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DB525C30-1106-4D9D-8D87-EE51D9E0E5BD}" xr6:coauthVersionLast="44" xr6:coauthVersionMax="44" xr10:uidLastSave="{00000000-0000-0000-0000-000000000000}"/>
  <bookViews>
    <workbookView xWindow="-108" yWindow="-108" windowWidth="23256" windowHeight="12576" tabRatio="768" firstSheet="7" activeTab="12"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CongTy" sheetId="12" r:id="rId13"/>
    <sheet name="HopDongTuongTu" sheetId="11" r:id="rId14"/>
    <sheet name="MayThiCong" sheetId="22" r:id="rId15"/>
    <sheet name="CongNhan" sheetId="23" r:id="rId16"/>
    <sheet name="Sheet1" sheetId="24" r:id="rId17"/>
  </sheets>
  <externalReferences>
    <externalReference r:id="rId18"/>
    <externalReference r:id="rId19"/>
    <externalReference r:id="rId20"/>
  </externalReferences>
  <definedNames>
    <definedName name="_xlnm._FilterDatabase" localSheetId="4" hidden="1">DanhMucBCap!$C$1:$I$38</definedName>
    <definedName name="_xlnm._FilterDatabase" localSheetId="13" hidden="1">HopDongTuongTu!$A$1:$J$21</definedName>
    <definedName name="_xlnm._FilterDatabase" localSheetId="11" hidden="1">NhanSu!$A$1:$V$53</definedName>
    <definedName name="_xlnm._FilterDatabase" localSheetId="6" hidden="1">NhanSuMoi!$A$1:$M$47</definedName>
    <definedName name="_xlnm._FilterDatabase" localSheetId="3" hidden="1">'NhaSX-CungCap'!$A$1:$J$4</definedName>
    <definedName name="_xlnm._FilterDatabase" localSheetId="10" hidden="1">PhanBoCatDien!$B$1:$I$15</definedName>
    <definedName name="_xlnm._FilterDatabase" localSheetId="9" hidden="1">QuyMoCongTrinh!$A$1:$G$39</definedName>
    <definedName name="_xlnm._FilterDatabase" localSheetId="16" hidden="1">Sheet1!$C$1:$F$177</definedName>
    <definedName name="DGVC">[1]VCTC!$A$11:$J$33</definedName>
    <definedName name="DONGIA">[1]DG!$A$6:$H$613</definedName>
    <definedName name="dongia1">[2]DG!$A$5:$I$1360</definedName>
    <definedName name="tbmt">TBMT!$A:$J</definedName>
    <definedName name="TT">[3]DG!$A$5:$I$1419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 i="20" l="1"/>
  <c r="D2" i="20"/>
  <c r="D9" i="23" l="1"/>
  <c r="C14" i="20" l="1"/>
  <c r="C15" i="20"/>
  <c r="C16" i="20"/>
  <c r="E6" i="19"/>
  <c r="E9" i="19"/>
  <c r="E10" i="19"/>
  <c r="E7" i="19"/>
  <c r="E8" i="19"/>
  <c r="E11" i="19"/>
  <c r="E24" i="19"/>
  <c r="E25" i="19"/>
  <c r="E22" i="19"/>
  <c r="E23" i="19"/>
  <c r="C24" i="19"/>
  <c r="C11" i="19"/>
  <c r="A1" i="19"/>
  <c r="C6" i="19"/>
  <c r="C2" i="19"/>
  <c r="D16" i="20" a="1"/>
  <c r="D15" i="20" a="1"/>
  <c r="D14" i="20" a="1"/>
  <c r="D14" i="20" l="1"/>
  <c r="D15" i="20"/>
  <c r="D16" i="20"/>
  <c r="C34" i="19"/>
  <c r="C33" i="19"/>
  <c r="C22" i="19"/>
  <c r="C19" i="19"/>
  <c r="C18" i="19"/>
  <c r="C28" i="19"/>
  <c r="C32" i="19"/>
  <c r="C39" i="19"/>
  <c r="C8" i="19"/>
  <c r="C30" i="19"/>
  <c r="C16" i="19"/>
  <c r="C7" i="19"/>
  <c r="C4" i="19"/>
  <c r="C35" i="19"/>
  <c r="C26" i="19"/>
  <c r="C25" i="19"/>
  <c r="C17" i="19"/>
  <c r="C38" i="19"/>
  <c r="C37" i="19"/>
  <c r="C21" i="19"/>
  <c r="C13" i="19"/>
  <c r="C10" i="19"/>
  <c r="C3" i="19"/>
  <c r="C15" i="19"/>
  <c r="C23" i="19"/>
  <c r="C29" i="19"/>
  <c r="C14" i="19"/>
  <c r="C31" i="19"/>
  <c r="C5" i="19"/>
  <c r="C36" i="19"/>
  <c r="C20" i="19"/>
  <c r="C12" i="19"/>
  <c r="C9" i="19"/>
  <c r="K3" i="6" l="1"/>
  <c r="K4" i="6"/>
  <c r="D4" i="23" s="1"/>
  <c r="K24" i="6"/>
  <c r="D8" i="23" s="1"/>
  <c r="K25" i="6"/>
  <c r="D41" i="23" s="1"/>
  <c r="K26" i="6"/>
  <c r="K27" i="6"/>
  <c r="D11" i="23" s="1"/>
  <c r="K28" i="6"/>
  <c r="K29" i="6"/>
  <c r="D10" i="23" s="1"/>
  <c r="K30" i="6"/>
  <c r="D38" i="23" s="1"/>
  <c r="K31" i="6"/>
  <c r="D39" i="23" s="1"/>
  <c r="K32" i="6"/>
  <c r="D37" i="23" s="1"/>
  <c r="K33" i="6"/>
  <c r="D40" i="23" s="1"/>
  <c r="K34" i="6"/>
  <c r="D5" i="23" s="1"/>
  <c r="K35" i="6"/>
  <c r="D21" i="23" s="1"/>
  <c r="K36" i="6"/>
  <c r="D20" i="23" s="1"/>
  <c r="K37" i="6"/>
  <c r="D18" i="23" s="1"/>
  <c r="K38" i="6"/>
  <c r="D7" i="23" s="1"/>
  <c r="K39" i="6"/>
  <c r="K40" i="6"/>
  <c r="K41" i="6"/>
  <c r="K42" i="6"/>
  <c r="K43" i="6"/>
  <c r="D17" i="23" s="1"/>
  <c r="K44" i="6"/>
  <c r="D6" i="23" s="1"/>
  <c r="K45" i="6"/>
  <c r="D31" i="23" s="1"/>
  <c r="K46" i="6"/>
  <c r="D16" i="23" s="1"/>
  <c r="K47" i="6"/>
  <c r="D19" i="23" s="1"/>
  <c r="K48" i="6"/>
  <c r="K49" i="6"/>
  <c r="D30" i="23" s="1"/>
  <c r="K50" i="6"/>
  <c r="D29" i="23" s="1"/>
  <c r="K51" i="6"/>
  <c r="K52" i="6"/>
  <c r="K2" i="6"/>
  <c r="B60" i="6" l="1"/>
  <c r="D5" i="6"/>
  <c r="D6" i="6" l="1"/>
  <c r="K5" i="6"/>
  <c r="C3" i="20"/>
  <c r="C4" i="20"/>
  <c r="C5" i="20"/>
  <c r="C6" i="20"/>
  <c r="C7" i="20"/>
  <c r="C8" i="20"/>
  <c r="C9" i="20"/>
  <c r="C10" i="20"/>
  <c r="C11" i="20"/>
  <c r="C12" i="20"/>
  <c r="C13" i="20"/>
  <c r="C2" i="20"/>
  <c r="D5" i="20" a="1"/>
  <c r="D9" i="20" a="1"/>
  <c r="D13" i="20" a="1"/>
  <c r="D6" i="20" a="1"/>
  <c r="D10" i="20" a="1"/>
  <c r="D7" i="20" a="1"/>
  <c r="D11" i="20" a="1"/>
  <c r="D4" i="20" a="1"/>
  <c r="D8" i="20" a="1"/>
  <c r="D12" i="20" a="1"/>
  <c r="D12" i="20" l="1"/>
  <c r="D8" i="20"/>
  <c r="D4" i="20"/>
  <c r="D11" i="20"/>
  <c r="D7" i="20"/>
  <c r="D10" i="20"/>
  <c r="D6" i="20"/>
  <c r="D13" i="20"/>
  <c r="D9" i="20"/>
  <c r="D5" i="20"/>
  <c r="D27" i="23"/>
  <c r="B61" i="6"/>
  <c r="D7" i="6"/>
  <c r="K6" i="6"/>
  <c r="N1" i="7"/>
  <c r="O1" i="7"/>
  <c r="P1" i="7"/>
  <c r="Q1" i="7"/>
  <c r="M1" i="7"/>
  <c r="H1" i="7"/>
  <c r="D28" i="23" l="1"/>
  <c r="B62" i="6"/>
  <c r="D8" i="6"/>
  <c r="K7" i="6"/>
  <c r="N2" i="7"/>
  <c r="O2" i="7"/>
  <c r="M2" i="7"/>
  <c r="D15" i="23" l="1"/>
  <c r="B67" i="6"/>
  <c r="D9" i="6"/>
  <c r="K8" i="6"/>
  <c r="P2" i="7"/>
  <c r="Q2" i="7"/>
  <c r="E3" i="7"/>
  <c r="E4" i="7"/>
  <c r="E5" i="7"/>
  <c r="E6" i="7"/>
  <c r="E7" i="7"/>
  <c r="E8" i="7"/>
  <c r="E2" i="7"/>
  <c r="J1" i="7"/>
  <c r="E1" i="7" s="1"/>
  <c r="I1" i="7"/>
  <c r="D26" i="23" l="1"/>
  <c r="B77" i="6"/>
  <c r="D10" i="6"/>
  <c r="K9" i="6"/>
  <c r="A1" i="11"/>
  <c r="D36" i="23" l="1"/>
  <c r="B79" i="6"/>
  <c r="D11" i="6"/>
  <c r="K10" i="6"/>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D14" i="23" l="1"/>
  <c r="B72" i="6"/>
  <c r="D12" i="6"/>
  <c r="K11" i="6"/>
  <c r="E25" i="6"/>
  <c r="E26" i="6"/>
  <c r="E27" i="6"/>
  <c r="E28" i="6"/>
  <c r="E29" i="6"/>
  <c r="E30" i="6"/>
  <c r="E31" i="6"/>
  <c r="E32" i="6"/>
  <c r="E33" i="6"/>
  <c r="E34" i="6"/>
  <c r="E35" i="6"/>
  <c r="E36" i="6"/>
  <c r="E37" i="6"/>
  <c r="E38" i="6"/>
  <c r="E3" i="6"/>
  <c r="E39" i="6"/>
  <c r="E40" i="6"/>
  <c r="E41" i="6"/>
  <c r="E42" i="6"/>
  <c r="E43" i="6"/>
  <c r="E44" i="6"/>
  <c r="E45" i="6"/>
  <c r="E46" i="6"/>
  <c r="E47" i="6"/>
  <c r="E48" i="6"/>
  <c r="E49" i="6"/>
  <c r="E50" i="6"/>
  <c r="E51" i="6"/>
  <c r="E52" i="6"/>
  <c r="E2" i="6"/>
  <c r="E4" i="6"/>
  <c r="E5" i="6"/>
  <c r="E6" i="6"/>
  <c r="E7" i="6"/>
  <c r="E8" i="6"/>
  <c r="E9" i="6"/>
  <c r="E10" i="6"/>
  <c r="E11" i="6"/>
  <c r="E12" i="6"/>
  <c r="E24" i="6"/>
  <c r="D13" i="6" l="1"/>
  <c r="K12" i="6"/>
  <c r="D25" i="23"/>
  <c r="B71" i="6"/>
  <c r="L5" i="1"/>
  <c r="D24" i="23" l="1"/>
  <c r="B70" i="6"/>
  <c r="D14" i="6"/>
  <c r="K13" i="6"/>
  <c r="E13" i="6"/>
  <c r="M22" i="14"/>
  <c r="M21" i="14"/>
  <c r="M13" i="14"/>
  <c r="M14" i="14"/>
  <c r="M15" i="14"/>
  <c r="M16" i="14"/>
  <c r="M17" i="14"/>
  <c r="M18" i="14"/>
  <c r="M19" i="14"/>
  <c r="M20" i="14"/>
  <c r="M23" i="14"/>
  <c r="M24" i="14"/>
  <c r="D23" i="23" l="1"/>
  <c r="B69" i="6"/>
  <c r="D15" i="6"/>
  <c r="K14" i="6"/>
  <c r="E14" i="6"/>
  <c r="N13" i="1"/>
  <c r="G5" i="12"/>
  <c r="D35" i="23" l="1"/>
  <c r="B76" i="6"/>
  <c r="D16" i="6"/>
  <c r="K15" i="6"/>
  <c r="E15" i="6"/>
  <c r="F1" i="14"/>
  <c r="G1" i="14"/>
  <c r="D3" i="23" l="1"/>
  <c r="B64" i="6"/>
  <c r="D17" i="6"/>
  <c r="K16" i="6"/>
  <c r="E16" i="6"/>
  <c r="M11" i="14"/>
  <c r="M12" i="14"/>
  <c r="M10" i="14"/>
  <c r="M3" i="14"/>
  <c r="M4" i="14"/>
  <c r="M5" i="14"/>
  <c r="M6" i="14"/>
  <c r="M2" i="14"/>
  <c r="E1" i="14"/>
  <c r="H1" i="14"/>
  <c r="I1" i="14"/>
  <c r="J1" i="14"/>
  <c r="K1" i="14"/>
  <c r="D1" i="14"/>
  <c r="D34" i="23" l="1"/>
  <c r="B75" i="6"/>
  <c r="D18" i="6"/>
  <c r="K17" i="6"/>
  <c r="E17" i="6"/>
  <c r="D42" i="23" l="1"/>
  <c r="B78" i="6"/>
  <c r="D19" i="6"/>
  <c r="K18" i="6"/>
  <c r="E18" i="6"/>
  <c r="A1" i="2"/>
  <c r="D20" i="6" l="1"/>
  <c r="K19" i="6"/>
  <c r="E19" i="6"/>
  <c r="D13" i="23"/>
  <c r="B66" i="6"/>
  <c r="A5" i="2"/>
  <c r="D22" i="23" l="1"/>
  <c r="B68" i="6"/>
  <c r="D21" i="6"/>
  <c r="K20" i="6"/>
  <c r="E20" i="6"/>
  <c r="R10" i="1"/>
  <c r="P10" i="1"/>
  <c r="D22" i="6" l="1"/>
  <c r="K21" i="6"/>
  <c r="E21" i="6"/>
  <c r="D2" i="23"/>
  <c r="B63" i="6"/>
  <c r="R8" i="1"/>
  <c r="P8" i="1"/>
  <c r="D33" i="23" l="1"/>
  <c r="B74" i="6"/>
  <c r="K22" i="6"/>
  <c r="E22" i="6"/>
  <c r="D23" i="6"/>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L2" i="1" l="1"/>
  <c r="J2" i="1"/>
  <c r="H2" i="1"/>
  <c r="F2" i="1"/>
  <c r="D2" i="1"/>
  <c r="C2" i="1"/>
  <c r="A2" i="1"/>
  <c r="B2" i="1"/>
  <c r="E23" i="6"/>
  <c r="K23" i="6"/>
  <c r="D1" i="6"/>
  <c r="D32" i="23"/>
  <c r="B73" i="6"/>
  <c r="L18" i="1"/>
  <c r="N18" i="1" s="1"/>
  <c r="C7" i="3"/>
  <c r="C4" i="3"/>
  <c r="C3" i="3"/>
  <c r="C2" i="3"/>
  <c r="C6" i="3"/>
  <c r="C33" i="3"/>
  <c r="N2" i="1" l="1"/>
  <c r="M2" i="1"/>
  <c r="D12" i="23"/>
  <c r="B65" i="6"/>
  <c r="K1" i="6"/>
  <c r="J6" i="1"/>
  <c r="J7" i="1"/>
  <c r="J5" i="1"/>
  <c r="L6" i="1"/>
  <c r="M6" i="1" s="1"/>
  <c r="L7" i="1"/>
  <c r="M7" i="1" s="1"/>
  <c r="M5" i="1" l="1"/>
  <c r="N7" i="1"/>
  <c r="N6"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alcChain>
</file>

<file path=xl/sharedStrings.xml><?xml version="1.0" encoding="utf-8"?>
<sst xmlns="http://schemas.openxmlformats.org/spreadsheetml/2006/main" count="1852" uniqueCount="837">
  <si>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</si>
  <si>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</si>
  <si>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</si>
  <si>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</si>
  <si>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</si>
  <si>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</si>
  <si>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</si>
  <si>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</si>
  <si>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</si>
  <si>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</si>
  <si>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</si>
  <si>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</si>
  <si>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</si>
  <si>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</si>
  <si>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</si>
  <si>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</si>
  <si>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</si>
  <si>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</si>
  <si>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</si>
  <si>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</si>
  <si>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</si>
  <si>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</si>
  <si>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</si>
  <si>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</si>
  <si>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</si>
  <si>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</si>
  <si>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</si>
  <si>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</si>
  <si>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</si>
  <si>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</si>
  <si>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</si>
  <si>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</si>
  <si>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</si>
  <si>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</si>
  <si>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</si>
  <si>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</si>
  <si>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</si>
  <si>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</si>
  <si>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</si>
  <si>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</si>
  <si>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</si>
  <si>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</si>
  <si>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</si>
  <si>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</si>
  <si>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</si>
  <si>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</si>
  <si>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</si>
  <si>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</si>
  <si>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</si>
  <si>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</si>
  <si>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</si>
  <si>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</si>
  <si>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</si>
  <si>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</si>
  <si>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</si>
  <si>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</si>
  <si>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</si>
  <si>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</si>
  <si>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</si>
  <si>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</si>
  <si>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</si>
  <si>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</si>
  <si>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</si>
  <si>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</si>
  <si>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</si>
  <si>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</si>
  <si>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</si>
  <si>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</si>
  <si>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</si>
  <si>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</si>
  <si>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</si>
  <si>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</si>
  <si>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</si>
  <si>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</si>
  <si>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</si>
  <si>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</si>
  <si>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</si>
  <si>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</si>
  <si>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</si>
  <si>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</si>
  <si>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</si>
  <si>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</si>
  <si>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</si>
  <si>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</si>
  <si>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</si>
  <si>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</si>
  <si>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</si>
  <si>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</si>
  <si>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</si>
  <si>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</si>
  <si>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</si>
  <si>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</si>
  <si>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</si>
  <si>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</si>
  <si>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</si>
  <si>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</si>
  <si>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</si>
  <si>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</si>
  <si>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</si>
  <si>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</si>
  <si>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</si>
  <si>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</si>
  <si>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</si>
  <si>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</si>
  <si>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</si>
  <si>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</si>
  <si>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</si>
  <si>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Ghi chú</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</si>
  <si>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</si>
  <si>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</si>
  <si>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</si>
  <si>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</si>
  <si>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</si>
  <si>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</si>
  <si>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</si>
  <si>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</si>
  <si>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</si>
  <si>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</si>
  <si>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</si>
  <si>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</si>
  <si>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</si>
  <si>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</si>
  <si>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</si>
  <si>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</si>
  <si>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</si>
  <si>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</si>
  <si>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</si>
  <si>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</si>
  <si>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</si>
  <si>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</si>
  <si>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</si>
  <si>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</si>
  <si>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</si>
  <si>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</si>
  <si>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</si>
  <si>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</si>
  <si>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</si>
  <si>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</si>
  <si>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</si>
  <si>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</si>
  <si>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</si>
  <si>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</si>
  <si>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</si>
  <si>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</si>
  <si>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</si>
  <si>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</si>
  <si>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</si>
  <si>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</si>
  <si>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</si>
  <si>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</si>
  <si>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</si>
  <si>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</si>
  <si>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</si>
  <si>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</si>
  <si>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</si>
  <si>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</si>
  <si>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</si>
  <si>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</si>
  <si>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</si>
  <si>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</si>
  <si>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</si>
  <si>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</si>
  <si>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</si>
  <si>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</si>
  <si>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</si>
  <si>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</si>
  <si>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</si>
  <si>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</si>
  <si>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</si>
  <si>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</si>
  <si>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</si>
  <si>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</si>
  <si>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</si>
  <si>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</si>
  <si>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</si>
  <si>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</si>
  <si>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</si>
  <si>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</si>
  <si>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</si>
  <si>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</si>
  <si>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</si>
  <si>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</si>
  <si>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</si>
  <si>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</si>
  <si>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</si>
  <si>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</si>
  <si>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</si>
  <si>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</si>
  <si>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</si>
  <si>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</si>
  <si>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</si>
  <si>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</si>
  <si>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</si>
  <si>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</si>
  <si>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</si>
  <si>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</si>
  <si>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</si>
  <si>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</si>
  <si>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</si>
  <si>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</si>
  <si>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</si>
  <si>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</si>
  <si>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</si>
  <si>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</si>
  <si>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</si>
  <si>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</si>
  <si>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</si>
  <si>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</si>
  <si>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</si>
  <si>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</si>
  <si>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</si>
  <si>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</si>
  <si>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</si>
  <si>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</si>
  <si>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</si>
  <si>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</si>
  <si>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</si>
  <si>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</si>
  <si>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</si>
  <si>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</si>
  <si>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</si>
  <si>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</si>
  <si>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</si>
  <si>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</si>
  <si>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Thư bảo lãnh</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</si>
  <si>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</si>
  <si>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</si>
  <si>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</si>
  <si>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</si>
  <si>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</si>
  <si>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</si>
  <si>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</si>
  <si>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</si>
  <si>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</si>
  <si>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</si>
  <si>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</si>
  <si>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</si>
  <si>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</si>
  <si>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</si>
  <si>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</si>
  <si>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</si>
  <si>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</si>
  <si>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</si>
  <si>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</si>
  <si>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</si>
  <si>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</si>
  <si>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</si>
  <si>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</si>
  <si>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</si>
  <si>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</si>
  <si>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</si>
  <si>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</si>
  <si>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</si>
  <si>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</si>
  <si>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</si>
  <si>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</si>
  <si>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</si>
  <si>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</si>
  <si>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</si>
  <si>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</si>
  <si>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</si>
  <si>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</si>
  <si>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</si>
  <si>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</si>
  <si>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</si>
  <si>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</si>
  <si>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</si>
  <si>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</si>
  <si>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</si>
  <si>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</si>
  <si>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150 Ngày</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</si>
  <si>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</si>
  <si>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</si>
  <si>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</si>
  <si>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</si>
  <si>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</si>
  <si>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</si>
  <si>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</si>
  <si>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</si>
  <si>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</si>
  <si>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</si>
  <si>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</si>
  <si>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</si>
  <si>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</si>
  <si>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</si>
  <si>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</si>
  <si>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</si>
  <si>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</si>
  <si>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</si>
  <si>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</si>
  <si>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</si>
  <si>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</si>
  <si>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</si>
  <si>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</si>
  <si>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</si>
  <si>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</si>
  <si>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</si>
  <si>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</si>
  <si>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</si>
  <si>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</si>
  <si>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</si>
  <si>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</si>
  <si>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</si>
  <si>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</si>
  <si>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</si>
  <si>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</si>
  <si>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</si>
  <si>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</si>
  <si>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</si>
  <si>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</si>
  <si>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</si>
  <si>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</si>
  <si>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XL</t>
  </si>
  <si>
    <t>LK</t>
  </si>
  <si>
    <t>Phạm Thanh Nguyên</t>
  </si>
  <si>
    <t>xx</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</si>
  <si>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</si>
  <si>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</si>
  <si>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</si>
  <si>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</si>
  <si>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</si>
  <si>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</si>
  <si>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</si>
  <si>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</si>
  <si>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</si>
  <si>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</si>
  <si>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</si>
  <si>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</si>
  <si>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</si>
  <si>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</si>
  <si>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</si>
  <si>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</si>
  <si>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</si>
  <si>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</si>
  <si>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</si>
  <si>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</si>
  <si>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</si>
  <si>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</si>
  <si>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</si>
  <si>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</si>
  <si>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</si>
  <si>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</si>
  <si>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</si>
  <si>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</si>
  <si>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</si>
  <si>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</si>
  <si>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</si>
  <si>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</si>
  <si>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</si>
  <si>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</si>
  <si>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</si>
  <si>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</si>
  <si>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</si>
  <si>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</si>
  <si>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</si>
  <si>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</si>
  <si>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</si>
  <si>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</si>
  <si>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</si>
  <si>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</si>
  <si>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</si>
  <si>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</si>
  <si>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</si>
  <si>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</si>
  <si>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</si>
  <si>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</si>
  <si>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</si>
  <si>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</si>
  <si>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</si>
  <si>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</si>
  <si>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</si>
  <si>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</si>
  <si>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</si>
  <si>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</si>
  <si>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</si>
  <si>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</si>
  <si>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</si>
  <si>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</si>
  <si>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</si>
  <si>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</si>
  <si>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</si>
  <si>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</si>
  <si>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</si>
  <si>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</si>
  <si>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</si>
  <si>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</si>
  <si>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</si>
  <si>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</si>
  <si>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</si>
  <si>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</si>
  <si>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</si>
  <si>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</si>
  <si>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</si>
  <si>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</si>
  <si>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</si>
  <si>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</si>
  <si>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</si>
  <si>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</si>
  <si>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</si>
  <si>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</si>
  <si>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</si>
  <si>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</si>
  <si>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</si>
  <si>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</si>
  <si>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</si>
  <si>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</si>
  <si>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</si>
  <si>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</si>
  <si>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</si>
  <si>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</si>
  <si>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</si>
  <si>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</si>
  <si>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</si>
  <si>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</si>
  <si>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</si>
  <si>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</si>
  <si>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</si>
  <si>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</si>
  <si>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</si>
  <si>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</si>
  <si>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</si>
  <si>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</si>
  <si>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</si>
  <si>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</si>
  <si>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</si>
  <si>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</si>
  <si>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</si>
  <si>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</si>
  <si>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</si>
  <si>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</si>
  <si>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</si>
  <si>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</si>
  <si>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</si>
  <si>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</si>
  <si>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</si>
  <si>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</si>
  <si>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</si>
  <si>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</si>
  <si>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</si>
  <si>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</si>
  <si>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</si>
  <si>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</si>
  <si>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</si>
  <si>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</si>
  <si>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</si>
  <si>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</si>
  <si>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</si>
  <si>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</si>
  <si>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</si>
  <si>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</si>
  <si>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</si>
  <si>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</si>
  <si>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</si>
  <si>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</si>
  <si>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</si>
  <si>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</si>
  <si>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</si>
  <si>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</si>
  <si>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</si>
  <si>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</si>
  <si>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</si>
  <si>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</si>
  <si>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</si>
  <si>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</si>
  <si>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</si>
  <si>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</si>
  <si>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</si>
  <si>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</si>
  <si>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</si>
  <si>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</si>
  <si>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</si>
  <si>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</si>
  <si>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</si>
  <si>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</si>
  <si>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</si>
  <si>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</si>
  <si>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</si>
  <si>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</si>
  <si>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</si>
  <si>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</si>
  <si>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SH.36.KQ</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</si>
  <si>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</si>
  <si>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</si>
  <si>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</si>
  <si>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</si>
  <si>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</si>
  <si>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</si>
  <si>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</si>
  <si>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</si>
  <si>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</si>
  <si>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</si>
  <si>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</si>
  <si>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</si>
  <si>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</si>
  <si>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</si>
  <si>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</si>
  <si>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</si>
  <si>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</si>
  <si>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</si>
  <si>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</si>
  <si>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</si>
  <si>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</si>
  <si>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</si>
  <si>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</si>
  <si>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</si>
  <si>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</si>
  <si>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</si>
  <si>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</si>
  <si>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</si>
  <si>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</si>
  <si>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</si>
  <si>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</si>
  <si>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</si>
  <si>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</si>
  <si>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</si>
  <si>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</si>
  <si>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</si>
  <si>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</si>
  <si>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</si>
  <si>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</si>
  <si>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</si>
  <si>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</si>
  <si>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</si>
  <si>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</si>
  <si>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</si>
  <si>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</si>
  <si>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</si>
  <si>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</si>
  <si>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</si>
  <si>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</si>
  <si>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</si>
  <si>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</si>
  <si>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</si>
  <si>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</si>
  <si>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</si>
  <si>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</si>
  <si>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</si>
  <si>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</si>
  <si>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</si>
  <si>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</si>
  <si>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</si>
  <si>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</si>
  <si>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</si>
  <si>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</si>
  <si>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</si>
  <si>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</si>
  <si>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</si>
  <si>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</si>
  <si>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</si>
  <si>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</si>
  <si>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</si>
  <si>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</si>
  <si>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</si>
  <si>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</si>
  <si>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Bảo đảm dự thầu</t>
  </si>
  <si>
    <t>Hình thức đảm bảo</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</si>
  <si>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</si>
  <si>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</si>
  <si>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</si>
  <si>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</si>
  <si>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</si>
  <si>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</si>
  <si>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</si>
  <si>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</si>
  <si>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</si>
  <si>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</si>
  <si>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</si>
  <si>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</si>
  <si>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</si>
  <si>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</si>
  <si>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</si>
  <si>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</si>
  <si>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</si>
  <si>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</si>
  <si>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</si>
  <si>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2.1 Đường dây trung thế:</t>
  </si>
  <si>
    <t>2.2 Trạm biến áp:</t>
  </si>
  <si>
    <t>2.3 Đường dây hạ thế:</t>
  </si>
  <si>
    <t>Đếm</t>
  </si>
  <si>
    <t>Max</t>
  </si>
  <si>
    <t>Xây dựng mới đường dây trung thế 3 pha cáp 3ACX50mm2+AC50mm2 dài 6.055,6 mét.</t>
  </si>
  <si>
    <t>Xây dựng mới đường dây trung thế 3 pha cáp 3ACX95mm2+AC70mm2 dài  526,2 mét.</t>
  </si>
  <si>
    <t>Xây dựng mới đường dây trung thế 3 pha ngầm cáp CXV/SE/ DSTA-3x70mm2 + CV35mm2 dài 40 mét.</t>
  </si>
  <si>
    <t>Nâng cấp đường dây trung thế từ 1 pha lên 3 pha cáp từ 2AC50mm2 thành 3ACX50mm2+AC50mm2 dài 2.580,2 mét.</t>
  </si>
  <si>
    <t xml:space="preserve">Nâng cấp đường dây trung thế từ 1 pha lên 3 pha cáp từ 2AC50mm2 thành 3ACX50mm2+AC50mm2 dài 1.935,9 mét. </t>
  </si>
  <si>
    <t>Nâng cấp trạm 1 pha 2x50kVA thành 3x50kVA: 1 trạm (Hòa Bình).</t>
  </si>
  <si>
    <t>Nâng cấp  và di dời trạm 1 pha 2x100kVA thành 250kVA: 1 trạm (Đông Minh 8).</t>
  </si>
  <si>
    <t>Nâng cấp trạm 1 pha 1x100kVA thành 250kVA: 1 trạm (Đông Minh 8A).</t>
  </si>
  <si>
    <t>Nâng cấp trạm 1 pha 2x75kVA thành 250kVA: 1 trạm (Bình Tiến 1). Phần máy biến áp: tận dụng máy thu hồi tại kho Điện lực Xuân Lộc.</t>
  </si>
  <si>
    <t>Di dời trạm: Hòa Bình – 2x50kVA; Việt Kiều 141 – 2x75kVA về tâm phụ tải.</t>
  </si>
  <si>
    <t>Di dời trạm: Đông Minh 7 2x37,5kVA  về tâm phụ tải.</t>
  </si>
  <si>
    <t>Xây dựng mới đường dây hạ thế 1 pha cáp ABC 3x95mm2 dài  515,7 mét.</t>
  </si>
  <si>
    <t>Xây dựng mới đường dây hạ thế 3 pha cáp ABC 4x95mm2 dài  1.490,2 mét.</t>
  </si>
  <si>
    <t>Nâng cấp đường dây hạ thế cáp 2AV50+A50mm2, ABC 3x50mm2 thành ABC 4x120mm2 dài  806,3 mét.</t>
  </si>
  <si>
    <t>Nâng cấp đường dây hạ thế cáp ABC 3x70mm2 thành ABC 3x70mm2 + AV70 mm2 dài  2.588,1 mét (kéo thêm dây AV70mm2).</t>
  </si>
  <si>
    <t xml:space="preserve">Xây dựng mới TBA 3 pha 1x75kVA: 3 trạm (Việt Kiều 141A, Việt Kiều 141B, Tây Minh 1A). </t>
  </si>
  <si>
    <t>Xây dựng mới TBA 1 pha 2x37,5kVA: 1 trạm (Thọ Hòa 1C).</t>
  </si>
  <si>
    <t>Xây dựng mới TBA 1 pha 1x100kVA: 1 trạm (Đông Minh 7A).</t>
  </si>
  <si>
    <t>Xây dựng mới TBA 3 pha 3x37,5kVA trạm Đông Minh 5C</t>
  </si>
  <si>
    <t>Xây dựng mới TBA 3 pha 3x37,5kVA ( Bảo Chánh 4D, Bảo Chánh 4E).</t>
  </si>
  <si>
    <t>Xây dựng mới TBA 3 pha 250kVA Bảo Chánh 4C</t>
  </si>
  <si>
    <t>Xây dựng mới TBA 3 pha 3x50kVA: trạm Đông Minh 5B</t>
  </si>
  <si>
    <t>Xây dựng mới TBA 3 pha 3x50kVA: trạm Tam Hiệp 2B, Tam Hiệp 2C, Tam Hiệp 2D</t>
  </si>
  <si>
    <t>Xây dựng mới TBA 3 pha 3x50kVA:  trạm Tam Hiệp 3B, Tam Hiệp 3C, Tam Hiệp 3D, Tam Hiệp 3E</t>
  </si>
  <si>
    <t>Xây dựng mới TBA 3 pha 250kVA: 3 trạm (Lang Minh E, Lang Minh F).</t>
  </si>
  <si>
    <t>20200441452-00</t>
  </si>
  <si>
    <t>Đăng lần đầu</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</si>
  <si>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</si>
  <si>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</si>
  <si>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</si>
  <si>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</si>
  <si>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</si>
  <si>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</si>
  <si>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</si>
  <si>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</si>
  <si>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</si>
  <si>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</si>
  <si>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</si>
  <si>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</si>
  <si>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</si>
  <si>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</si>
  <si>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</si>
  <si>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</si>
  <si>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</si>
  <si>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</si>
  <si>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</si>
  <si>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</si>
  <si>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</si>
  <si>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</si>
  <si>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</si>
  <si>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</si>
  <si>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</si>
  <si>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</si>
  <si>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</si>
  <si>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</si>
  <si>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</si>
  <si>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</si>
  <si>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</si>
  <si>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</si>
  <si>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</si>
  <si>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</si>
  <si>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</si>
  <si>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</si>
  <si>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</si>
  <si>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</si>
  <si>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</si>
  <si>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</si>
  <si>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</si>
  <si>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</si>
  <si>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</si>
  <si>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</si>
  <si>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</si>
  <si>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</si>
  <si>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</si>
  <si>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</si>
  <si>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</si>
  <si>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Điện lực Cẩm Mỹ - Công ty TNHH MTV Điện lực Đồng Nai địa chỉ Trung tâm hành chính huyện Cẩm Mỹ, ấp Suối Cả, xã Long Giao, huyện Cẩm Mỹ, tỉnh Đồng Nai. Điện thoại: 02513.878.429</t>
  </si>
  <si>
    <t>Dự án đầu tư</t>
  </si>
  <si>
    <t>Gói thầu số 2: Thi công xây lắp</t>
  </si>
  <si>
    <t>Tên dự án</t>
  </si>
  <si>
    <t>Nâng cấp và phát triển lưới điện trung thế nông thôn phục vụ sản xuất nông nghiệp tập trung huyện Cẩm Mỹ năm 2019-2020</t>
  </si>
  <si>
    <t>Vốn vay ưu đãi của tỉnh Đồng Nai và vốn khấu hao cơ bản của Công ty TNHH MTV Điện lực Đồng Nai</t>
  </si>
  <si>
    <t>Đấu thầu rộng rãi</t>
  </si>
  <si>
    <t>319,192,345 VND</t>
  </si>
  <si>
    <t>Ba trăm mười chín triệu một trăm chín mươi hai nghìn ba trăm bốn mươi năm đồng chẵn</t>
  </si>
  <si>
    <t>4.000.000 VND</t>
  </si>
  <si>
    <t>Bốn triệu đồng chẵn</t>
  </si>
  <si>
    <t>Loại tiền chuyển đổi</t>
  </si>
  <si>
    <t>Vietnamese Dong</t>
  </si>
  <si>
    <t>Tại ngân hàng</t>
  </si>
  <si>
    <t>Vietcombank</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</si>
  <si>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</si>
  <si>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</si>
  <si>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</si>
  <si>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</si>
  <si>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</si>
  <si>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</si>
  <si>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</si>
  <si>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</si>
  <si>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</si>
  <si>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</si>
  <si>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</si>
  <si>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</si>
  <si>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</si>
  <si>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</si>
  <si>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</si>
  <si>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</si>
  <si>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</si>
  <si>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</si>
  <si>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</si>
  <si>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</si>
  <si>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</si>
  <si>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</si>
  <si>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</si>
  <si>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</si>
  <si>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</si>
  <si>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</si>
  <si>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</si>
  <si>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</si>
  <si>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</si>
  <si>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</si>
  <si>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</si>
  <si>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</si>
  <si>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</si>
  <si>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</si>
  <si>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</si>
  <si>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</si>
  <si>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</si>
  <si>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</si>
  <si>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</si>
  <si>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</si>
  <si>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</si>
  <si>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</si>
  <si>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</si>
  <si>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</si>
  <si>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</si>
  <si>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</si>
  <si>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</si>
  <si>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</si>
  <si>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</si>
  <si>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</si>
  <si>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</si>
  <si>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</si>
  <si>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</si>
  <si>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</si>
  <si>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</si>
  <si>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</si>
  <si>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</si>
  <si>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</si>
  <si>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</si>
  <si>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</si>
  <si>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</si>
  <si>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</si>
  <si>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</si>
  <si>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</si>
  <si>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</si>
  <si>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</si>
  <si>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</si>
  <si>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</si>
  <si>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</si>
  <si>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</si>
  <si>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</si>
  <si>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</si>
  <si>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</si>
  <si>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</si>
  <si>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</si>
  <si>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</si>
  <si>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</si>
  <si>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</si>
  <si>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</si>
  <si>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</si>
  <si>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</si>
  <si>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</si>
  <si>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</si>
  <si>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</si>
  <si>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</si>
  <si>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</si>
  <si>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</si>
  <si>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</si>
  <si>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</si>
  <si>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</si>
  <si>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</si>
  <si>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</si>
  <si>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</si>
  <si>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</si>
  <si>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</si>
  <si>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</si>
  <si>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</si>
  <si>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</si>
  <si>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</si>
  <si>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</si>
  <si>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</si>
  <si>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</si>
  <si>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</si>
  <si>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</si>
  <si>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</si>
  <si>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</si>
  <si>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</si>
  <si>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</si>
  <si>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</si>
  <si>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</si>
  <si>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</si>
  <si>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</si>
  <si>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</si>
  <si>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</si>
  <si>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</si>
  <si>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</si>
  <si>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</si>
  <si>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</si>
  <si>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</si>
  <si>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</si>
  <si>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</si>
  <si>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</si>
  <si>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</si>
  <si>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</si>
  <si>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</si>
  <si>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</si>
  <si>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</si>
  <si>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</si>
  <si>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</si>
  <si>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</si>
  <si>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</si>
  <si>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</si>
  <si>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</si>
  <si>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</si>
  <si>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</si>
  <si>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</si>
  <si>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</si>
  <si>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</si>
  <si>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</si>
  <si>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</si>
  <si>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</si>
  <si>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</si>
  <si>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</si>
  <si>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</si>
  <si>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</si>
  <si>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</si>
  <si>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</si>
  <si>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</si>
  <si>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</si>
  <si>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</si>
  <si>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</si>
  <si>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</si>
  <si>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</si>
  <si>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</si>
  <si>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</si>
  <si>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</si>
  <si>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</si>
  <si>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</si>
  <si>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</si>
  <si>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</si>
  <si>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</si>
  <si>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</si>
  <si>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Nâng cấp 640,7 mét đường dây trung thế từ 1 pha 2AC50mm2 lên 3 pha 3ACX50+AC50mm2</t>
  </si>
  <si>
    <t>Nâng cấp 01 TBA từ 1 pha 2x75kVA lên 3 pha 3x75kVA</t>
  </si>
  <si>
    <t>Xây dựng mới 598 mét đường dây trung thế 3 pha 3ACX50+AC50mm2</t>
  </si>
  <si>
    <t>Xây dựng mới mới 01 TBA 3 pha 3x50kVA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</si>
</sst>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5"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ont>
    <font>
      <u/>
      <sz val="12"/>
      <color theme="10"/>
      <name val="Times New Roman"/>
      <family val="1"/>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56">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13" fillId="0" borderId="0" xfId="0" applyFont="1" applyAlignment="1">
      <alignment horizontal="center" vertical="center" wrapText="1" shrinkToFit="1"/>
    </xf>
    <xf numFmtId="0" fontId="0" fillId="0" borderId="0" xfId="0" applyAlignment="1">
      <alignment vertical="top" wrapText="1" shrinkToFi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7" fillId="0" borderId="1" xfId="0" applyFont="1" applyBorder="1" applyAlignment="1"/>
    <xf numFmtId="0" fontId="24" fillId="0" borderId="1" xfId="3" applyFont="1" applyBorder="1" applyAlignment="1"/>
    <xf numFmtId="0" fontId="7" fillId="0" borderId="0" xfId="0" applyFont="1"/>
    <xf numFmtId="0" fontId="0" fillId="0" borderId="0" xfId="0" quotePrefix="1"/>
    <xf numFmtId="0" fontId="20" fillId="0" borderId="0" xfId="3"/>
    <xf numFmtId="49" fontId="0" fillId="0" borderId="0" xfId="0" applyNumberFormat="1" applyAlignment="1">
      <alignment wrapText="1"/>
    </xf>
    <xf numFmtId="49" fontId="0" fillId="0" borderId="0" xfId="0" quotePrefix="1"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6">
    <cellStyle name="Comma" xfId="1" builtinId="3"/>
    <cellStyle name="Comma 2" xfId="5" xr:uid="{00000000-0005-0000-0000-000001000000}"/>
    <cellStyle name="Hyperlink" xfId="3" builtinId="8"/>
    <cellStyle name="Normal" xfId="0" builtinId="0"/>
    <cellStyle name="Normal 2" xfId="2" xr:uid="{00000000-0005-0000-0000-000004000000}"/>
    <cellStyle name="Normal 3" xfId="4" xr:uid="{00000000-0005-0000-0000-000005000000}"/>
  </cellStyles>
  <dxfs count="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lienminhphat.com/" TargetMode="External"/><Relationship Id="rId7" Type="http://schemas.openxmlformats.org/officeDocument/2006/relationships/printerSettings" Target="../printerSettings/printerSettings3.bin"/><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5" Type="http://schemas.openxmlformats.org/officeDocument/2006/relationships/hyperlink" Target="http://lienminhphat.com/" TargetMode="External"/><Relationship Id="rId4"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hyperlink" Target="mailto:quangvinh@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workbookViewId="0">
      <selection activeCell="D15" sqref="D15"/>
    </sheetView>
  </sheetViews>
  <sheetFormatPr defaultRowHeight="14.4" x14ac:dyDescent="0.3"/>
  <cols>
    <col min="1" max="2" width="26.6640625" bestFit="1" customWidth="1"/>
    <col min="3" max="3" width="10.44140625" customWidth="1"/>
    <col min="4" max="4" width="42.33203125" customWidth="1"/>
    <col min="5" max="5" width="23" customWidth="1"/>
    <col min="10" max="10" width="15.6640625" bestFit="1" customWidth="1"/>
  </cols>
  <sheetData>
    <row r="1" spans="1:13" x14ac:dyDescent="0.3">
      <c r="A1" t="str">
        <f>LEFT(D1,11)</f>
        <v/>
      </c>
      <c r="B1" s="58" t="s">
        <v>450</v>
      </c>
      <c r="C1" s="48"/>
      <c r="D1" s="48"/>
      <c r="E1" s="59"/>
      <c r="F1" s="48"/>
      <c r="G1" s="48"/>
      <c r="H1" s="48"/>
      <c r="I1" s="48"/>
      <c r="J1" s="59"/>
      <c r="K1" s="48"/>
      <c r="L1" s="48"/>
      <c r="M1" s="48"/>
    </row>
    <row r="2" spans="1:13" x14ac:dyDescent="0.3">
      <c r="A2" s="32" t="str">
        <f>TRIM(B2)</f>
        <v/>
      </c>
      <c r="B2" s="48"/>
      <c r="C2" s="48"/>
      <c r="D2" s="48"/>
      <c r="E2" s="48"/>
      <c r="F2" s="48"/>
      <c r="G2" s="48"/>
      <c r="H2" s="48"/>
      <c r="I2" s="48"/>
      <c r="J2" s="48"/>
      <c r="K2" s="48"/>
      <c r="L2" s="48"/>
      <c r="M2" s="48"/>
    </row>
    <row r="3" spans="1:13" x14ac:dyDescent="0.3">
      <c r="A3" s="32" t="str">
        <f t="shared" ref="A3:A39" si="0">TRIM(B3)</f>
        <v>Thông tin chung</v>
      </c>
      <c r="B3" s="48" t="s">
        <v>451</v>
      </c>
      <c r="C3" s="48"/>
      <c r="D3" s="48"/>
      <c r="E3" s="48"/>
      <c r="F3" s="48"/>
      <c r="G3" s="48"/>
      <c r="H3" s="48"/>
      <c r="I3" s="48"/>
      <c r="J3" s="48"/>
      <c r="K3" s="48"/>
      <c r="L3" s="48"/>
      <c r="M3" s="48"/>
    </row>
    <row r="4" spans="1:13" x14ac:dyDescent="0.3">
      <c r="A4" s="32" t="str">
        <f t="shared" si="0"/>
        <v>Số TBMT</v>
      </c>
      <c r="B4" s="48" t="s">
        <v>277</v>
      </c>
      <c r="C4" s="48"/>
      <c r="D4" s="48" t="s">
        <v>654</v>
      </c>
      <c r="E4" s="48"/>
      <c r="F4" s="48"/>
      <c r="G4" s="48"/>
      <c r="H4" s="48" t="s">
        <v>278</v>
      </c>
      <c r="I4" s="48"/>
      <c r="J4" s="59">
        <v>43950.622916666667</v>
      </c>
      <c r="K4" s="48"/>
      <c r="L4" s="48"/>
      <c r="M4" s="48"/>
    </row>
    <row r="5" spans="1:13" x14ac:dyDescent="0.3">
      <c r="A5" s="32" t="str">
        <f>TRIM(B5)</f>
        <v>Hình thức thông báo</v>
      </c>
      <c r="B5" s="48" t="s">
        <v>279</v>
      </c>
      <c r="C5" s="48"/>
      <c r="D5" s="48" t="s">
        <v>606</v>
      </c>
      <c r="E5" s="48"/>
      <c r="F5" s="48"/>
      <c r="G5" s="48"/>
      <c r="H5" s="48"/>
      <c r="I5" s="48"/>
      <c r="J5" s="48"/>
      <c r="K5" s="48"/>
      <c r="L5" s="48"/>
      <c r="M5" s="48"/>
    </row>
    <row r="6" spans="1:13" x14ac:dyDescent="0.3">
      <c r="A6" s="32" t="str">
        <f t="shared" si="0"/>
        <v>Loại thông báo</v>
      </c>
      <c r="B6" s="48" t="s">
        <v>280</v>
      </c>
      <c r="C6" s="48"/>
      <c r="D6" s="48" t="s">
        <v>281</v>
      </c>
      <c r="E6" s="48"/>
      <c r="F6" s="48"/>
      <c r="G6" s="48"/>
      <c r="H6" s="48" t="s">
        <v>282</v>
      </c>
      <c r="I6" s="48"/>
      <c r="J6" s="48" t="s">
        <v>283</v>
      </c>
      <c r="K6" s="48"/>
      <c r="L6" s="48"/>
      <c r="M6" s="48"/>
    </row>
    <row r="7" spans="1:13" x14ac:dyDescent="0.3">
      <c r="A7" s="32" t="str">
        <f t="shared" si="0"/>
        <v>Bên mời thầu</v>
      </c>
      <c r="B7" s="48" t="s">
        <v>284</v>
      </c>
      <c r="C7" s="48"/>
      <c r="D7" s="48" t="s">
        <v>655</v>
      </c>
      <c r="E7" s="48"/>
      <c r="F7" s="48"/>
      <c r="G7" s="48"/>
      <c r="H7" s="48"/>
      <c r="I7" s="48"/>
      <c r="J7" s="48"/>
      <c r="K7" s="48"/>
      <c r="L7" s="48"/>
      <c r="M7" s="48"/>
    </row>
    <row r="8" spans="1:13" x14ac:dyDescent="0.3">
      <c r="A8" s="32" t="str">
        <f t="shared" si="0"/>
        <v>Chủ đầu tư</v>
      </c>
      <c r="B8" s="48" t="s">
        <v>285</v>
      </c>
      <c r="C8" s="48"/>
      <c r="D8" s="48" t="s">
        <v>656</v>
      </c>
      <c r="E8" s="48"/>
      <c r="F8" s="48"/>
      <c r="G8" s="48"/>
      <c r="H8" s="48"/>
      <c r="I8" s="48"/>
      <c r="J8" s="59"/>
      <c r="K8" s="48"/>
      <c r="L8" s="48"/>
      <c r="M8" s="48"/>
    </row>
    <row r="9" spans="1:13" x14ac:dyDescent="0.3">
      <c r="A9" s="32" t="str">
        <f t="shared" si="0"/>
        <v>Phân loại</v>
      </c>
      <c r="B9" s="48" t="s">
        <v>286</v>
      </c>
      <c r="C9" s="48"/>
      <c r="D9" s="48" t="s">
        <v>657</v>
      </c>
      <c r="E9" s="48"/>
      <c r="F9" s="48"/>
      <c r="G9" s="48"/>
      <c r="H9" s="48"/>
      <c r="I9" s="48"/>
      <c r="J9" s="48"/>
      <c r="K9" s="48"/>
      <c r="L9" s="48"/>
      <c r="M9" s="48"/>
    </row>
    <row r="10" spans="1:13" x14ac:dyDescent="0.3">
      <c r="A10" s="32" t="str">
        <f t="shared" si="0"/>
        <v>Tên gói thầu</v>
      </c>
      <c r="B10" s="48" t="s">
        <v>287</v>
      </c>
      <c r="C10" s="48"/>
      <c r="D10" s="48" t="s">
        <v>658</v>
      </c>
      <c r="E10" s="48"/>
      <c r="F10" s="48"/>
      <c r="G10" s="48"/>
      <c r="H10" s="48"/>
      <c r="I10" s="48"/>
      <c r="J10" s="48"/>
      <c r="K10" s="48"/>
      <c r="L10" s="48"/>
      <c r="M10" s="48"/>
    </row>
    <row r="11" spans="1:13" x14ac:dyDescent="0.3">
      <c r="A11" s="32" t="str">
        <f t="shared" si="0"/>
        <v>Tên dự án</v>
      </c>
      <c r="B11" s="48" t="s">
        <v>659</v>
      </c>
      <c r="C11" s="48"/>
      <c r="D11" s="48" t="s">
        <v>660</v>
      </c>
      <c r="E11" s="48"/>
      <c r="F11" s="48"/>
      <c r="G11" s="48"/>
      <c r="H11" s="48"/>
      <c r="I11" s="48"/>
      <c r="J11" s="48"/>
      <c r="K11" s="48"/>
      <c r="L11" s="48"/>
      <c r="M11" s="48"/>
    </row>
    <row r="12" spans="1:13" x14ac:dyDescent="0.3">
      <c r="A12" s="32" t="str">
        <f t="shared" si="0"/>
        <v>Nguồn vốn</v>
      </c>
      <c r="B12" s="48" t="s">
        <v>289</v>
      </c>
      <c r="C12" s="48"/>
      <c r="D12" s="48" t="s">
        <v>661</v>
      </c>
      <c r="E12" s="48"/>
      <c r="F12" s="48"/>
      <c r="G12" s="48"/>
      <c r="H12" s="48"/>
      <c r="I12" s="48"/>
      <c r="J12" s="48"/>
      <c r="K12" s="48"/>
      <c r="L12" s="48"/>
      <c r="M12" s="48"/>
    </row>
    <row r="13" spans="1:13" x14ac:dyDescent="0.3">
      <c r="A13" s="32" t="str">
        <f t="shared" si="0"/>
        <v>Phương thức</v>
      </c>
      <c r="B13" s="48" t="s">
        <v>290</v>
      </c>
      <c r="C13" s="48"/>
      <c r="D13" s="48" t="s">
        <v>218</v>
      </c>
      <c r="E13" s="48"/>
      <c r="F13" s="48"/>
      <c r="G13" s="48"/>
      <c r="H13" s="48"/>
      <c r="I13" s="48"/>
      <c r="J13" s="48"/>
      <c r="K13" s="48"/>
      <c r="L13" s="48"/>
      <c r="M13" s="48"/>
    </row>
    <row r="14" spans="1:13" x14ac:dyDescent="0.3">
      <c r="A14" s="32" t="str">
        <f t="shared" si="0"/>
        <v>Thời gian thực hiện hợp đồng</v>
      </c>
      <c r="B14" s="48" t="s">
        <v>291</v>
      </c>
      <c r="C14" s="48"/>
      <c r="D14" s="48">
        <v>60</v>
      </c>
      <c r="E14" s="48"/>
      <c r="F14" s="48"/>
      <c r="G14" s="48"/>
      <c r="H14" s="48"/>
      <c r="I14" s="48"/>
      <c r="J14" s="48"/>
      <c r="K14" s="48"/>
      <c r="L14" s="48"/>
      <c r="M14" s="48"/>
    </row>
    <row r="15" spans="1:13" x14ac:dyDescent="0.3">
      <c r="A15" s="32" t="str">
        <f t="shared" si="0"/>
        <v>Nội dung chính gói thầu</v>
      </c>
      <c r="B15" s="48" t="s">
        <v>292</v>
      </c>
      <c r="C15" s="48"/>
      <c r="D15" s="48"/>
      <c r="E15" s="48"/>
      <c r="F15" s="48"/>
      <c r="G15" s="48"/>
      <c r="H15" s="48"/>
      <c r="I15" s="48"/>
      <c r="J15" s="48"/>
      <c r="K15" s="48"/>
      <c r="L15" s="48"/>
      <c r="M15" s="48"/>
    </row>
    <row r="16" spans="1:13" x14ac:dyDescent="0.3">
      <c r="A16" s="32" t="str">
        <f t="shared" si="0"/>
        <v>Loại hợp đồng</v>
      </c>
      <c r="B16" s="48" t="s">
        <v>293</v>
      </c>
      <c r="C16" s="48"/>
      <c r="D16" s="48" t="s">
        <v>217</v>
      </c>
      <c r="E16" s="48"/>
      <c r="F16" s="48"/>
      <c r="G16" s="48"/>
      <c r="H16" s="48"/>
      <c r="I16" s="48"/>
      <c r="J16" s="48"/>
      <c r="K16" s="48"/>
      <c r="L16" s="48"/>
      <c r="M16" s="48"/>
    </row>
    <row r="17" spans="1:13" x14ac:dyDescent="0.3">
      <c r="A17" s="32" t="str">
        <f t="shared" si="0"/>
        <v>Hình thức đấu thầu</v>
      </c>
      <c r="B17" s="48" t="s">
        <v>294</v>
      </c>
      <c r="C17" s="48"/>
      <c r="D17" s="48" t="s">
        <v>662</v>
      </c>
      <c r="E17" s="48"/>
      <c r="F17" s="48"/>
      <c r="G17" s="48"/>
      <c r="H17" s="48" t="s">
        <v>295</v>
      </c>
      <c r="I17" s="48"/>
      <c r="J17" s="48"/>
      <c r="K17" s="48"/>
      <c r="L17" s="48"/>
      <c r="M17" s="48"/>
    </row>
    <row r="18" spans="1:13" x14ac:dyDescent="0.3">
      <c r="A18" s="32" t="str">
        <f t="shared" si="0"/>
        <v/>
      </c>
      <c r="B18" s="48"/>
      <c r="C18" s="48"/>
      <c r="D18" s="59"/>
      <c r="E18" s="48"/>
      <c r="F18" s="48"/>
      <c r="G18" s="48"/>
      <c r="H18" s="48"/>
      <c r="I18" s="48"/>
      <c r="J18" s="59"/>
      <c r="K18" s="48"/>
      <c r="L18" s="48"/>
      <c r="M18" s="48"/>
    </row>
    <row r="19" spans="1:13" x14ac:dyDescent="0.3">
      <c r="A19" s="32" t="str">
        <f t="shared" si="0"/>
        <v>Tham dự thầu</v>
      </c>
      <c r="B19" s="48" t="s">
        <v>296</v>
      </c>
      <c r="C19" s="48"/>
      <c r="D19" s="48"/>
      <c r="E19" s="48"/>
      <c r="F19" s="48"/>
      <c r="G19" s="48"/>
      <c r="H19" s="48"/>
      <c r="I19" s="48"/>
      <c r="J19" s="48"/>
      <c r="K19" s="48"/>
      <c r="L19" s="48"/>
      <c r="M19" s="48"/>
    </row>
    <row r="20" spans="1:13" x14ac:dyDescent="0.3">
      <c r="A20" s="32" t="str">
        <f t="shared" si="0"/>
        <v>Hình thức nhận HSDT</v>
      </c>
      <c r="B20" s="48" t="s">
        <v>297</v>
      </c>
      <c r="C20" s="48"/>
      <c r="D20" s="48" t="s">
        <v>219</v>
      </c>
      <c r="E20" s="48"/>
      <c r="F20" s="48"/>
      <c r="G20" s="48"/>
      <c r="H20" s="48"/>
      <c r="I20" s="48"/>
      <c r="J20" s="48"/>
      <c r="K20" s="48"/>
      <c r="L20" s="48"/>
      <c r="M20" s="48"/>
    </row>
    <row r="21" spans="1:13" x14ac:dyDescent="0.3">
      <c r="A21" s="32" t="str">
        <f t="shared" si="0"/>
        <v>Thời gian nhận HSDT từ ngày</v>
      </c>
      <c r="B21" s="48" t="s">
        <v>298</v>
      </c>
      <c r="C21" s="48"/>
      <c r="D21" s="59">
        <v>43950.622916666667</v>
      </c>
      <c r="E21" s="48"/>
      <c r="F21" s="48"/>
      <c r="G21" s="48"/>
      <c r="H21" s="48" t="s">
        <v>299</v>
      </c>
      <c r="I21" s="48"/>
      <c r="J21" s="59">
        <v>43965.583333333336</v>
      </c>
      <c r="K21" s="48"/>
      <c r="L21" s="48"/>
      <c r="M21" s="48"/>
    </row>
    <row r="22" spans="1:13" x14ac:dyDescent="0.3">
      <c r="A22" s="32" t="str">
        <f t="shared" si="0"/>
        <v>Mua HSMT</v>
      </c>
      <c r="B22" s="48" t="s">
        <v>300</v>
      </c>
      <c r="C22" s="48"/>
      <c r="D22" s="48" t="s">
        <v>221</v>
      </c>
      <c r="E22" s="48"/>
      <c r="F22" s="48"/>
      <c r="G22" s="48"/>
      <c r="H22" s="48"/>
      <c r="I22" s="48"/>
      <c r="J22" s="48"/>
      <c r="K22" s="48"/>
      <c r="L22" s="48"/>
      <c r="M22" s="48"/>
    </row>
    <row r="23" spans="1:13" x14ac:dyDescent="0.3">
      <c r="A23" s="32" t="str">
        <f t="shared" si="0"/>
        <v>Địa điểm nhận HSDT</v>
      </c>
      <c r="B23" s="48" t="s">
        <v>301</v>
      </c>
      <c r="C23" s="48"/>
      <c r="D23" s="59" t="s">
        <v>302</v>
      </c>
      <c r="E23" s="48"/>
      <c r="F23" s="48"/>
      <c r="G23" s="48"/>
      <c r="H23" s="48"/>
      <c r="I23" s="48"/>
      <c r="J23" s="48"/>
      <c r="K23" s="48"/>
      <c r="L23" s="48"/>
      <c r="M23" s="48"/>
    </row>
    <row r="24" spans="1:13" x14ac:dyDescent="0.3">
      <c r="A24" s="32" t="str">
        <f t="shared" si="0"/>
        <v/>
      </c>
      <c r="B24" s="48"/>
      <c r="C24" s="48"/>
      <c r="D24" s="48"/>
      <c r="E24" s="48"/>
      <c r="F24" s="48"/>
      <c r="G24" s="48"/>
      <c r="H24" s="48"/>
      <c r="I24" s="48"/>
      <c r="J24" s="48"/>
      <c r="K24" s="48"/>
      <c r="L24" s="48"/>
      <c r="M24" s="48"/>
    </row>
    <row r="25" spans="1:13" x14ac:dyDescent="0.3">
      <c r="A25" s="32" t="str">
        <f t="shared" si="0"/>
        <v>Mở thầu</v>
      </c>
      <c r="B25" s="48" t="s">
        <v>303</v>
      </c>
      <c r="C25" s="48"/>
      <c r="D25" s="59"/>
      <c r="E25" s="48"/>
      <c r="F25" s="48"/>
      <c r="G25" s="48"/>
      <c r="H25" s="48"/>
      <c r="I25" s="48"/>
      <c r="J25" s="59"/>
      <c r="K25" s="48"/>
      <c r="L25" s="48"/>
      <c r="M25" s="48"/>
    </row>
    <row r="26" spans="1:13" x14ac:dyDescent="0.3">
      <c r="A26" s="32" t="str">
        <f t="shared" si="0"/>
        <v>Thời điểm mở thầu</v>
      </c>
      <c r="B26" s="48" t="s">
        <v>304</v>
      </c>
      <c r="C26" s="48"/>
      <c r="D26" s="59">
        <v>43965.583333333336</v>
      </c>
      <c r="E26" s="48"/>
      <c r="F26" s="48"/>
      <c r="G26" s="48"/>
      <c r="H26" s="48"/>
      <c r="I26" s="48"/>
      <c r="J26" s="48"/>
      <c r="K26" s="48"/>
      <c r="L26" s="48"/>
      <c r="M26" s="48"/>
    </row>
    <row r="27" spans="1:13" x14ac:dyDescent="0.3">
      <c r="A27" s="32" t="str">
        <f t="shared" si="0"/>
        <v>Địa điểm mở thầu</v>
      </c>
      <c r="B27" s="48" t="s">
        <v>305</v>
      </c>
      <c r="C27" s="48"/>
      <c r="D27" s="48" t="s">
        <v>222</v>
      </c>
      <c r="E27" s="48"/>
      <c r="F27" s="48"/>
      <c r="G27" s="48"/>
      <c r="H27" s="48"/>
      <c r="I27" s="48"/>
      <c r="J27" s="48"/>
      <c r="K27" s="48"/>
      <c r="L27" s="48"/>
      <c r="M27" s="48"/>
    </row>
    <row r="28" spans="1:13" x14ac:dyDescent="0.3">
      <c r="A28" s="32" t="str">
        <f t="shared" si="0"/>
        <v>Giá gói thầu</v>
      </c>
      <c r="B28" s="48" t="s">
        <v>306</v>
      </c>
      <c r="C28" s="48"/>
      <c r="D28" s="48" t="s">
        <v>663</v>
      </c>
      <c r="E28" s="48"/>
      <c r="F28" s="48"/>
      <c r="G28" s="48"/>
      <c r="H28" s="48"/>
      <c r="I28" s="48"/>
      <c r="J28" s="48"/>
      <c r="K28" s="48"/>
      <c r="L28" s="48"/>
      <c r="M28" s="48"/>
    </row>
    <row r="29" spans="1:13" x14ac:dyDescent="0.3">
      <c r="A29" s="32" t="str">
        <f t="shared" si="0"/>
        <v>Số tiền bằng chữ</v>
      </c>
      <c r="B29" s="48" t="s">
        <v>307</v>
      </c>
      <c r="C29" s="48"/>
      <c r="D29" s="48" t="s">
        <v>664</v>
      </c>
      <c r="E29" s="48"/>
      <c r="F29" s="48"/>
      <c r="G29" s="48"/>
      <c r="H29" s="48"/>
      <c r="I29" s="48"/>
      <c r="J29" s="48"/>
      <c r="K29" s="48"/>
      <c r="L29" s="48"/>
      <c r="M29" s="48"/>
    </row>
    <row r="30" spans="1:13" x14ac:dyDescent="0.3">
      <c r="A30" s="32" t="str">
        <f t="shared" si="0"/>
        <v/>
      </c>
      <c r="B30" s="48"/>
      <c r="C30" s="48"/>
      <c r="D30" s="59"/>
      <c r="E30" s="48"/>
      <c r="F30" s="48"/>
      <c r="G30" s="48"/>
      <c r="H30" s="48"/>
      <c r="I30" s="48"/>
      <c r="J30" s="48"/>
      <c r="K30" s="48"/>
      <c r="L30" s="48"/>
      <c r="M30" s="48"/>
    </row>
    <row r="31" spans="1:13" x14ac:dyDescent="0.3">
      <c r="A31" s="32" t="str">
        <f t="shared" si="0"/>
        <v>Bảo đảm dự thầu</v>
      </c>
      <c r="B31" s="48" t="s">
        <v>554</v>
      </c>
      <c r="C31" s="48"/>
      <c r="D31" s="48"/>
      <c r="E31" s="48"/>
      <c r="F31" s="48"/>
      <c r="G31" s="48"/>
      <c r="H31" s="48"/>
      <c r="I31" s="48"/>
      <c r="J31" s="48"/>
      <c r="K31" s="48"/>
      <c r="L31" s="48"/>
      <c r="M31" s="48"/>
    </row>
    <row r="32" spans="1:13" x14ac:dyDescent="0.3">
      <c r="A32" s="32" t="str">
        <f t="shared" si="0"/>
        <v>Hình thức đảm bảo</v>
      </c>
      <c r="B32" s="48" t="s">
        <v>555</v>
      </c>
      <c r="C32" s="48"/>
      <c r="D32" s="48" t="s">
        <v>224</v>
      </c>
      <c r="E32" s="48"/>
      <c r="F32" s="48"/>
      <c r="G32" s="48"/>
      <c r="H32" s="48"/>
      <c r="I32" s="48"/>
      <c r="J32" s="48"/>
      <c r="K32" s="48"/>
      <c r="L32" s="48"/>
      <c r="M32" s="48"/>
    </row>
    <row r="33" spans="1:10" x14ac:dyDescent="0.3">
      <c r="A33" s="32" t="str">
        <f t="shared" si="0"/>
        <v>Số tiền đảm bảo</v>
      </c>
      <c r="B33" s="1" t="s">
        <v>308</v>
      </c>
      <c r="C33" s="1"/>
      <c r="D33" s="1" t="s">
        <v>665</v>
      </c>
      <c r="E33" s="1"/>
    </row>
    <row r="34" spans="1:10" x14ac:dyDescent="0.3">
      <c r="A34" s="32" t="str">
        <f t="shared" si="0"/>
        <v>Số tiền bằng chữ</v>
      </c>
      <c r="B34" s="1" t="s">
        <v>307</v>
      </c>
      <c r="C34" s="1"/>
      <c r="D34" s="1" t="s">
        <v>666</v>
      </c>
      <c r="E34" s="1"/>
    </row>
    <row r="35" spans="1:10" x14ac:dyDescent="0.3">
      <c r="A35" s="32" t="str">
        <f t="shared" si="0"/>
        <v>Loại tiền chuyển đổi</v>
      </c>
      <c r="B35" s="1" t="s">
        <v>667</v>
      </c>
      <c r="C35" s="1"/>
      <c r="D35" s="1" t="s">
        <v>668</v>
      </c>
      <c r="E35" s="1"/>
      <c r="H35" t="s">
        <v>669</v>
      </c>
      <c r="J35" t="s">
        <v>670</v>
      </c>
    </row>
    <row r="36" spans="1:10" x14ac:dyDescent="0.3">
      <c r="A36" s="32" t="str">
        <f t="shared" si="0"/>
        <v/>
      </c>
      <c r="B36" s="1"/>
      <c r="C36" s="1"/>
      <c r="D36" s="1"/>
      <c r="E36" s="1"/>
    </row>
    <row r="37" spans="1:10" x14ac:dyDescent="0.3">
      <c r="A37" s="32" t="str">
        <f t="shared" si="0"/>
        <v/>
      </c>
      <c r="B37" s="1"/>
      <c r="C37" s="1"/>
      <c r="D37" s="1"/>
      <c r="E37" s="1"/>
    </row>
    <row r="38" spans="1:10" x14ac:dyDescent="0.3">
      <c r="A38" s="32" t="str">
        <f t="shared" si="0"/>
        <v/>
      </c>
      <c r="B38" s="1"/>
      <c r="C38" s="1"/>
      <c r="D38" s="1"/>
      <c r="E38" s="1"/>
    </row>
    <row r="39" spans="1:10" x14ac:dyDescent="0.3">
      <c r="A39" s="32"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0"/>
  <sheetViews>
    <sheetView topLeftCell="C1" workbookViewId="0">
      <pane ySplit="1" topLeftCell="A2" activePane="bottomLeft" state="frozen"/>
      <selection activeCell="D1" sqref="D1"/>
      <selection pane="bottomLeft" activeCell="H8" sqref="H8"/>
    </sheetView>
  </sheetViews>
  <sheetFormatPr defaultColWidth="8.88671875" defaultRowHeight="14.4" x14ac:dyDescent="0.3"/>
  <cols>
    <col min="1" max="1" width="17.44140625" style="20" customWidth="1"/>
    <col min="2" max="2" width="45" style="15" customWidth="1"/>
    <col min="3" max="3" width="52.5546875" style="15" customWidth="1"/>
    <col min="4" max="4" width="27.109375" style="15" customWidth="1"/>
    <col min="5" max="5" width="10.109375" style="15" customWidth="1"/>
    <col min="6" max="6" width="15.33203125" style="15" customWidth="1"/>
    <col min="7" max="7" width="14.33203125" style="15" customWidth="1"/>
    <col min="8" max="8" width="19" style="15" bestFit="1" customWidth="1"/>
    <col min="9" max="9" width="8.88671875" style="15"/>
    <col min="10" max="10" width="15.88671875" style="15" bestFit="1" customWidth="1"/>
    <col min="11" max="11" width="23.88671875" style="15" customWidth="1"/>
    <col min="12" max="12" width="14.33203125" style="15" customWidth="1"/>
    <col min="13" max="13" width="17.88671875" style="15" customWidth="1"/>
    <col min="14" max="14" width="14" style="77" customWidth="1"/>
    <col min="15" max="16" width="18.5546875" style="15" customWidth="1"/>
    <col min="17" max="17" width="14.44140625" style="15" bestFit="1" customWidth="1"/>
    <col min="18" max="18" width="12.6640625" style="15" bestFit="1" customWidth="1"/>
    <col min="19" max="16384" width="8.88671875" style="15"/>
  </cols>
  <sheetData>
    <row r="1" spans="1:20" ht="28.8" x14ac:dyDescent="0.3">
      <c r="A1" s="20" t="s">
        <v>20</v>
      </c>
      <c r="B1" s="16" t="s">
        <v>0</v>
      </c>
      <c r="C1" s="16" t="s">
        <v>1</v>
      </c>
      <c r="D1" s="16" t="s">
        <v>2</v>
      </c>
      <c r="E1" s="16" t="s">
        <v>3</v>
      </c>
      <c r="F1" s="16" t="s">
        <v>4</v>
      </c>
      <c r="G1" s="16" t="s">
        <v>205</v>
      </c>
      <c r="H1" s="16" t="s">
        <v>5</v>
      </c>
      <c r="I1" s="16" t="s">
        <v>6</v>
      </c>
      <c r="J1" s="16" t="s">
        <v>13</v>
      </c>
      <c r="K1" s="16" t="s">
        <v>635</v>
      </c>
      <c r="L1" s="15" t="s">
        <v>163</v>
      </c>
      <c r="M1" s="15" t="s">
        <v>203</v>
      </c>
      <c r="N1" s="77" t="s">
        <v>204</v>
      </c>
      <c r="O1" s="15" t="s">
        <v>260</v>
      </c>
      <c r="P1" s="15" t="s">
        <v>262</v>
      </c>
      <c r="Q1" s="15" t="s">
        <v>261</v>
      </c>
      <c r="R1" s="15" t="s">
        <v>263</v>
      </c>
      <c r="T1" s="77"/>
    </row>
    <row r="2" spans="1:20" ht="57.6" x14ac:dyDescent="0.3">
      <c r="A2" s="21" t="str">
        <f t="shared" ref="A2" si="0">VLOOKUP("Số TBMT",tbmt,4,0)</f>
        <v>20200401924-00</v>
      </c>
      <c r="B2" s="19" t="str">
        <f t="shared" ref="B2" si="1">IFERROR(VLOOKUP("Tên dự án",tbmt,4,0),VLOOKUP("Tên gói thầu",tbmt,4,0))</f>
        <v>Nâng cấp và phát triển lưới điện trung thế nông thôn phục vụ sản xuất nông nghiệp tập trung huyện Cẩm Mỹ năm 2019-2020</v>
      </c>
      <c r="C2" s="19" t="str">
        <f t="shared" ref="C2" si="2">VLOOKUP("Chủ đầu tư",tbmt,4,0)</f>
        <v>Điện lực Cẩm Mỹ - Công ty TNHH MTV Điện lực Đồng Nai địa chỉ Trung tâm hành chính huyện Cẩm Mỹ, ấp Suối Cả, xã Long Giao, huyện Cẩm Mỹ, tỉnh Đồng Nai. Điện thoại: 02513.878.429</v>
      </c>
      <c r="D2" s="19" t="str">
        <f t="shared" ref="D2" si="3">VLOOKUP("Bên mời thầu",tbmt,4,0)</f>
        <v>Điện lực Cẩm Mỹ - Công Ty TNHH Một Thành Viên Điện Lực Đồng Nai</v>
      </c>
      <c r="E2" s="19"/>
      <c r="F2" s="19" t="str">
        <f t="shared" ref="F2" si="4">VLOOKUP("Số tiền đảm bảo",tbmt,4,0)</f>
        <v>4.000.000 VND</v>
      </c>
      <c r="G2" s="19"/>
      <c r="H2" s="60">
        <f t="shared" ref="H2" si="5">VLOOKUP("Thời gian nhận HSDT từ ngày",tbmt,10,0)</f>
        <v>43965.583333333336</v>
      </c>
      <c r="I2" s="16"/>
      <c r="J2" s="19">
        <f>VLOOKUP("Thời gian thực hiện hợp đồng",tbmt,4,0)</f>
        <v>60</v>
      </c>
      <c r="K2" s="16"/>
      <c r="L2" s="49">
        <f t="shared" ref="L2:L18" si="6">DATEVALUE(LEFT(TEXT(VLOOKUP("Số TBMT",tbmt,10,0),"dd/MM/yyyy"),10))+5</f>
        <v>43955</v>
      </c>
      <c r="M2" s="50" t="str">
        <f>" ngày "&amp;TEXT(L2,"dd")&amp;" tháng "&amp;TEXT(L2,"MM")&amp;" năm "&amp;TEXT(L2,"yyyy")</f>
        <v xml:space="preserve"> ngày 04 tháng 05 năm 2020</v>
      </c>
      <c r="N2" s="49" t="str">
        <f>TEXT(L2+365,"dd/MM/yyyy")</f>
        <v>04/05/2021</v>
      </c>
    </row>
    <row r="3" spans="1:20" s="17" customFormat="1" ht="43.2" x14ac:dyDescent="0.3">
      <c r="A3" s="22" t="s">
        <v>654</v>
      </c>
      <c r="B3" s="18" t="s">
        <v>660</v>
      </c>
      <c r="C3" s="16" t="s">
        <v>15</v>
      </c>
      <c r="D3" s="18" t="s">
        <v>655</v>
      </c>
      <c r="E3" s="18">
        <v>60</v>
      </c>
      <c r="F3" s="18" t="s">
        <v>665</v>
      </c>
      <c r="G3" s="18">
        <v>90</v>
      </c>
      <c r="H3" s="76">
        <v>43965.583333333336</v>
      </c>
      <c r="I3" s="18">
        <v>2</v>
      </c>
      <c r="J3" s="18">
        <v>60</v>
      </c>
      <c r="K3" s="18">
        <v>12</v>
      </c>
      <c r="L3" s="136" t="s">
        <v>673</v>
      </c>
      <c r="M3" s="17" t="s">
        <v>671</v>
      </c>
      <c r="N3" s="136" t="s">
        <v>672</v>
      </c>
    </row>
    <row r="4" spans="1:20" s="17" customFormat="1" ht="43.2" x14ac:dyDescent="0.3">
      <c r="A4" s="22" t="s">
        <v>646</v>
      </c>
      <c r="B4" s="18" t="s">
        <v>647</v>
      </c>
      <c r="C4" s="18" t="s">
        <v>648</v>
      </c>
      <c r="D4" s="18" t="s">
        <v>258</v>
      </c>
      <c r="E4" s="18"/>
      <c r="F4" s="18" t="s">
        <v>608</v>
      </c>
      <c r="G4" s="18"/>
      <c r="H4" s="76">
        <v>43963.604166666664</v>
      </c>
      <c r="I4" s="18"/>
      <c r="J4" s="18">
        <v>12</v>
      </c>
      <c r="K4" s="18"/>
      <c r="L4" s="136" t="s">
        <v>651</v>
      </c>
      <c r="M4" s="17" t="s">
        <v>649</v>
      </c>
      <c r="N4" s="136" t="s">
        <v>650</v>
      </c>
    </row>
    <row r="5" spans="1:20" ht="43.2" x14ac:dyDescent="0.3">
      <c r="A5" s="22">
        <v>20191257175</v>
      </c>
      <c r="B5" s="16" t="s">
        <v>7</v>
      </c>
      <c r="C5" s="16" t="s">
        <v>15</v>
      </c>
      <c r="D5" s="16" t="s">
        <v>8</v>
      </c>
      <c r="E5" s="16" t="s">
        <v>14</v>
      </c>
      <c r="F5" s="16" t="s">
        <v>12</v>
      </c>
      <c r="G5" s="16" t="s">
        <v>11</v>
      </c>
      <c r="H5" s="18" t="s">
        <v>10</v>
      </c>
      <c r="I5" s="16" t="s">
        <v>16</v>
      </c>
      <c r="J5" s="16" t="str">
        <f>E5</f>
        <v>120 ngày</v>
      </c>
      <c r="K5" s="15" t="s">
        <v>17</v>
      </c>
      <c r="L5" s="56">
        <f>DATEVALUE(LEFT(H5,10))-2</f>
        <v>43835</v>
      </c>
      <c r="M5" s="17" t="str">
        <f>" ngày "&amp;TEXT(L5,"dd")&amp;" tháng "&amp;TEXT(L5,"MM")&amp;" năm "&amp;TEXT(L5,"yyyy")</f>
        <v xml:space="preserve"> ngày 05 tháng 01 năm 2020</v>
      </c>
      <c r="N5" s="78" t="s">
        <v>485</v>
      </c>
    </row>
    <row r="6" spans="1:20" s="17" customFormat="1" ht="43.2" x14ac:dyDescent="0.3">
      <c r="A6" s="22" t="s">
        <v>97</v>
      </c>
      <c r="B6" s="18" t="s">
        <v>18</v>
      </c>
      <c r="C6" s="18" t="s">
        <v>15</v>
      </c>
      <c r="D6" s="16" t="s">
        <v>8</v>
      </c>
      <c r="E6" s="18" t="s">
        <v>9</v>
      </c>
      <c r="F6" s="18" t="s">
        <v>19</v>
      </c>
      <c r="G6" s="18" t="s">
        <v>11</v>
      </c>
      <c r="H6" s="18" t="s">
        <v>10</v>
      </c>
      <c r="I6" s="18" t="s">
        <v>206</v>
      </c>
      <c r="J6" s="16" t="str">
        <f t="shared" ref="J6:J7" si="7">E6</f>
        <v>120 Ngày</v>
      </c>
      <c r="K6" s="18"/>
      <c r="L6" s="56">
        <f t="shared" ref="L6:L7" si="8">DATEVALUE(LEFT(H6,10))-2</f>
        <v>43835</v>
      </c>
      <c r="M6" s="17" t="str">
        <f t="shared" ref="M6:M7" si="9">" ngày "&amp;TEXT(L6,"dd")&amp;" tháng "&amp;TEXT(L6,"MM")&amp;" năm "&amp;TEXT(L6,"yyyy")</f>
        <v xml:space="preserve"> ngày 05 tháng 01 năm 2020</v>
      </c>
      <c r="N6" s="78">
        <f t="shared" ref="N6:N7" si="10">L6+366</f>
        <v>44201</v>
      </c>
    </row>
    <row r="7" spans="1:20" s="17" customFormat="1" ht="43.2" x14ac:dyDescent="0.3">
      <c r="A7" s="22" t="s">
        <v>102</v>
      </c>
      <c r="B7" s="18" t="s">
        <v>98</v>
      </c>
      <c r="C7" s="18" t="s">
        <v>15</v>
      </c>
      <c r="D7" s="16" t="s">
        <v>8</v>
      </c>
      <c r="E7" s="18" t="s">
        <v>99</v>
      </c>
      <c r="F7" s="18" t="s">
        <v>101</v>
      </c>
      <c r="G7" s="18" t="s">
        <v>11</v>
      </c>
      <c r="H7" s="18" t="s">
        <v>100</v>
      </c>
      <c r="I7" s="18"/>
      <c r="J7" s="16" t="str">
        <f t="shared" si="7"/>
        <v>90 Ngày</v>
      </c>
      <c r="K7" s="18"/>
      <c r="L7" s="56">
        <f t="shared" si="8"/>
        <v>43835</v>
      </c>
      <c r="M7" s="17" t="str">
        <f t="shared" si="9"/>
        <v xml:space="preserve"> ngày 05 tháng 01 năm 2020</v>
      </c>
      <c r="N7" s="78">
        <f t="shared" si="10"/>
        <v>44201</v>
      </c>
    </row>
    <row r="8" spans="1:20" s="17" customFormat="1" ht="43.2" x14ac:dyDescent="0.3">
      <c r="A8" s="22" t="s">
        <v>225</v>
      </c>
      <c r="B8" s="18" t="s">
        <v>216</v>
      </c>
      <c r="C8" s="18" t="s">
        <v>15</v>
      </c>
      <c r="D8" s="16" t="s">
        <v>8</v>
      </c>
      <c r="E8" s="18" t="s">
        <v>9</v>
      </c>
      <c r="F8" s="18" t="s">
        <v>223</v>
      </c>
      <c r="G8" s="18" t="s">
        <v>11</v>
      </c>
      <c r="H8" s="18" t="s">
        <v>220</v>
      </c>
      <c r="I8" s="18"/>
      <c r="J8" s="18"/>
      <c r="K8" s="18"/>
      <c r="L8" s="56">
        <v>43843</v>
      </c>
      <c r="M8" s="17" t="s">
        <v>226</v>
      </c>
      <c r="N8" s="78"/>
      <c r="O8" s="17" t="s">
        <v>146</v>
      </c>
      <c r="P8" s="17" t="str">
        <f>TEXT(VLOOKUP(O8,NhanSu!F:M,8,0),"dd/MM/yyyy")</f>
        <v>31/01/1975</v>
      </c>
      <c r="Q8" s="17" t="s">
        <v>148</v>
      </c>
      <c r="R8" s="17" t="str">
        <f>TEXT(VLOOKUP(Q8,NhanSu!F:M,8,0),"dd/MM/yyyy")</f>
        <v>16/04/1981</v>
      </c>
    </row>
    <row r="9" spans="1:20" s="17" customFormat="1" ht="86.4" x14ac:dyDescent="0.3">
      <c r="A9" s="22" t="s">
        <v>243</v>
      </c>
      <c r="B9" s="18" t="s">
        <v>248</v>
      </c>
      <c r="C9" s="18" t="s">
        <v>245</v>
      </c>
      <c r="D9" s="18" t="s">
        <v>239</v>
      </c>
      <c r="E9" s="18" t="s">
        <v>9</v>
      </c>
      <c r="F9" s="18" t="s">
        <v>242</v>
      </c>
      <c r="G9" s="18" t="s">
        <v>241</v>
      </c>
      <c r="H9" s="18" t="s">
        <v>240</v>
      </c>
      <c r="I9" s="18">
        <v>1</v>
      </c>
      <c r="J9" s="18" t="s">
        <v>246</v>
      </c>
      <c r="K9" s="18" t="s">
        <v>247</v>
      </c>
      <c r="L9" s="56">
        <v>43869</v>
      </c>
      <c r="M9" s="17" t="s">
        <v>244</v>
      </c>
      <c r="N9" s="78"/>
    </row>
    <row r="10" spans="1:20" s="17" customFormat="1" ht="43.2" x14ac:dyDescent="0.3">
      <c r="A10" s="22" t="s">
        <v>253</v>
      </c>
      <c r="B10" s="18" t="s">
        <v>249</v>
      </c>
      <c r="C10" s="18" t="s">
        <v>15</v>
      </c>
      <c r="D10" s="16" t="s">
        <v>8</v>
      </c>
      <c r="E10" s="18" t="s">
        <v>250</v>
      </c>
      <c r="F10" s="18" t="s">
        <v>252</v>
      </c>
      <c r="G10" s="18" t="s">
        <v>11</v>
      </c>
      <c r="H10" s="18" t="s">
        <v>251</v>
      </c>
      <c r="I10" s="18"/>
      <c r="J10" s="18"/>
      <c r="K10" s="18"/>
      <c r="L10" s="56">
        <v>43877</v>
      </c>
      <c r="M10" s="17" t="s">
        <v>254</v>
      </c>
      <c r="N10" s="78">
        <v>44242</v>
      </c>
      <c r="O10" s="17" t="s">
        <v>146</v>
      </c>
      <c r="P10" s="17" t="str">
        <f>TEXT(VLOOKUP(O10,NhanSu!F:M,8,0),"dd/MM/yyyy")</f>
        <v>31/01/1975</v>
      </c>
      <c r="Q10" s="17" t="s">
        <v>148</v>
      </c>
      <c r="R10" s="17" t="str">
        <f>TEXT(VLOOKUP(Q10,NhanSu!F:M,8,0),"dd/MM/yyyy")</f>
        <v>16/04/1981</v>
      </c>
    </row>
    <row r="11" spans="1:20" s="17" customFormat="1" ht="43.2" x14ac:dyDescent="0.3">
      <c r="A11" s="22" t="s">
        <v>264</v>
      </c>
      <c r="B11" s="18" t="s">
        <v>259</v>
      </c>
      <c r="C11" s="18" t="s">
        <v>245</v>
      </c>
      <c r="D11" s="18" t="s">
        <v>258</v>
      </c>
      <c r="E11" s="18" t="s">
        <v>255</v>
      </c>
      <c r="F11" s="18" t="s">
        <v>252</v>
      </c>
      <c r="G11" s="18" t="s">
        <v>257</v>
      </c>
      <c r="H11" s="18" t="s">
        <v>256</v>
      </c>
      <c r="I11" s="18"/>
      <c r="J11" s="18"/>
      <c r="K11" s="18"/>
      <c r="L11" s="56">
        <v>43908.345138888886</v>
      </c>
      <c r="M11" s="17" t="s">
        <v>265</v>
      </c>
      <c r="N11" s="78">
        <v>44273.345138888886</v>
      </c>
    </row>
    <row r="12" spans="1:20" s="17" customFormat="1" ht="43.2" x14ac:dyDescent="0.3">
      <c r="A12" s="22" t="s">
        <v>275</v>
      </c>
      <c r="B12" s="18" t="s">
        <v>269</v>
      </c>
      <c r="C12" s="18" t="s">
        <v>274</v>
      </c>
      <c r="D12" s="18" t="s">
        <v>273</v>
      </c>
      <c r="E12" s="81" t="s">
        <v>270</v>
      </c>
      <c r="F12" s="18" t="s">
        <v>272</v>
      </c>
      <c r="G12" s="18" t="s">
        <v>241</v>
      </c>
      <c r="H12" s="18" t="s">
        <v>271</v>
      </c>
      <c r="I12" s="18"/>
      <c r="J12" s="18"/>
      <c r="K12" s="18"/>
      <c r="L12" s="56">
        <v>43914.342361111114</v>
      </c>
      <c r="M12" s="17" t="s">
        <v>276</v>
      </c>
      <c r="N12" s="78">
        <v>44279.342361111114</v>
      </c>
    </row>
    <row r="13" spans="1:20" s="17" customFormat="1" ht="43.2" x14ac:dyDescent="0.3">
      <c r="A13" s="22" t="s">
        <v>309</v>
      </c>
      <c r="B13" s="18" t="s">
        <v>288</v>
      </c>
      <c r="C13" s="18" t="s">
        <v>274</v>
      </c>
      <c r="D13" s="18" t="s">
        <v>273</v>
      </c>
      <c r="E13" s="18">
        <v>150</v>
      </c>
      <c r="F13" s="18">
        <v>0</v>
      </c>
      <c r="G13" s="18" t="e">
        <v>#N/A</v>
      </c>
      <c r="H13" s="76">
        <v>43917.375</v>
      </c>
      <c r="I13" s="18"/>
      <c r="J13" s="18"/>
      <c r="K13" s="18"/>
      <c r="L13" s="56">
        <v>43912</v>
      </c>
      <c r="M13" s="17" t="s">
        <v>310</v>
      </c>
      <c r="N13" s="79">
        <f>L13+365</f>
        <v>44277</v>
      </c>
    </row>
    <row r="14" spans="1:20" s="17" customFormat="1" ht="57.6" x14ac:dyDescent="0.3">
      <c r="A14" s="22" t="s">
        <v>452</v>
      </c>
      <c r="B14" s="18" t="s">
        <v>454</v>
      </c>
      <c r="C14" s="18" t="s">
        <v>274</v>
      </c>
      <c r="D14" s="18" t="s">
        <v>453</v>
      </c>
      <c r="E14" s="18">
        <v>150</v>
      </c>
      <c r="F14" s="18">
        <v>0</v>
      </c>
      <c r="G14" s="18" t="e">
        <v>#N/A</v>
      </c>
      <c r="H14" s="76">
        <v>43920.4375</v>
      </c>
      <c r="I14" s="18"/>
      <c r="J14" s="18"/>
      <c r="K14" s="18"/>
      <c r="L14" s="56">
        <v>43909.34375</v>
      </c>
      <c r="M14" s="17" t="s">
        <v>481</v>
      </c>
      <c r="N14" s="80">
        <v>44274.34375</v>
      </c>
    </row>
    <row r="15" spans="1:20" s="17" customFormat="1" ht="43.2" x14ac:dyDescent="0.3">
      <c r="A15" s="22" t="s">
        <v>482</v>
      </c>
      <c r="B15" s="18" t="s">
        <v>483</v>
      </c>
      <c r="C15" s="18" t="s">
        <v>274</v>
      </c>
      <c r="D15" s="18" t="s">
        <v>273</v>
      </c>
      <c r="E15" s="18">
        <v>150</v>
      </c>
      <c r="F15" s="18">
        <v>0</v>
      </c>
      <c r="G15" s="18" t="e">
        <v>#N/A</v>
      </c>
      <c r="H15" s="76">
        <v>43920.583333333336</v>
      </c>
      <c r="I15" s="18"/>
      <c r="J15" s="18"/>
      <c r="K15" s="18"/>
      <c r="L15" s="56">
        <v>43914.334027777775</v>
      </c>
      <c r="M15" s="17" t="s">
        <v>276</v>
      </c>
      <c r="N15" s="80">
        <v>44279.334027777775</v>
      </c>
    </row>
    <row r="16" spans="1:20" s="17" customFormat="1" ht="28.8" x14ac:dyDescent="0.3">
      <c r="A16" s="22" t="s">
        <v>487</v>
      </c>
      <c r="B16" s="18" t="s">
        <v>488</v>
      </c>
      <c r="C16" s="18" t="s">
        <v>274</v>
      </c>
      <c r="D16" s="18" t="s">
        <v>453</v>
      </c>
      <c r="E16" s="18">
        <v>12</v>
      </c>
      <c r="F16" s="18" t="s">
        <v>484</v>
      </c>
      <c r="G16" s="18" t="e">
        <v>#N/A</v>
      </c>
      <c r="H16" s="76">
        <v>43921.583333333336</v>
      </c>
      <c r="I16" s="18"/>
      <c r="J16" s="18"/>
      <c r="K16" s="18"/>
      <c r="L16" s="56">
        <v>43914.601388888892</v>
      </c>
      <c r="M16" s="17" t="s">
        <v>276</v>
      </c>
      <c r="N16" s="82" t="s">
        <v>489</v>
      </c>
    </row>
    <row r="17" spans="1:14" s="17" customFormat="1" ht="43.2" x14ac:dyDescent="0.3">
      <c r="A17" s="22" t="s">
        <v>490</v>
      </c>
      <c r="B17" s="18" t="s">
        <v>492</v>
      </c>
      <c r="C17" s="18" t="s">
        <v>491</v>
      </c>
      <c r="D17" s="18" t="s">
        <v>258</v>
      </c>
      <c r="E17" s="18">
        <v>260</v>
      </c>
      <c r="F17" s="18">
        <v>0</v>
      </c>
      <c r="G17" s="18" t="e">
        <v>#N/A</v>
      </c>
      <c r="H17" s="76">
        <v>43935.583333333336</v>
      </c>
      <c r="I17" s="18"/>
      <c r="J17" s="18"/>
      <c r="K17" s="18"/>
      <c r="L17" s="56">
        <v>43926</v>
      </c>
      <c r="M17" s="17" t="s">
        <v>499</v>
      </c>
      <c r="N17" s="56">
        <v>44291</v>
      </c>
    </row>
    <row r="18" spans="1:14" s="17" customFormat="1" ht="28.8" x14ac:dyDescent="0.3">
      <c r="A18" s="22" t="s">
        <v>500</v>
      </c>
      <c r="B18" s="18" t="s">
        <v>501</v>
      </c>
      <c r="C18" s="18" t="s">
        <v>273</v>
      </c>
      <c r="D18" s="18" t="s">
        <v>273</v>
      </c>
      <c r="E18" s="18">
        <v>12</v>
      </c>
      <c r="F18" s="18">
        <v>0</v>
      </c>
      <c r="G18" s="18" t="e">
        <v>#N/A</v>
      </c>
      <c r="H18" s="76">
        <v>43934.375</v>
      </c>
      <c r="I18" s="18"/>
      <c r="J18" s="18"/>
      <c r="K18" s="18"/>
      <c r="L18" s="49">
        <f t="shared" si="6"/>
        <v>43955</v>
      </c>
      <c r="M18" s="17" t="s">
        <v>502</v>
      </c>
      <c r="N18" s="49" t="str">
        <f>TEXT(L18+365,"dd/MM/yyyy")</f>
        <v>04/05/2021</v>
      </c>
    </row>
    <row r="19" spans="1:14" s="17" customFormat="1" ht="43.2" x14ac:dyDescent="0.3">
      <c r="A19" s="22" t="s">
        <v>551</v>
      </c>
      <c r="B19" s="18" t="s">
        <v>553</v>
      </c>
      <c r="C19" s="18" t="s">
        <v>557</v>
      </c>
      <c r="D19" s="18" t="s">
        <v>552</v>
      </c>
      <c r="E19" s="18">
        <v>100</v>
      </c>
      <c r="F19" s="18" t="s">
        <v>556</v>
      </c>
      <c r="G19" s="18" t="s">
        <v>14</v>
      </c>
      <c r="H19" s="76">
        <v>43956.604166666664</v>
      </c>
      <c r="I19" s="18">
        <v>12</v>
      </c>
      <c r="J19" s="18">
        <v>236</v>
      </c>
      <c r="K19" s="18">
        <v>12</v>
      </c>
      <c r="L19" s="56">
        <v>43948</v>
      </c>
      <c r="M19" s="17" t="s">
        <v>558</v>
      </c>
      <c r="N19" s="56" t="s">
        <v>559</v>
      </c>
    </row>
    <row r="20" spans="1:14" s="17" customFormat="1" ht="43.2" x14ac:dyDescent="0.3">
      <c r="A20" s="22" t="s">
        <v>605</v>
      </c>
      <c r="B20" s="18" t="s">
        <v>607</v>
      </c>
      <c r="C20" s="18" t="s">
        <v>258</v>
      </c>
      <c r="D20" s="18" t="s">
        <v>258</v>
      </c>
      <c r="E20" s="18">
        <v>100</v>
      </c>
      <c r="F20" s="18" t="s">
        <v>608</v>
      </c>
      <c r="G20" s="18" t="s">
        <v>14</v>
      </c>
      <c r="H20" s="76">
        <v>43957.631944444445</v>
      </c>
      <c r="I20" s="18">
        <v>15</v>
      </c>
      <c r="J20" s="18">
        <v>236</v>
      </c>
      <c r="K20" s="18">
        <v>12</v>
      </c>
      <c r="L20" s="56">
        <v>43943</v>
      </c>
      <c r="M20" s="17" t="s">
        <v>609</v>
      </c>
      <c r="N20" s="56" t="s">
        <v>610</v>
      </c>
    </row>
  </sheetData>
  <conditionalFormatting sqref="A21:A1048576 A5:A11 A1">
    <cfRule type="duplicateValues" dxfId="20" priority="9"/>
  </conditionalFormatting>
  <conditionalFormatting sqref="A12">
    <cfRule type="duplicateValues" dxfId="19" priority="8"/>
  </conditionalFormatting>
  <conditionalFormatting sqref="A13">
    <cfRule type="duplicateValues" dxfId="18" priority="7"/>
  </conditionalFormatting>
  <conditionalFormatting sqref="A1:XFD1">
    <cfRule type="duplicateValues" dxfId="17" priority="3"/>
    <cfRule type="duplicateValues" dxfId="16" priority="4"/>
  </conditionalFormatting>
  <conditionalFormatting sqref="A14:A20 A4">
    <cfRule type="duplicateValues" dxfId="15" priority="12"/>
  </conditionalFormatting>
  <conditionalFormatting sqref="A3">
    <cfRule type="duplicateValues" dxfId="14" priority="2"/>
  </conditionalFormatting>
  <conditionalFormatting sqref="A2">
    <cfRule type="duplicateValues" dxfId="13"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M18" sqref="M18:M24"/>
    </sheetView>
  </sheetViews>
  <sheetFormatPr defaultRowHeight="14.4" x14ac:dyDescent="0.3"/>
  <cols>
    <col min="4" max="4" width="42.109375" customWidth="1"/>
    <col min="13" max="13" width="71" customWidth="1"/>
  </cols>
  <sheetData>
    <row r="1" spans="4:13"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3">
      <c r="D2" t="s">
        <v>397</v>
      </c>
      <c r="E2" t="s">
        <v>421</v>
      </c>
      <c r="F2" t="s">
        <v>449</v>
      </c>
      <c r="G2" t="s">
        <v>422</v>
      </c>
      <c r="H2" t="s">
        <v>423</v>
      </c>
      <c r="I2" t="s">
        <v>424</v>
      </c>
      <c r="J2" t="s">
        <v>425</v>
      </c>
      <c r="K2" t="s">
        <v>426</v>
      </c>
      <c r="M2" t="str">
        <f>D2&amp;": " &amp;INDEX(D:K,ROW(),$M$1)</f>
        <v>Tiết diện dây [mm2]: 50/8</v>
      </c>
    </row>
    <row r="3" spans="4:13" x14ac:dyDescent="0.3">
      <c r="D3" t="s">
        <v>398</v>
      </c>
      <c r="E3" t="s">
        <v>399</v>
      </c>
      <c r="F3" t="s">
        <v>400</v>
      </c>
      <c r="G3" t="s">
        <v>400</v>
      </c>
      <c r="H3" t="s">
        <v>401</v>
      </c>
      <c r="I3" t="s">
        <v>402</v>
      </c>
      <c r="J3" t="s">
        <v>403</v>
      </c>
      <c r="K3" t="s">
        <v>404</v>
      </c>
      <c r="M3" t="str">
        <f>D3&amp;": " &amp;INDEX(D:K,ROW(),$M$1)</f>
        <v>Đường kính ngoài của ruột dẫn đối với dây trần hay bọc [mm] : 9,5-10</v>
      </c>
    </row>
    <row r="4" spans="4:13" x14ac:dyDescent="0.3">
      <c r="D4" t="s">
        <v>405</v>
      </c>
      <c r="E4" t="s">
        <v>406</v>
      </c>
      <c r="F4" t="s">
        <v>406</v>
      </c>
      <c r="G4" t="s">
        <v>406</v>
      </c>
      <c r="H4" t="s">
        <v>406</v>
      </c>
      <c r="I4" t="s">
        <v>406</v>
      </c>
      <c r="J4" t="s">
        <v>406</v>
      </c>
      <c r="K4" t="s">
        <v>406</v>
      </c>
      <c r="M4" t="str">
        <f>D4&amp;": " &amp;INDEX(D:K,ROW(),$M$1)</f>
        <v>Độ dày lớp bọc cách điện XLPE 22kV : 5,5 mm</v>
      </c>
    </row>
    <row r="5" spans="4:13" x14ac:dyDescent="0.3">
      <c r="D5" t="s">
        <v>407</v>
      </c>
      <c r="E5" t="s">
        <v>408</v>
      </c>
      <c r="F5" t="s">
        <v>409</v>
      </c>
      <c r="G5" t="s">
        <v>409</v>
      </c>
      <c r="H5" t="s">
        <v>410</v>
      </c>
      <c r="I5" t="s">
        <v>411</v>
      </c>
      <c r="J5" t="s">
        <v>420</v>
      </c>
      <c r="K5" t="s">
        <v>412</v>
      </c>
      <c r="M5" t="str">
        <f>D5&amp;": " &amp;INDEX(D:K,ROW(),$M$1)</f>
        <v>Đường kính ngoài của dây bọc 22kV [mm]: 23,1-23,4</v>
      </c>
    </row>
    <row r="6" spans="4:13" x14ac:dyDescent="0.3">
      <c r="D6" t="s">
        <v>413</v>
      </c>
      <c r="E6" t="s">
        <v>414</v>
      </c>
      <c r="F6" t="s">
        <v>415</v>
      </c>
      <c r="G6" t="s">
        <v>415</v>
      </c>
      <c r="H6" t="s">
        <v>416</v>
      </c>
      <c r="I6" t="s">
        <v>417</v>
      </c>
      <c r="J6" t="s">
        <v>418</v>
      </c>
      <c r="K6" t="s">
        <v>419</v>
      </c>
      <c r="M6" t="str">
        <f>D6&amp;": " &amp;INDEX(D:K,ROW(),$M$1)</f>
        <v>Lực kéo đứt [kN]: 17,1</v>
      </c>
    </row>
    <row r="10" spans="4:13" x14ac:dyDescent="0.3">
      <c r="D10" t="s">
        <v>397</v>
      </c>
      <c r="E10">
        <v>50</v>
      </c>
      <c r="G10">
        <v>70</v>
      </c>
      <c r="M10" t="str">
        <f t="shared" ref="M10:M20" si="1">D10&amp;": " &amp;INDEX(D:K,ROW(),$M$1)</f>
        <v xml:space="preserve">Tiết diện dây [mm2]: </v>
      </c>
    </row>
    <row r="11" spans="4:13" x14ac:dyDescent="0.3">
      <c r="D11" t="s">
        <v>427</v>
      </c>
      <c r="E11" t="s">
        <v>428</v>
      </c>
      <c r="G11" t="s">
        <v>429</v>
      </c>
      <c r="M11" t="str">
        <f t="shared" si="1"/>
        <v xml:space="preserve">Số tao/đường kính mỗi tao [mm]: </v>
      </c>
    </row>
    <row r="12" spans="4:13" x14ac:dyDescent="0.3">
      <c r="D12" t="s">
        <v>430</v>
      </c>
      <c r="E12" t="s">
        <v>431</v>
      </c>
      <c r="G12" t="s">
        <v>432</v>
      </c>
      <c r="M12" t="str">
        <f t="shared" si="1"/>
        <v xml:space="preserve">Đường kính ngoài tối đa của cáp [mm]: </v>
      </c>
    </row>
    <row r="13" spans="4:13" x14ac:dyDescent="0.3">
      <c r="D13" t="s">
        <v>413</v>
      </c>
      <c r="E13" t="s">
        <v>433</v>
      </c>
      <c r="G13" t="s">
        <v>434</v>
      </c>
      <c r="M13" t="str">
        <f t="shared" si="1"/>
        <v xml:space="preserve">Lực kéo đứt [kN]: </v>
      </c>
    </row>
    <row r="14" spans="4:13" x14ac:dyDescent="0.3">
      <c r="M14" t="str">
        <f t="shared" si="1"/>
        <v xml:space="preserve">: </v>
      </c>
    </row>
    <row r="15" spans="4:13" x14ac:dyDescent="0.3">
      <c r="M15" t="str">
        <f t="shared" si="1"/>
        <v xml:space="preserve">: </v>
      </c>
    </row>
    <row r="16" spans="4:13" x14ac:dyDescent="0.3">
      <c r="M16" t="str">
        <f t="shared" si="1"/>
        <v xml:space="preserve">: </v>
      </c>
    </row>
    <row r="17" spans="4:13" x14ac:dyDescent="0.3">
      <c r="M17" t="str">
        <f t="shared" si="1"/>
        <v xml:space="preserve">: </v>
      </c>
    </row>
    <row r="18" spans="4:13" x14ac:dyDescent="0.3">
      <c r="D18" t="s">
        <v>397</v>
      </c>
      <c r="E18" t="s">
        <v>421</v>
      </c>
      <c r="G18" t="s">
        <v>422</v>
      </c>
      <c r="H18" t="s">
        <v>423</v>
      </c>
      <c r="I18" t="s">
        <v>424</v>
      </c>
      <c r="J18" t="s">
        <v>425</v>
      </c>
      <c r="K18" t="s">
        <v>426</v>
      </c>
      <c r="M18" t="str">
        <f t="shared" si="1"/>
        <v>Tiết diện dây [mm2]: 50/8</v>
      </c>
    </row>
    <row r="19" spans="4:13" x14ac:dyDescent="0.3">
      <c r="D19" t="s">
        <v>398</v>
      </c>
      <c r="E19" t="s">
        <v>399</v>
      </c>
      <c r="G19" t="s">
        <v>400</v>
      </c>
      <c r="H19" t="s">
        <v>401</v>
      </c>
      <c r="I19" t="s">
        <v>402</v>
      </c>
      <c r="J19" t="s">
        <v>403</v>
      </c>
      <c r="K19" t="s">
        <v>404</v>
      </c>
      <c r="M19" t="str">
        <f t="shared" si="1"/>
        <v>Đường kính ngoài của ruột dẫn đối với dây trần hay bọc [mm] : 9,5-10</v>
      </c>
    </row>
    <row r="20" spans="4:13" x14ac:dyDescent="0.3">
      <c r="D20" t="s">
        <v>472</v>
      </c>
      <c r="M20" t="str">
        <f t="shared" si="1"/>
        <v xml:space="preserve">Độ dày lớp bọc 22kV : </v>
      </c>
    </row>
    <row r="21" spans="4:13" x14ac:dyDescent="0.3">
      <c r="D21" t="s">
        <v>473</v>
      </c>
      <c r="E21" t="s">
        <v>406</v>
      </c>
      <c r="F21" t="s">
        <v>406</v>
      </c>
      <c r="G21" t="s">
        <v>406</v>
      </c>
      <c r="H21" t="s">
        <v>406</v>
      </c>
      <c r="I21" t="s">
        <v>406</v>
      </c>
      <c r="J21" t="s">
        <v>406</v>
      </c>
      <c r="K21" t="s">
        <v>406</v>
      </c>
      <c r="M21" t="str">
        <f>"+ "&amp;D21&amp;": " &amp;INDEX(D:K,ROW(),$M$1)</f>
        <v>+ Cách điện XLPE: 5,5 mm</v>
      </c>
    </row>
    <row r="22" spans="4:13" x14ac:dyDescent="0.3">
      <c r="D22" t="s">
        <v>474</v>
      </c>
      <c r="E22" t="s">
        <v>475</v>
      </c>
      <c r="F22" t="s">
        <v>475</v>
      </c>
      <c r="G22" t="s">
        <v>475</v>
      </c>
      <c r="H22" t="s">
        <v>475</v>
      </c>
      <c r="I22" t="s">
        <v>475</v>
      </c>
      <c r="J22" t="s">
        <v>475</v>
      </c>
      <c r="K22" t="s">
        <v>475</v>
      </c>
      <c r="M22" t="str">
        <f>"+ "&amp;D22&amp;": " &amp;INDEX(D:K,ROW(),$M$1)</f>
        <v>+ Vỏ ngoài HDPE: 1,2 mm</v>
      </c>
    </row>
    <row r="23" spans="4:13" x14ac:dyDescent="0.3">
      <c r="D23" t="s">
        <v>407</v>
      </c>
      <c r="E23" t="s">
        <v>408</v>
      </c>
      <c r="G23" t="s">
        <v>409</v>
      </c>
      <c r="H23" t="s">
        <v>410</v>
      </c>
      <c r="I23" t="s">
        <v>411</v>
      </c>
      <c r="J23" t="s">
        <v>476</v>
      </c>
      <c r="K23" t="s">
        <v>412</v>
      </c>
      <c r="M23" t="str">
        <f>D23&amp;": " &amp;INDEX(D:K,ROW(),$M$1)</f>
        <v>Đường kính ngoài của dây bọc 22kV [mm]: 23,1-23,4</v>
      </c>
    </row>
    <row r="24" spans="4:13" x14ac:dyDescent="0.3">
      <c r="D24" t="s">
        <v>413</v>
      </c>
      <c r="E24" t="s">
        <v>414</v>
      </c>
      <c r="G24" t="s">
        <v>415</v>
      </c>
      <c r="H24" t="s">
        <v>416</v>
      </c>
      <c r="I24" t="s">
        <v>417</v>
      </c>
      <c r="J24" t="s">
        <v>418</v>
      </c>
      <c r="K24" t="s">
        <v>419</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8"/>
  <sheetViews>
    <sheetView workbookViewId="0">
      <selection activeCell="H2" sqref="H2:H3"/>
    </sheetView>
  </sheetViews>
  <sheetFormatPr defaultColWidth="8.88671875" defaultRowHeight="15.6" x14ac:dyDescent="0.3"/>
  <cols>
    <col min="1" max="3" width="8.88671875" style="121"/>
    <col min="4" max="4" width="26" style="122" customWidth="1"/>
    <col min="5" max="5" width="8.88671875" style="121"/>
    <col min="6" max="6" width="27" style="121" customWidth="1"/>
    <col min="7" max="7" width="7.109375" style="121" hidden="1" customWidth="1"/>
    <col min="8" max="8" width="31.109375" style="121" customWidth="1"/>
    <col min="9" max="16384" width="8.88671875" style="121"/>
  </cols>
  <sheetData>
    <row r="1" spans="1:10" s="119" customFormat="1" ht="27" customHeight="1" x14ac:dyDescent="0.3">
      <c r="A1" s="119" t="s">
        <v>127</v>
      </c>
      <c r="B1" s="119" t="s">
        <v>127</v>
      </c>
      <c r="C1" s="119" t="s">
        <v>127</v>
      </c>
      <c r="D1" s="120" t="s">
        <v>438</v>
      </c>
      <c r="E1" s="119" t="s">
        <v>153</v>
      </c>
      <c r="F1" s="119" t="s">
        <v>435</v>
      </c>
      <c r="G1" s="119" t="s">
        <v>436</v>
      </c>
      <c r="H1" s="119" t="s">
        <v>437</v>
      </c>
    </row>
    <row r="2" spans="1:10" x14ac:dyDescent="0.3">
      <c r="D2" s="122" t="s">
        <v>458</v>
      </c>
      <c r="F2" s="121" t="s">
        <v>74</v>
      </c>
      <c r="H2" s="128" t="s">
        <v>268</v>
      </c>
    </row>
    <row r="3" spans="1:10" x14ac:dyDescent="0.3">
      <c r="D3" s="122" t="s">
        <v>458</v>
      </c>
      <c r="F3" s="121" t="s">
        <v>440</v>
      </c>
      <c r="H3" s="128" t="s">
        <v>444</v>
      </c>
    </row>
    <row r="4" spans="1:10" x14ac:dyDescent="0.3">
      <c r="D4" s="122" t="s">
        <v>458</v>
      </c>
      <c r="F4" s="121" t="s">
        <v>442</v>
      </c>
      <c r="H4" s="128" t="s">
        <v>443</v>
      </c>
      <c r="J4" s="123"/>
    </row>
    <row r="5" spans="1:10" ht="16.2" thickBot="1" x14ac:dyDescent="0.35">
      <c r="D5" s="122" t="s">
        <v>457</v>
      </c>
      <c r="E5" s="124"/>
      <c r="F5" s="125" t="s">
        <v>445</v>
      </c>
      <c r="H5" s="125" t="s">
        <v>439</v>
      </c>
    </row>
    <row r="6" spans="1:10" ht="16.2" thickBot="1" x14ac:dyDescent="0.35">
      <c r="D6" s="122" t="s">
        <v>457</v>
      </c>
      <c r="E6" s="124"/>
      <c r="F6" s="125" t="s">
        <v>446</v>
      </c>
      <c r="H6" s="125" t="s">
        <v>441</v>
      </c>
    </row>
    <row r="7" spans="1:10" ht="16.2" thickBot="1" x14ac:dyDescent="0.35">
      <c r="D7" s="122" t="s">
        <v>457</v>
      </c>
      <c r="E7" s="124"/>
      <c r="F7" s="125" t="s">
        <v>447</v>
      </c>
      <c r="H7" s="126" t="s">
        <v>448</v>
      </c>
    </row>
    <row r="8" spans="1:10" x14ac:dyDescent="0.3">
      <c r="D8" s="122" t="s">
        <v>337</v>
      </c>
      <c r="F8" s="121" t="s">
        <v>74</v>
      </c>
      <c r="H8" s="121" t="s">
        <v>84</v>
      </c>
    </row>
    <row r="9" spans="1:10" x14ac:dyDescent="0.3">
      <c r="D9" s="122" t="s">
        <v>337</v>
      </c>
      <c r="F9" s="121" t="s">
        <v>440</v>
      </c>
      <c r="H9" s="121" t="s">
        <v>455</v>
      </c>
    </row>
    <row r="10" spans="1:10" x14ac:dyDescent="0.3">
      <c r="D10" s="122" t="s">
        <v>337</v>
      </c>
      <c r="F10" s="121" t="s">
        <v>442</v>
      </c>
      <c r="H10" s="121" t="s">
        <v>456</v>
      </c>
    </row>
    <row r="11" spans="1:10" ht="16.2" thickBot="1" x14ac:dyDescent="0.35">
      <c r="D11" s="127" t="s">
        <v>461</v>
      </c>
      <c r="F11" s="125" t="s">
        <v>445</v>
      </c>
      <c r="H11" s="121" t="s">
        <v>459</v>
      </c>
    </row>
    <row r="12" spans="1:10" ht="16.2" thickBot="1" x14ac:dyDescent="0.35">
      <c r="D12" s="127" t="s">
        <v>461</v>
      </c>
      <c r="F12" s="125" t="s">
        <v>446</v>
      </c>
      <c r="H12" s="121" t="s">
        <v>441</v>
      </c>
    </row>
    <row r="13" spans="1:10" ht="16.2" thickBot="1" x14ac:dyDescent="0.35">
      <c r="D13" s="127" t="s">
        <v>461</v>
      </c>
      <c r="F13" s="125" t="s">
        <v>447</v>
      </c>
      <c r="H13" s="121" t="s">
        <v>460</v>
      </c>
    </row>
    <row r="14" spans="1:10" x14ac:dyDescent="0.3">
      <c r="D14" s="122" t="s">
        <v>462</v>
      </c>
      <c r="F14" s="121" t="s">
        <v>445</v>
      </c>
      <c r="H14" s="128" t="s">
        <v>439</v>
      </c>
    </row>
    <row r="15" spans="1:10" x14ac:dyDescent="0.3">
      <c r="D15" s="122" t="s">
        <v>462</v>
      </c>
      <c r="F15" s="121" t="s">
        <v>446</v>
      </c>
      <c r="H15" s="128" t="s">
        <v>463</v>
      </c>
    </row>
    <row r="16" spans="1:10" x14ac:dyDescent="0.3">
      <c r="D16" s="122" t="s">
        <v>462</v>
      </c>
      <c r="F16" s="121" t="s">
        <v>447</v>
      </c>
      <c r="H16" s="129" t="s">
        <v>448</v>
      </c>
    </row>
    <row r="17" spans="4:8" x14ac:dyDescent="0.3">
      <c r="D17" s="122" t="s">
        <v>464</v>
      </c>
      <c r="F17" s="121" t="s">
        <v>445</v>
      </c>
      <c r="H17" s="128" t="s">
        <v>439</v>
      </c>
    </row>
    <row r="18" spans="4:8" x14ac:dyDescent="0.3">
      <c r="D18" s="122" t="s">
        <v>464</v>
      </c>
      <c r="F18" s="121" t="s">
        <v>446</v>
      </c>
      <c r="H18" s="128" t="s">
        <v>463</v>
      </c>
    </row>
    <row r="19" spans="4:8" x14ac:dyDescent="0.3">
      <c r="D19" s="122" t="s">
        <v>464</v>
      </c>
      <c r="F19" s="121" t="s">
        <v>447</v>
      </c>
      <c r="H19" s="129" t="s">
        <v>448</v>
      </c>
    </row>
    <row r="20" spans="4:8" x14ac:dyDescent="0.3">
      <c r="D20" s="122" t="s">
        <v>465</v>
      </c>
      <c r="F20" s="121" t="s">
        <v>445</v>
      </c>
      <c r="H20" s="128" t="s">
        <v>439</v>
      </c>
    </row>
    <row r="21" spans="4:8" x14ac:dyDescent="0.3">
      <c r="D21" s="122" t="s">
        <v>465</v>
      </c>
      <c r="F21" s="121" t="s">
        <v>446</v>
      </c>
      <c r="H21" s="128" t="s">
        <v>463</v>
      </c>
    </row>
    <row r="22" spans="4:8" x14ac:dyDescent="0.3">
      <c r="D22" s="122" t="s">
        <v>465</v>
      </c>
      <c r="F22" s="121" t="s">
        <v>447</v>
      </c>
      <c r="H22" s="129" t="s">
        <v>448</v>
      </c>
    </row>
    <row r="23" spans="4:8" x14ac:dyDescent="0.3">
      <c r="D23" s="122" t="s">
        <v>466</v>
      </c>
      <c r="F23" s="121" t="s">
        <v>470</v>
      </c>
      <c r="H23" s="121" t="s">
        <v>471</v>
      </c>
    </row>
    <row r="24" spans="4:8" x14ac:dyDescent="0.3">
      <c r="D24" s="122" t="s">
        <v>469</v>
      </c>
      <c r="F24" s="121" t="s">
        <v>445</v>
      </c>
      <c r="H24" s="121" t="s">
        <v>467</v>
      </c>
    </row>
    <row r="25" spans="4:8" x14ac:dyDescent="0.3">
      <c r="D25" s="122" t="s">
        <v>469</v>
      </c>
      <c r="F25" s="121" t="s">
        <v>446</v>
      </c>
      <c r="H25" s="121" t="s">
        <v>441</v>
      </c>
    </row>
    <row r="26" spans="4:8" x14ac:dyDescent="0.3">
      <c r="D26" s="122" t="s">
        <v>469</v>
      </c>
      <c r="F26" s="121" t="s">
        <v>447</v>
      </c>
      <c r="H26" s="121" t="s">
        <v>468</v>
      </c>
    </row>
    <row r="27" spans="4:8" x14ac:dyDescent="0.3">
      <c r="D27" s="122" t="s">
        <v>477</v>
      </c>
      <c r="F27" s="121" t="s">
        <v>445</v>
      </c>
      <c r="H27" s="128" t="s">
        <v>439</v>
      </c>
    </row>
    <row r="28" spans="4:8" x14ac:dyDescent="0.3">
      <c r="D28" s="122" t="s">
        <v>477</v>
      </c>
      <c r="F28" s="121" t="s">
        <v>446</v>
      </c>
      <c r="H28" s="128" t="s">
        <v>463</v>
      </c>
    </row>
    <row r="29" spans="4:8" x14ac:dyDescent="0.3">
      <c r="D29" s="122" t="s">
        <v>477</v>
      </c>
      <c r="F29" s="121" t="s">
        <v>447</v>
      </c>
      <c r="H29" s="129" t="s">
        <v>448</v>
      </c>
    </row>
    <row r="30" spans="4:8" x14ac:dyDescent="0.3">
      <c r="D30" s="130" t="s">
        <v>478</v>
      </c>
      <c r="F30" s="121" t="s">
        <v>445</v>
      </c>
      <c r="H30" s="128" t="s">
        <v>439</v>
      </c>
    </row>
    <row r="31" spans="4:8" x14ac:dyDescent="0.3">
      <c r="D31" s="130" t="s">
        <v>478</v>
      </c>
      <c r="F31" s="121" t="s">
        <v>446</v>
      </c>
      <c r="H31" s="128" t="s">
        <v>463</v>
      </c>
    </row>
    <row r="32" spans="4:8" x14ac:dyDescent="0.3">
      <c r="D32" s="130" t="s">
        <v>478</v>
      </c>
      <c r="F32" s="121" t="s">
        <v>447</v>
      </c>
      <c r="H32" s="129" t="s">
        <v>448</v>
      </c>
    </row>
    <row r="33" spans="4:8" x14ac:dyDescent="0.3">
      <c r="D33" s="122" t="s">
        <v>267</v>
      </c>
      <c r="F33" s="121" t="s">
        <v>445</v>
      </c>
      <c r="H33" s="121" t="s">
        <v>479</v>
      </c>
    </row>
    <row r="34" spans="4:8" x14ac:dyDescent="0.3">
      <c r="D34" s="122" t="s">
        <v>267</v>
      </c>
      <c r="F34" s="121" t="s">
        <v>446</v>
      </c>
      <c r="H34" s="121" t="s">
        <v>441</v>
      </c>
    </row>
    <row r="35" spans="4:8" x14ac:dyDescent="0.3">
      <c r="D35" s="122" t="s">
        <v>267</v>
      </c>
      <c r="F35" s="121" t="s">
        <v>442</v>
      </c>
      <c r="H35" s="121" t="s">
        <v>480</v>
      </c>
    </row>
    <row r="36" spans="4:8" x14ac:dyDescent="0.3">
      <c r="D36" s="122" t="s">
        <v>565</v>
      </c>
      <c r="F36" s="121" t="s">
        <v>74</v>
      </c>
      <c r="H36" s="121" t="s">
        <v>69</v>
      </c>
    </row>
    <row r="37" spans="4:8" x14ac:dyDescent="0.3">
      <c r="D37" s="122" t="s">
        <v>565</v>
      </c>
      <c r="F37" s="121" t="s">
        <v>440</v>
      </c>
      <c r="H37" s="121" t="s">
        <v>566</v>
      </c>
    </row>
    <row r="38" spans="4:8" x14ac:dyDescent="0.3">
      <c r="D38" s="122" t="s">
        <v>565</v>
      </c>
      <c r="F38" s="121" t="s">
        <v>442</v>
      </c>
      <c r="H38" s="121" t="s">
        <v>565</v>
      </c>
    </row>
  </sheetData>
  <autoFilter ref="A1:J4" xr:uid="{00000000-0009-0000-0000-000003000000}"/>
  <hyperlinks>
    <hyperlink ref="H7" r:id="rId1" xr:uid="{00000000-0004-0000-0300-000000000000}"/>
    <hyperlink ref="H16" r:id="rId2" xr:uid="{00000000-0004-0000-0300-000001000000}"/>
    <hyperlink ref="H19" r:id="rId3" xr:uid="{00000000-0004-0000-0300-000002000000}"/>
    <hyperlink ref="H22" r:id="rId4" xr:uid="{00000000-0004-0000-0300-000003000000}"/>
    <hyperlink ref="H29" r:id="rId5" xr:uid="{00000000-0004-0000-0300-000004000000}"/>
    <hyperlink ref="H32" r:id="rId6" xr:uid="{00000000-0004-0000-0300-000005000000}"/>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K38"/>
  <sheetViews>
    <sheetView workbookViewId="0">
      <selection activeCell="E18" sqref="E18"/>
    </sheetView>
  </sheetViews>
  <sheetFormatPr defaultRowHeight="14.4" x14ac:dyDescent="0.3"/>
  <cols>
    <col min="4" max="4" width="39.33203125" customWidth="1"/>
    <col min="5" max="5" width="32.44140625" customWidth="1"/>
    <col min="6" max="6" width="27" customWidth="1"/>
    <col min="7" max="9" width="8.6640625" style="20" customWidth="1"/>
    <col min="11" max="11" width="21.33203125" bestFit="1" customWidth="1"/>
  </cols>
  <sheetData>
    <row r="1" spans="3:11" s="52" customFormat="1" ht="31.95" customHeight="1" x14ac:dyDescent="0.3">
      <c r="C1" s="53" t="s">
        <v>169</v>
      </c>
      <c r="D1" s="53" t="s">
        <v>170</v>
      </c>
      <c r="E1" s="54" t="s">
        <v>171</v>
      </c>
      <c r="F1" s="54" t="s">
        <v>21</v>
      </c>
      <c r="G1" s="52" t="s">
        <v>181</v>
      </c>
      <c r="H1" s="52" t="s">
        <v>182</v>
      </c>
      <c r="I1" s="52" t="s">
        <v>183</v>
      </c>
    </row>
    <row r="2" spans="3:11" ht="24" customHeight="1" x14ac:dyDescent="0.3">
      <c r="C2" s="45">
        <f>SUM($G$1:G2)</f>
        <v>1</v>
      </c>
      <c r="D2" s="55" t="s">
        <v>231</v>
      </c>
      <c r="E2" s="47" t="s">
        <v>179</v>
      </c>
      <c r="F2" s="47" t="s">
        <v>179</v>
      </c>
      <c r="G2" s="20">
        <v>1</v>
      </c>
      <c r="H2" s="20">
        <v>1</v>
      </c>
      <c r="I2" s="20">
        <v>1</v>
      </c>
    </row>
    <row r="3" spans="3:11" ht="24" customHeight="1" x14ac:dyDescent="0.3">
      <c r="C3" s="45">
        <f>SUM($G$1:G3)</f>
        <v>2</v>
      </c>
      <c r="D3" s="55" t="s">
        <v>232</v>
      </c>
      <c r="E3" s="47" t="s">
        <v>179</v>
      </c>
      <c r="F3" s="47" t="s">
        <v>179</v>
      </c>
      <c r="G3" s="20">
        <v>1</v>
      </c>
      <c r="H3" s="20">
        <v>1</v>
      </c>
      <c r="I3" s="20">
        <v>1</v>
      </c>
    </row>
    <row r="4" spans="3:11" ht="24" customHeight="1" x14ac:dyDescent="0.3">
      <c r="C4" s="45">
        <f>SUM($G$1:G4)</f>
        <v>3</v>
      </c>
      <c r="D4" s="55" t="s">
        <v>233</v>
      </c>
      <c r="E4" s="47" t="s">
        <v>85</v>
      </c>
      <c r="F4" s="47" t="s">
        <v>235</v>
      </c>
      <c r="G4" s="20">
        <v>1</v>
      </c>
      <c r="H4" s="20">
        <v>1</v>
      </c>
      <c r="I4" s="20">
        <v>1</v>
      </c>
      <c r="K4" t="s">
        <v>330</v>
      </c>
    </row>
    <row r="5" spans="3:11" ht="24" customHeight="1" x14ac:dyDescent="0.3">
      <c r="C5" s="45">
        <f>SUM($G$1:G5)</f>
        <v>4</v>
      </c>
      <c r="D5" s="46" t="s">
        <v>267</v>
      </c>
      <c r="E5" s="47" t="s">
        <v>266</v>
      </c>
      <c r="F5" s="47" t="s">
        <v>266</v>
      </c>
      <c r="G5" s="20">
        <v>1</v>
      </c>
      <c r="H5" s="20">
        <v>1</v>
      </c>
      <c r="K5" t="s">
        <v>331</v>
      </c>
    </row>
    <row r="6" spans="3:11" ht="24" customHeight="1" x14ac:dyDescent="0.3">
      <c r="C6" s="45">
        <f>SUM($G$1:G6)</f>
        <v>5</v>
      </c>
      <c r="D6" s="46" t="s">
        <v>22</v>
      </c>
      <c r="E6" s="47" t="s">
        <v>179</v>
      </c>
      <c r="F6" s="47" t="s">
        <v>179</v>
      </c>
      <c r="G6" s="20">
        <v>1</v>
      </c>
      <c r="H6" s="20">
        <v>1</v>
      </c>
      <c r="I6" s="20">
        <v>1</v>
      </c>
      <c r="K6" t="s">
        <v>332</v>
      </c>
    </row>
    <row r="7" spans="3:11" ht="24" customHeight="1" x14ac:dyDescent="0.3">
      <c r="C7" s="45">
        <f>SUM($G$1:G7)</f>
        <v>6</v>
      </c>
      <c r="D7" s="46" t="s">
        <v>236</v>
      </c>
      <c r="E7" s="47" t="s">
        <v>179</v>
      </c>
      <c r="F7" s="47" t="s">
        <v>179</v>
      </c>
      <c r="G7" s="20">
        <v>1</v>
      </c>
      <c r="H7" s="20">
        <v>1</v>
      </c>
      <c r="K7" t="s">
        <v>333</v>
      </c>
    </row>
    <row r="8" spans="3:11" ht="24" customHeight="1" x14ac:dyDescent="0.3">
      <c r="C8" s="45">
        <f>SUM($G$1:G8)</f>
        <v>7</v>
      </c>
      <c r="D8" s="46" t="s">
        <v>192</v>
      </c>
      <c r="E8" s="47" t="s">
        <v>179</v>
      </c>
      <c r="F8" s="47" t="s">
        <v>179</v>
      </c>
      <c r="G8" s="20">
        <v>1</v>
      </c>
      <c r="H8" s="20">
        <v>1</v>
      </c>
      <c r="K8" t="s">
        <v>334</v>
      </c>
    </row>
    <row r="9" spans="3:11" ht="24" customHeight="1" x14ac:dyDescent="0.3">
      <c r="C9" s="45">
        <f>SUM($G$1:G9)</f>
        <v>8</v>
      </c>
      <c r="D9" s="46" t="s">
        <v>174</v>
      </c>
      <c r="E9" s="47" t="s">
        <v>179</v>
      </c>
      <c r="F9" s="47" t="s">
        <v>179</v>
      </c>
      <c r="G9" s="20">
        <v>1</v>
      </c>
      <c r="H9" s="20">
        <v>1</v>
      </c>
      <c r="I9" s="20">
        <v>1</v>
      </c>
      <c r="K9" t="s">
        <v>335</v>
      </c>
    </row>
    <row r="10" spans="3:11" ht="24" customHeight="1" x14ac:dyDescent="0.3">
      <c r="C10" s="45">
        <f>SUM($G$1:G10)</f>
        <v>9</v>
      </c>
      <c r="D10" s="46" t="s">
        <v>194</v>
      </c>
      <c r="E10" s="47" t="s">
        <v>179</v>
      </c>
      <c r="F10" s="47" t="s">
        <v>179</v>
      </c>
      <c r="G10" s="20">
        <v>1</v>
      </c>
      <c r="H10" s="20">
        <v>1</v>
      </c>
      <c r="I10" s="20">
        <v>1</v>
      </c>
      <c r="K10" t="s">
        <v>336</v>
      </c>
    </row>
    <row r="11" spans="3:11" ht="24" customHeight="1" x14ac:dyDescent="0.3">
      <c r="C11" s="45">
        <f>SUM($G$1:G11)</f>
        <v>10</v>
      </c>
      <c r="D11" s="46" t="s">
        <v>175</v>
      </c>
      <c r="E11" s="47" t="s">
        <v>179</v>
      </c>
      <c r="F11" s="47" t="s">
        <v>179</v>
      </c>
      <c r="G11" s="20">
        <v>1</v>
      </c>
      <c r="H11" s="20">
        <v>1</v>
      </c>
      <c r="I11" s="20">
        <v>1</v>
      </c>
      <c r="K11" t="s">
        <v>337</v>
      </c>
    </row>
    <row r="12" spans="3:11" ht="24" customHeight="1" x14ac:dyDescent="0.3">
      <c r="C12" s="45">
        <f>SUM($G$1:G12)</f>
        <v>11</v>
      </c>
      <c r="D12" s="46" t="s">
        <v>185</v>
      </c>
      <c r="E12" s="47" t="s">
        <v>179</v>
      </c>
      <c r="F12" s="47" t="s">
        <v>179</v>
      </c>
      <c r="G12" s="20">
        <v>1</v>
      </c>
      <c r="H12" s="20">
        <v>1</v>
      </c>
      <c r="K12" t="s">
        <v>338</v>
      </c>
    </row>
    <row r="13" spans="3:11" ht="24" customHeight="1" x14ac:dyDescent="0.3">
      <c r="C13" s="45">
        <f>SUM($G$1:G13)</f>
        <v>12</v>
      </c>
      <c r="D13" s="46" t="s">
        <v>190</v>
      </c>
      <c r="E13" s="47" t="s">
        <v>179</v>
      </c>
      <c r="F13" s="47" t="s">
        <v>179</v>
      </c>
      <c r="G13" s="20">
        <v>1</v>
      </c>
      <c r="H13" s="20">
        <v>1</v>
      </c>
      <c r="K13" t="s">
        <v>339</v>
      </c>
    </row>
    <row r="14" spans="3:11" ht="24" customHeight="1" x14ac:dyDescent="0.3">
      <c r="C14" s="45">
        <f>SUM($G$1:G14)</f>
        <v>13</v>
      </c>
      <c r="D14" s="46" t="s">
        <v>178</v>
      </c>
      <c r="E14" s="57" t="s">
        <v>268</v>
      </c>
      <c r="F14" s="57" t="s">
        <v>92</v>
      </c>
      <c r="G14" s="20">
        <v>1</v>
      </c>
      <c r="H14" s="20">
        <v>1</v>
      </c>
      <c r="K14" t="s">
        <v>340</v>
      </c>
    </row>
    <row r="15" spans="3:11" ht="24" customHeight="1" x14ac:dyDescent="0.3">
      <c r="C15" s="45">
        <f>SUM($G$1:G15)</f>
        <v>14</v>
      </c>
      <c r="D15" s="46" t="s">
        <v>197</v>
      </c>
      <c r="E15" s="47" t="s">
        <v>238</v>
      </c>
      <c r="F15" s="47" t="s">
        <v>238</v>
      </c>
      <c r="G15" s="20">
        <v>1</v>
      </c>
      <c r="I15" s="20">
        <v>1</v>
      </c>
      <c r="K15" t="s">
        <v>341</v>
      </c>
    </row>
    <row r="16" spans="3:11" ht="24" customHeight="1" x14ac:dyDescent="0.3">
      <c r="C16" s="45">
        <f>SUM($G$1:G16)</f>
        <v>15</v>
      </c>
      <c r="D16" s="46" t="s">
        <v>186</v>
      </c>
      <c r="E16" s="47" t="s">
        <v>73</v>
      </c>
      <c r="F16" s="47" t="s">
        <v>179</v>
      </c>
      <c r="G16" s="20">
        <v>1</v>
      </c>
      <c r="H16" s="20">
        <v>1</v>
      </c>
      <c r="K16" t="s">
        <v>342</v>
      </c>
    </row>
    <row r="17" spans="3:11" ht="39.6" customHeight="1" x14ac:dyDescent="0.3">
      <c r="C17" s="45">
        <f>SUM($G$1:G17)</f>
        <v>16</v>
      </c>
      <c r="D17" s="46" t="s">
        <v>172</v>
      </c>
      <c r="E17" s="57" t="s">
        <v>268</v>
      </c>
      <c r="F17" s="57" t="s">
        <v>92</v>
      </c>
      <c r="G17" s="20">
        <v>1</v>
      </c>
      <c r="H17" s="20">
        <v>1</v>
      </c>
      <c r="K17" t="s">
        <v>343</v>
      </c>
    </row>
    <row r="18" spans="3:11" ht="29.4" customHeight="1" x14ac:dyDescent="0.3">
      <c r="C18" s="45">
        <f>SUM($G$1:G18)</f>
        <v>17</v>
      </c>
      <c r="D18" s="46" t="s">
        <v>191</v>
      </c>
      <c r="E18" s="47" t="s">
        <v>179</v>
      </c>
      <c r="F18" s="47" t="s">
        <v>179</v>
      </c>
      <c r="G18" s="20">
        <v>1</v>
      </c>
      <c r="H18" s="20">
        <v>1</v>
      </c>
      <c r="K18" t="s">
        <v>344</v>
      </c>
    </row>
    <row r="19" spans="3:11" ht="24" customHeight="1" x14ac:dyDescent="0.3">
      <c r="C19" s="45">
        <f>SUM($G$1:G19)</f>
        <v>18</v>
      </c>
      <c r="D19" s="46" t="s">
        <v>180</v>
      </c>
      <c r="E19" s="47" t="s">
        <v>95</v>
      </c>
      <c r="F19" s="47" t="s">
        <v>95</v>
      </c>
      <c r="G19" s="20">
        <v>1</v>
      </c>
      <c r="I19" s="20">
        <v>1</v>
      </c>
      <c r="K19" t="s">
        <v>345</v>
      </c>
    </row>
    <row r="20" spans="3:11" ht="24" customHeight="1" x14ac:dyDescent="0.3">
      <c r="C20" s="45">
        <f>SUM($G$1:G20)</f>
        <v>19</v>
      </c>
      <c r="D20" s="46" t="s">
        <v>201</v>
      </c>
      <c r="E20" s="47" t="s">
        <v>179</v>
      </c>
      <c r="F20" s="47" t="s">
        <v>179</v>
      </c>
      <c r="G20" s="20">
        <v>1</v>
      </c>
      <c r="I20" s="20">
        <v>1</v>
      </c>
      <c r="K20" t="s">
        <v>346</v>
      </c>
    </row>
    <row r="21" spans="3:11" ht="24" customHeight="1" x14ac:dyDescent="0.3">
      <c r="C21" s="45">
        <f>SUM($G$1:G21)</f>
        <v>20</v>
      </c>
      <c r="D21" s="46" t="s">
        <v>195</v>
      </c>
      <c r="E21" s="47" t="s">
        <v>179</v>
      </c>
      <c r="F21" s="47" t="s">
        <v>179</v>
      </c>
      <c r="G21" s="20">
        <v>1</v>
      </c>
      <c r="I21" s="20">
        <v>1</v>
      </c>
      <c r="K21" t="s">
        <v>347</v>
      </c>
    </row>
    <row r="22" spans="3:11" ht="24" customHeight="1" x14ac:dyDescent="0.3">
      <c r="C22" s="45">
        <f>SUM($G$1:G22)</f>
        <v>21</v>
      </c>
      <c r="D22" s="46" t="s">
        <v>176</v>
      </c>
      <c r="E22" s="47" t="s">
        <v>179</v>
      </c>
      <c r="F22" s="47" t="s">
        <v>179</v>
      </c>
      <c r="G22" s="20">
        <v>1</v>
      </c>
      <c r="H22" s="20">
        <v>1</v>
      </c>
      <c r="I22" s="20">
        <v>1</v>
      </c>
      <c r="K22" t="s">
        <v>348</v>
      </c>
    </row>
    <row r="23" spans="3:11" ht="24" customHeight="1" x14ac:dyDescent="0.3">
      <c r="C23" s="45">
        <f>SUM($G$1:G23)</f>
        <v>22</v>
      </c>
      <c r="D23" s="46" t="s">
        <v>177</v>
      </c>
      <c r="E23" s="47" t="s">
        <v>179</v>
      </c>
      <c r="F23" s="47" t="s">
        <v>179</v>
      </c>
      <c r="G23" s="20">
        <v>1</v>
      </c>
      <c r="H23" s="20">
        <v>1</v>
      </c>
      <c r="K23" t="s">
        <v>349</v>
      </c>
    </row>
    <row r="24" spans="3:11" ht="24" customHeight="1" x14ac:dyDescent="0.3">
      <c r="C24" s="45">
        <f>SUM($G$1:G24)</f>
        <v>23</v>
      </c>
      <c r="D24" s="46" t="s">
        <v>196</v>
      </c>
      <c r="E24" s="47" t="s">
        <v>179</v>
      </c>
      <c r="F24" s="47" t="s">
        <v>179</v>
      </c>
      <c r="G24" s="20">
        <v>1</v>
      </c>
      <c r="I24" s="20">
        <v>1</v>
      </c>
      <c r="K24" t="s">
        <v>350</v>
      </c>
    </row>
    <row r="25" spans="3:11" ht="24" customHeight="1" x14ac:dyDescent="0.3">
      <c r="C25" s="45">
        <f>SUM($G$1:G25)</f>
        <v>24</v>
      </c>
      <c r="D25" s="46" t="s">
        <v>200</v>
      </c>
      <c r="E25" s="47" t="s">
        <v>179</v>
      </c>
      <c r="F25" s="47" t="s">
        <v>179</v>
      </c>
      <c r="G25" s="20">
        <v>1</v>
      </c>
      <c r="H25" s="20">
        <v>1</v>
      </c>
      <c r="I25" s="20">
        <v>1</v>
      </c>
    </row>
    <row r="26" spans="3:11" ht="24" customHeight="1" x14ac:dyDescent="0.3">
      <c r="C26" s="45">
        <f>SUM($G$1:G26)</f>
        <v>25</v>
      </c>
      <c r="D26" s="46" t="s">
        <v>237</v>
      </c>
      <c r="E26" s="47" t="s">
        <v>179</v>
      </c>
      <c r="F26" s="47" t="s">
        <v>179</v>
      </c>
      <c r="G26" s="20">
        <v>1</v>
      </c>
      <c r="H26" s="20">
        <v>1</v>
      </c>
      <c r="I26" s="20">
        <v>1</v>
      </c>
    </row>
    <row r="27" spans="3:11" ht="24" customHeight="1" x14ac:dyDescent="0.3">
      <c r="C27" s="45">
        <f>SUM($G$1:G27)</f>
        <v>26</v>
      </c>
      <c r="D27" s="46" t="s">
        <v>188</v>
      </c>
      <c r="E27" s="47" t="s">
        <v>69</v>
      </c>
      <c r="F27" s="47" t="s">
        <v>189</v>
      </c>
      <c r="G27" s="20">
        <v>1</v>
      </c>
      <c r="H27" s="20">
        <v>1</v>
      </c>
      <c r="I27" s="20">
        <v>1</v>
      </c>
    </row>
    <row r="28" spans="3:11" ht="24" customHeight="1" x14ac:dyDescent="0.3">
      <c r="C28" s="45">
        <f>SUM($G$1:G28)</f>
        <v>27</v>
      </c>
      <c r="D28" s="46" t="s">
        <v>47</v>
      </c>
      <c r="E28" s="47" t="s">
        <v>179</v>
      </c>
      <c r="F28" s="47" t="s">
        <v>179</v>
      </c>
      <c r="G28" s="20">
        <v>1</v>
      </c>
      <c r="H28" s="20">
        <v>1</v>
      </c>
      <c r="I28" s="20">
        <v>1</v>
      </c>
    </row>
    <row r="29" spans="3:11" ht="24" customHeight="1" x14ac:dyDescent="0.3">
      <c r="C29" s="45">
        <f>SUM($G$1:G29)</f>
        <v>28</v>
      </c>
      <c r="D29" s="46" t="s">
        <v>93</v>
      </c>
      <c r="E29" s="47" t="s">
        <v>179</v>
      </c>
      <c r="F29" s="47" t="s">
        <v>179</v>
      </c>
      <c r="G29" s="20">
        <v>1</v>
      </c>
      <c r="H29" s="20">
        <v>1</v>
      </c>
    </row>
    <row r="30" spans="3:11" ht="24" customHeight="1" x14ac:dyDescent="0.3">
      <c r="C30" s="45">
        <f>SUM($G$1:G30)</f>
        <v>29</v>
      </c>
      <c r="D30" s="46" t="s">
        <v>173</v>
      </c>
      <c r="E30" s="47" t="s">
        <v>179</v>
      </c>
      <c r="F30" s="47" t="s">
        <v>179</v>
      </c>
      <c r="G30" s="20">
        <v>1</v>
      </c>
      <c r="H30" s="20">
        <v>1</v>
      </c>
      <c r="I30" s="20">
        <v>1</v>
      </c>
    </row>
    <row r="31" spans="3:11" ht="24" customHeight="1" x14ac:dyDescent="0.3">
      <c r="C31" s="45">
        <f>SUM($G$1:G31)</f>
        <v>30</v>
      </c>
      <c r="D31" s="46" t="s">
        <v>199</v>
      </c>
      <c r="E31" s="47" t="s">
        <v>179</v>
      </c>
      <c r="F31" s="47" t="s">
        <v>179</v>
      </c>
      <c r="G31" s="20">
        <v>1</v>
      </c>
      <c r="H31" s="20">
        <v>1</v>
      </c>
      <c r="I31" s="20">
        <v>1</v>
      </c>
    </row>
    <row r="32" spans="3:11" ht="24" customHeight="1" x14ac:dyDescent="0.3">
      <c r="C32" s="45">
        <f>SUM($G$1:G32)</f>
        <v>31</v>
      </c>
      <c r="D32" s="55" t="s">
        <v>234</v>
      </c>
      <c r="E32" s="47" t="s">
        <v>85</v>
      </c>
      <c r="F32" s="47" t="s">
        <v>235</v>
      </c>
      <c r="G32" s="20">
        <v>1</v>
      </c>
      <c r="H32" s="20">
        <v>1</v>
      </c>
      <c r="I32" s="20">
        <v>1</v>
      </c>
    </row>
    <row r="33" spans="3:9" ht="24" customHeight="1" x14ac:dyDescent="0.3">
      <c r="C33" s="45">
        <f>SUM($G$1:G33)</f>
        <v>32</v>
      </c>
      <c r="D33" s="46" t="s">
        <v>230</v>
      </c>
      <c r="E33" s="47" t="s">
        <v>179</v>
      </c>
      <c r="F33" s="47" t="s">
        <v>179</v>
      </c>
      <c r="G33" s="20">
        <v>1</v>
      </c>
      <c r="H33" s="20">
        <v>1</v>
      </c>
    </row>
    <row r="34" spans="3:9" ht="24" customHeight="1" x14ac:dyDescent="0.3">
      <c r="C34" s="45">
        <f>SUM($G$1:G34)</f>
        <v>33</v>
      </c>
      <c r="D34" s="46" t="s">
        <v>87</v>
      </c>
      <c r="E34" s="47" t="s">
        <v>70</v>
      </c>
      <c r="F34" s="47" t="s">
        <v>179</v>
      </c>
      <c r="G34" s="20">
        <v>1</v>
      </c>
      <c r="H34" s="20">
        <v>1</v>
      </c>
    </row>
    <row r="35" spans="3:9" ht="24" customHeight="1" x14ac:dyDescent="0.3">
      <c r="C35" s="45">
        <f>SUM($G$1:G35)</f>
        <v>34</v>
      </c>
      <c r="D35" s="46" t="s">
        <v>184</v>
      </c>
      <c r="E35" s="47" t="s">
        <v>67</v>
      </c>
      <c r="F35" s="47" t="s">
        <v>179</v>
      </c>
      <c r="G35" s="20">
        <v>1</v>
      </c>
      <c r="H35" s="20">
        <v>1</v>
      </c>
    </row>
    <row r="36" spans="3:9" ht="24" customHeight="1" x14ac:dyDescent="0.3">
      <c r="C36" s="45">
        <f>SUM($G$1:G36)</f>
        <v>35</v>
      </c>
      <c r="D36" s="46" t="s">
        <v>198</v>
      </c>
      <c r="E36" s="47" t="s">
        <v>179</v>
      </c>
      <c r="F36" s="47" t="s">
        <v>179</v>
      </c>
      <c r="G36" s="20">
        <v>1</v>
      </c>
      <c r="H36" s="20">
        <v>1</v>
      </c>
      <c r="I36" s="20">
        <v>1</v>
      </c>
    </row>
    <row r="37" spans="3:9" ht="24" customHeight="1" x14ac:dyDescent="0.3">
      <c r="C37" s="45">
        <f>SUM($G$1:G37)</f>
        <v>36</v>
      </c>
      <c r="D37" s="46" t="s">
        <v>187</v>
      </c>
      <c r="E37" s="47" t="s">
        <v>58</v>
      </c>
      <c r="F37" s="47" t="s">
        <v>58</v>
      </c>
      <c r="G37" s="20">
        <v>1</v>
      </c>
      <c r="H37" s="20">
        <v>1</v>
      </c>
    </row>
    <row r="38" spans="3:9" ht="24" customHeight="1" x14ac:dyDescent="0.3">
      <c r="C38" s="45">
        <f>SUM($G$1:G38)</f>
        <v>37</v>
      </c>
      <c r="D38" s="46" t="s">
        <v>193</v>
      </c>
      <c r="E38" s="47" t="s">
        <v>179</v>
      </c>
      <c r="F38" s="47" t="s">
        <v>179</v>
      </c>
      <c r="G38" s="20">
        <v>1</v>
      </c>
      <c r="H38" s="20">
        <v>1</v>
      </c>
    </row>
  </sheetData>
  <autoFilter ref="C1:I38" xr:uid="{00000000-0009-0000-0000-000004000000}"/>
  <conditionalFormatting sqref="D11:D1048576 D1:D2 D7 D9">
    <cfRule type="duplicateValues" dxfId="12" priority="7"/>
  </conditionalFormatting>
  <conditionalFormatting sqref="D10">
    <cfRule type="duplicateValues" dxfId="11" priority="6"/>
  </conditionalFormatting>
  <conditionalFormatting sqref="D3">
    <cfRule type="duplicateValues" dxfId="10" priority="5"/>
  </conditionalFormatting>
  <conditionalFormatting sqref="D4">
    <cfRule type="duplicateValues" dxfId="9" priority="4"/>
  </conditionalFormatting>
  <conditionalFormatting sqref="D5">
    <cfRule type="duplicateValues" dxfId="8" priority="3"/>
  </conditionalFormatting>
  <conditionalFormatting sqref="D6">
    <cfRule type="duplicateValues" dxfId="7" priority="2"/>
  </conditionalFormatting>
  <conditionalFormatting sqref="D8">
    <cfRule type="duplicateValues" dxfId="6"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H34"/>
  <sheetViews>
    <sheetView topLeftCell="A7" zoomScaleNormal="100" workbookViewId="0">
      <selection activeCell="D9" sqref="D9"/>
    </sheetView>
  </sheetViews>
  <sheetFormatPr defaultColWidth="8.88671875" defaultRowHeight="15.6" x14ac:dyDescent="0.3"/>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x14ac:dyDescent="0.3">
      <c r="D1" s="6" t="s">
        <v>57</v>
      </c>
    </row>
    <row r="2" spans="4:8" x14ac:dyDescent="0.3">
      <c r="D2" s="8" t="s">
        <v>58</v>
      </c>
      <c r="G2" s="11" t="s">
        <v>74</v>
      </c>
      <c r="H2" s="7" t="s">
        <v>21</v>
      </c>
    </row>
    <row r="3" spans="4:8" x14ac:dyDescent="0.3">
      <c r="D3" s="9" t="s">
        <v>59</v>
      </c>
      <c r="F3" s="13" t="s">
        <v>86</v>
      </c>
      <c r="G3" s="11" t="s">
        <v>58</v>
      </c>
    </row>
    <row r="4" spans="4:8" x14ac:dyDescent="0.3">
      <c r="D4" s="9" t="s">
        <v>60</v>
      </c>
      <c r="F4" s="13" t="s">
        <v>87</v>
      </c>
      <c r="G4" s="11" t="s">
        <v>75</v>
      </c>
    </row>
    <row r="5" spans="4:8" x14ac:dyDescent="0.3">
      <c r="D5" s="9" t="s">
        <v>61</v>
      </c>
    </row>
    <row r="6" spans="4:8" x14ac:dyDescent="0.3">
      <c r="D6" s="9" t="s">
        <v>62</v>
      </c>
      <c r="F6" s="13" t="s">
        <v>96</v>
      </c>
      <c r="G6" s="11" t="s">
        <v>77</v>
      </c>
    </row>
    <row r="7" spans="4:8" x14ac:dyDescent="0.3">
      <c r="D7" s="9" t="s">
        <v>63</v>
      </c>
      <c r="F7" s="13" t="s">
        <v>90</v>
      </c>
      <c r="G7" s="10" t="s">
        <v>91</v>
      </c>
      <c r="H7" s="5" t="s">
        <v>92</v>
      </c>
    </row>
    <row r="8" spans="4:8" x14ac:dyDescent="0.3">
      <c r="D8" s="9" t="s">
        <v>64</v>
      </c>
      <c r="F8" s="13" t="s">
        <v>88</v>
      </c>
      <c r="G8" s="11" t="s">
        <v>84</v>
      </c>
    </row>
    <row r="9" spans="4:8" x14ac:dyDescent="0.3">
      <c r="D9" s="9" t="s">
        <v>65</v>
      </c>
      <c r="F9" s="13" t="s">
        <v>89</v>
      </c>
      <c r="G9" s="11" t="s">
        <v>85</v>
      </c>
      <c r="H9" s="7" t="s">
        <v>85</v>
      </c>
    </row>
    <row r="10" spans="4:8" x14ac:dyDescent="0.3">
      <c r="D10" s="9" t="s">
        <v>66</v>
      </c>
      <c r="F10" s="14" t="s">
        <v>93</v>
      </c>
      <c r="G10" s="10" t="s">
        <v>94</v>
      </c>
      <c r="H10" s="5" t="s">
        <v>95</v>
      </c>
    </row>
    <row r="11" spans="4:8" x14ac:dyDescent="0.3">
      <c r="D11" s="9" t="s">
        <v>67</v>
      </c>
      <c r="F11" s="3" t="s">
        <v>22</v>
      </c>
      <c r="G11" s="12" t="s">
        <v>23</v>
      </c>
      <c r="H11" s="2" t="s">
        <v>24</v>
      </c>
    </row>
    <row r="12" spans="4:8" x14ac:dyDescent="0.3">
      <c r="D12" s="9" t="s">
        <v>68</v>
      </c>
      <c r="F12" s="3" t="s">
        <v>25</v>
      </c>
      <c r="G12" s="12" t="s">
        <v>26</v>
      </c>
      <c r="H12" s="2" t="s">
        <v>27</v>
      </c>
    </row>
    <row r="13" spans="4:8" x14ac:dyDescent="0.3">
      <c r="D13" s="9" t="s">
        <v>69</v>
      </c>
      <c r="F13" s="3" t="s">
        <v>28</v>
      </c>
      <c r="G13" s="12" t="s">
        <v>26</v>
      </c>
      <c r="H13" s="2" t="s">
        <v>27</v>
      </c>
    </row>
    <row r="14" spans="4:8" x14ac:dyDescent="0.3">
      <c r="D14" s="9" t="s">
        <v>70</v>
      </c>
      <c r="F14" s="3" t="s">
        <v>29</v>
      </c>
      <c r="G14" s="12" t="s">
        <v>26</v>
      </c>
      <c r="H14" s="2" t="s">
        <v>27</v>
      </c>
    </row>
    <row r="15" spans="4:8" x14ac:dyDescent="0.3">
      <c r="D15" s="9" t="s">
        <v>71</v>
      </c>
      <c r="F15" s="3" t="s">
        <v>30</v>
      </c>
      <c r="G15" s="12" t="s">
        <v>26</v>
      </c>
      <c r="H15" s="2" t="s">
        <v>27</v>
      </c>
    </row>
    <row r="16" spans="4:8" x14ac:dyDescent="0.3">
      <c r="D16" s="9" t="s">
        <v>72</v>
      </c>
      <c r="F16" s="3" t="s">
        <v>31</v>
      </c>
      <c r="G16" s="12" t="s">
        <v>26</v>
      </c>
      <c r="H16" s="2" t="s">
        <v>27</v>
      </c>
    </row>
    <row r="17" spans="4:8" x14ac:dyDescent="0.3">
      <c r="D17" s="9" t="s">
        <v>73</v>
      </c>
      <c r="F17" s="3" t="s">
        <v>32</v>
      </c>
      <c r="G17" s="12" t="s">
        <v>26</v>
      </c>
      <c r="H17" s="2" t="s">
        <v>27</v>
      </c>
    </row>
    <row r="18" spans="4:8" x14ac:dyDescent="0.3">
      <c r="D18" s="11" t="s">
        <v>58</v>
      </c>
      <c r="F18" s="3" t="s">
        <v>33</v>
      </c>
      <c r="G18" s="12" t="s">
        <v>26</v>
      </c>
      <c r="H18" s="2" t="s">
        <v>27</v>
      </c>
    </row>
    <row r="19" spans="4:8" x14ac:dyDescent="0.3">
      <c r="D19" s="11" t="s">
        <v>75</v>
      </c>
      <c r="F19" s="3" t="s">
        <v>34</v>
      </c>
      <c r="G19" s="12" t="s">
        <v>23</v>
      </c>
      <c r="H19" s="2" t="s">
        <v>24</v>
      </c>
    </row>
    <row r="20" spans="4:8" x14ac:dyDescent="0.3">
      <c r="D20" s="11"/>
      <c r="F20" s="3" t="s">
        <v>35</v>
      </c>
      <c r="G20" s="12" t="s">
        <v>23</v>
      </c>
      <c r="H20" s="2" t="s">
        <v>24</v>
      </c>
    </row>
    <row r="21" spans="4:8" x14ac:dyDescent="0.3">
      <c r="D21" s="11" t="s">
        <v>77</v>
      </c>
      <c r="F21" s="3" t="s">
        <v>36</v>
      </c>
      <c r="G21" s="12" t="s">
        <v>23</v>
      </c>
      <c r="H21" s="2" t="s">
        <v>24</v>
      </c>
    </row>
    <row r="22" spans="4:8" x14ac:dyDescent="0.3">
      <c r="D22" s="11" t="s">
        <v>78</v>
      </c>
      <c r="F22" s="3" t="s">
        <v>37</v>
      </c>
      <c r="G22" s="12" t="s">
        <v>38</v>
      </c>
      <c r="H22" s="2" t="s">
        <v>39</v>
      </c>
    </row>
    <row r="23" spans="4:8" x14ac:dyDescent="0.3">
      <c r="D23" s="11" t="s">
        <v>79</v>
      </c>
      <c r="F23" s="3" t="s">
        <v>40</v>
      </c>
      <c r="G23" s="12" t="s">
        <v>38</v>
      </c>
      <c r="H23" s="2" t="s">
        <v>39</v>
      </c>
    </row>
    <row r="24" spans="4:8" x14ac:dyDescent="0.3">
      <c r="D24" s="11" t="s">
        <v>80</v>
      </c>
      <c r="F24" s="3" t="s">
        <v>41</v>
      </c>
      <c r="G24" s="12" t="s">
        <v>42</v>
      </c>
      <c r="H24" s="2" t="s">
        <v>43</v>
      </c>
    </row>
    <row r="25" spans="4:8" x14ac:dyDescent="0.3">
      <c r="D25" s="11" t="s">
        <v>81</v>
      </c>
      <c r="F25" s="3" t="s">
        <v>44</v>
      </c>
      <c r="G25" s="12" t="s">
        <v>23</v>
      </c>
      <c r="H25" s="2" t="s">
        <v>24</v>
      </c>
    </row>
    <row r="26" spans="4:8" x14ac:dyDescent="0.3">
      <c r="D26" s="11" t="s">
        <v>76</v>
      </c>
      <c r="F26" s="3" t="s">
        <v>45</v>
      </c>
      <c r="G26" s="12" t="s">
        <v>23</v>
      </c>
      <c r="H26" s="2" t="s">
        <v>24</v>
      </c>
    </row>
    <row r="27" spans="4:8" x14ac:dyDescent="0.3">
      <c r="D27" s="11" t="s">
        <v>82</v>
      </c>
      <c r="F27" s="3" t="s">
        <v>46</v>
      </c>
      <c r="G27" s="12" t="s">
        <v>23</v>
      </c>
      <c r="H27" s="2" t="s">
        <v>24</v>
      </c>
    </row>
    <row r="28" spans="4:8" x14ac:dyDescent="0.3">
      <c r="D28" s="11" t="s">
        <v>83</v>
      </c>
      <c r="F28" s="3" t="s">
        <v>47</v>
      </c>
      <c r="G28" s="12" t="s">
        <v>23</v>
      </c>
      <c r="H28" s="2" t="s">
        <v>24</v>
      </c>
    </row>
    <row r="29" spans="4:8" x14ac:dyDescent="0.3">
      <c r="F29" s="4" t="s">
        <v>48</v>
      </c>
      <c r="G29" s="12" t="s">
        <v>23</v>
      </c>
      <c r="H29" s="2" t="s">
        <v>24</v>
      </c>
    </row>
    <row r="30" spans="4:8" x14ac:dyDescent="0.3">
      <c r="F30" s="4" t="s">
        <v>49</v>
      </c>
      <c r="G30" s="12" t="s">
        <v>23</v>
      </c>
      <c r="H30" s="2" t="s">
        <v>24</v>
      </c>
    </row>
    <row r="31" spans="4:8" x14ac:dyDescent="0.3">
      <c r="F31" s="3" t="s">
        <v>50</v>
      </c>
      <c r="G31" s="12" t="s">
        <v>51</v>
      </c>
      <c r="H31" s="2" t="s">
        <v>24</v>
      </c>
    </row>
    <row r="32" spans="4:8" x14ac:dyDescent="0.3">
      <c r="F32" s="3" t="s">
        <v>52</v>
      </c>
      <c r="G32" s="12" t="s">
        <v>53</v>
      </c>
      <c r="H32" s="2" t="s">
        <v>54</v>
      </c>
    </row>
    <row r="33" spans="6:8" x14ac:dyDescent="0.3">
      <c r="F33" s="3" t="s">
        <v>55</v>
      </c>
      <c r="G33" s="12" t="s">
        <v>23</v>
      </c>
      <c r="H33" s="2" t="s">
        <v>24</v>
      </c>
    </row>
    <row r="34" spans="6:8" x14ac:dyDescent="0.3">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M47"/>
  <sheetViews>
    <sheetView workbookViewId="0">
      <pane ySplit="1" topLeftCell="A2" activePane="bottomLeft" state="frozen"/>
      <selection pane="bottomLeft" activeCell="D43" sqref="D43"/>
    </sheetView>
  </sheetViews>
  <sheetFormatPr defaultRowHeight="14.4" x14ac:dyDescent="0.3"/>
  <cols>
    <col min="2" max="2" width="8.88671875" style="91"/>
    <col min="3" max="3" width="15" bestFit="1" customWidth="1"/>
    <col min="4" max="4" width="33" customWidth="1"/>
    <col min="5" max="5" width="17.6640625" style="40" customWidth="1"/>
    <col min="6" max="6" width="21.33203125" bestFit="1" customWidth="1"/>
    <col min="7" max="7" width="15.109375" customWidth="1"/>
    <col min="8" max="8" width="11.5546875" customWidth="1"/>
    <col min="9" max="9" width="14.6640625" customWidth="1"/>
    <col min="10" max="10" width="27.6640625" customWidth="1"/>
  </cols>
  <sheetData>
    <row r="1" spans="1:13" s="87" customFormat="1" ht="43.2" x14ac:dyDescent="0.3">
      <c r="A1" s="87" t="s">
        <v>127</v>
      </c>
      <c r="B1" s="90" t="s">
        <v>516</v>
      </c>
      <c r="C1" s="87" t="s">
        <v>515</v>
      </c>
      <c r="D1" s="87" t="s">
        <v>503</v>
      </c>
      <c r="E1" s="88" t="s">
        <v>508</v>
      </c>
      <c r="F1" s="89" t="s">
        <v>509</v>
      </c>
      <c r="G1" s="89" t="s">
        <v>510</v>
      </c>
      <c r="H1" s="89" t="s">
        <v>511</v>
      </c>
      <c r="I1" s="89" t="s">
        <v>512</v>
      </c>
      <c r="J1" s="89" t="s">
        <v>513</v>
      </c>
      <c r="K1" s="89" t="s">
        <v>127</v>
      </c>
      <c r="L1" s="89" t="s">
        <v>127</v>
      </c>
      <c r="M1" s="89" t="s">
        <v>127</v>
      </c>
    </row>
    <row r="2" spans="1:13" hidden="1" x14ac:dyDescent="0.3">
      <c r="D2" t="s">
        <v>108</v>
      </c>
      <c r="E2" s="40" t="s">
        <v>384</v>
      </c>
      <c r="F2" t="s">
        <v>109</v>
      </c>
      <c r="G2" s="79">
        <v>28956</v>
      </c>
      <c r="J2">
        <f t="shared" ref="J2:J30" ca="1" si="0">YEAR(TODAY())-C2</f>
        <v>2020</v>
      </c>
    </row>
    <row r="3" spans="1:13" hidden="1" x14ac:dyDescent="0.3">
      <c r="D3" t="s">
        <v>383</v>
      </c>
      <c r="E3" s="40" t="s">
        <v>144</v>
      </c>
      <c r="F3" t="s">
        <v>109</v>
      </c>
      <c r="G3" s="79" t="s">
        <v>145</v>
      </c>
      <c r="J3">
        <f t="shared" ca="1" si="0"/>
        <v>2020</v>
      </c>
    </row>
    <row r="4" spans="1:13" x14ac:dyDescent="0.3">
      <c r="A4" t="s">
        <v>127</v>
      </c>
      <c r="B4" s="92" t="s">
        <v>517</v>
      </c>
      <c r="C4">
        <v>2016</v>
      </c>
      <c r="D4" t="s">
        <v>318</v>
      </c>
      <c r="E4" s="40">
        <v>272396568</v>
      </c>
      <c r="F4" t="s">
        <v>109</v>
      </c>
      <c r="G4" s="79">
        <v>34970</v>
      </c>
      <c r="J4">
        <f t="shared" ca="1" si="0"/>
        <v>4</v>
      </c>
    </row>
    <row r="5" spans="1:13" hidden="1" x14ac:dyDescent="0.3">
      <c r="D5" t="s">
        <v>317</v>
      </c>
      <c r="E5" s="40">
        <v>271294536</v>
      </c>
      <c r="F5" t="s">
        <v>109</v>
      </c>
      <c r="G5" s="79">
        <v>29587</v>
      </c>
      <c r="J5">
        <f t="shared" ca="1" si="0"/>
        <v>2020</v>
      </c>
    </row>
    <row r="6" spans="1:13" x14ac:dyDescent="0.3">
      <c r="A6" t="s">
        <v>127</v>
      </c>
      <c r="B6" s="92" t="s">
        <v>517</v>
      </c>
      <c r="C6">
        <v>2019</v>
      </c>
      <c r="D6" t="s">
        <v>124</v>
      </c>
      <c r="E6" s="40">
        <v>271586657</v>
      </c>
      <c r="F6" t="s">
        <v>109</v>
      </c>
      <c r="G6" s="79">
        <v>29221</v>
      </c>
      <c r="J6">
        <f t="shared" ca="1" si="0"/>
        <v>1</v>
      </c>
    </row>
    <row r="7" spans="1:13" x14ac:dyDescent="0.3">
      <c r="A7" t="s">
        <v>127</v>
      </c>
      <c r="B7" s="91" t="s">
        <v>522</v>
      </c>
      <c r="C7">
        <v>2019</v>
      </c>
      <c r="D7" t="s">
        <v>316</v>
      </c>
      <c r="E7" s="40">
        <v>271449542</v>
      </c>
      <c r="F7" t="s">
        <v>109</v>
      </c>
      <c r="G7" s="79">
        <v>30027</v>
      </c>
      <c r="J7">
        <f t="shared" ca="1" si="0"/>
        <v>1</v>
      </c>
    </row>
    <row r="8" spans="1:13" hidden="1" x14ac:dyDescent="0.3">
      <c r="D8" t="s">
        <v>314</v>
      </c>
      <c r="E8" s="40">
        <v>271380486</v>
      </c>
      <c r="F8" t="s">
        <v>109</v>
      </c>
      <c r="G8" s="79">
        <v>30730</v>
      </c>
      <c r="J8">
        <f t="shared" ca="1" si="0"/>
        <v>2020</v>
      </c>
    </row>
    <row r="9" spans="1:13" hidden="1" x14ac:dyDescent="0.3">
      <c r="D9" t="s">
        <v>504</v>
      </c>
      <c r="F9" t="s">
        <v>109</v>
      </c>
      <c r="G9" s="79"/>
      <c r="J9">
        <f t="shared" ca="1" si="0"/>
        <v>2020</v>
      </c>
    </row>
    <row r="10" spans="1:13" hidden="1" x14ac:dyDescent="0.3">
      <c r="D10" t="s">
        <v>322</v>
      </c>
      <c r="F10" t="s">
        <v>518</v>
      </c>
      <c r="G10" s="79"/>
      <c r="J10">
        <f t="shared" ca="1" si="0"/>
        <v>2020</v>
      </c>
    </row>
    <row r="11" spans="1:13" hidden="1" x14ac:dyDescent="0.3">
      <c r="D11" t="s">
        <v>116</v>
      </c>
      <c r="E11" s="40" t="s">
        <v>135</v>
      </c>
      <c r="F11" t="s">
        <v>109</v>
      </c>
      <c r="G11" s="79" t="s">
        <v>143</v>
      </c>
      <c r="J11">
        <f t="shared" ca="1" si="0"/>
        <v>2020</v>
      </c>
    </row>
    <row r="12" spans="1:13" hidden="1" x14ac:dyDescent="0.3">
      <c r="D12" t="s">
        <v>115</v>
      </c>
      <c r="E12" s="40" t="s">
        <v>134</v>
      </c>
      <c r="F12" t="s">
        <v>109</v>
      </c>
      <c r="G12" s="79" t="s">
        <v>142</v>
      </c>
      <c r="J12">
        <f t="shared" ca="1" si="0"/>
        <v>2020</v>
      </c>
    </row>
    <row r="13" spans="1:13" hidden="1" x14ac:dyDescent="0.3">
      <c r="D13" t="s">
        <v>114</v>
      </c>
      <c r="E13" s="40" t="s">
        <v>133</v>
      </c>
      <c r="F13" t="s">
        <v>109</v>
      </c>
      <c r="G13" s="79" t="s">
        <v>141</v>
      </c>
      <c r="J13">
        <f t="shared" ca="1" si="0"/>
        <v>2020</v>
      </c>
    </row>
    <row r="14" spans="1:13" hidden="1" x14ac:dyDescent="0.3">
      <c r="D14" t="s">
        <v>113</v>
      </c>
      <c r="E14" s="40" t="s">
        <v>132</v>
      </c>
      <c r="F14" t="s">
        <v>109</v>
      </c>
      <c r="G14" s="79" t="s">
        <v>140</v>
      </c>
      <c r="J14">
        <f t="shared" ca="1" si="0"/>
        <v>2020</v>
      </c>
    </row>
    <row r="15" spans="1:13" hidden="1" x14ac:dyDescent="0.3">
      <c r="D15" t="s">
        <v>112</v>
      </c>
      <c r="E15" s="40">
        <v>271235673</v>
      </c>
      <c r="F15" t="s">
        <v>109</v>
      </c>
      <c r="G15" s="79">
        <v>26845</v>
      </c>
      <c r="J15">
        <f t="shared" ca="1" si="0"/>
        <v>2020</v>
      </c>
    </row>
    <row r="16" spans="1:13" hidden="1" x14ac:dyDescent="0.3">
      <c r="D16" t="s">
        <v>111</v>
      </c>
      <c r="E16" s="40" t="s">
        <v>131</v>
      </c>
      <c r="F16" t="s">
        <v>109</v>
      </c>
      <c r="G16" s="79" t="s">
        <v>139</v>
      </c>
      <c r="J16">
        <f t="shared" ca="1" si="0"/>
        <v>2020</v>
      </c>
    </row>
    <row r="17" spans="1:10" hidden="1" x14ac:dyDescent="0.3">
      <c r="D17" t="s">
        <v>110</v>
      </c>
      <c r="E17" s="40" t="s">
        <v>130</v>
      </c>
      <c r="F17" t="s">
        <v>109</v>
      </c>
      <c r="G17" s="79" t="s">
        <v>138</v>
      </c>
      <c r="J17">
        <f t="shared" ca="1" si="0"/>
        <v>2020</v>
      </c>
    </row>
    <row r="18" spans="1:10" hidden="1" x14ac:dyDescent="0.3">
      <c r="D18" t="s">
        <v>108</v>
      </c>
      <c r="E18" s="40" t="s">
        <v>384</v>
      </c>
      <c r="F18" t="s">
        <v>109</v>
      </c>
      <c r="G18" s="79">
        <v>28956</v>
      </c>
      <c r="J18">
        <f t="shared" ca="1" si="0"/>
        <v>2020</v>
      </c>
    </row>
    <row r="19" spans="1:10" hidden="1" x14ac:dyDescent="0.3">
      <c r="D19" t="s">
        <v>495</v>
      </c>
      <c r="F19" t="s">
        <v>109</v>
      </c>
      <c r="G19" s="79">
        <v>0</v>
      </c>
      <c r="J19">
        <f t="shared" ca="1" si="0"/>
        <v>2020</v>
      </c>
    </row>
    <row r="20" spans="1:10" hidden="1" x14ac:dyDescent="0.3">
      <c r="D20" t="s">
        <v>497</v>
      </c>
      <c r="F20" t="s">
        <v>109</v>
      </c>
      <c r="G20" s="79">
        <v>0</v>
      </c>
      <c r="J20">
        <f t="shared" ca="1" si="0"/>
        <v>2020</v>
      </c>
    </row>
    <row r="21" spans="1:10" hidden="1" x14ac:dyDescent="0.3">
      <c r="D21" t="s">
        <v>498</v>
      </c>
      <c r="F21" t="s">
        <v>109</v>
      </c>
      <c r="G21" s="79">
        <v>0</v>
      </c>
      <c r="J21">
        <f t="shared" ca="1" si="0"/>
        <v>2020</v>
      </c>
    </row>
    <row r="22" spans="1:10" hidden="1" x14ac:dyDescent="0.3">
      <c r="D22" t="s">
        <v>136</v>
      </c>
      <c r="E22" s="40">
        <v>271285313</v>
      </c>
      <c r="F22" t="s">
        <v>109</v>
      </c>
      <c r="G22" s="79">
        <v>28333</v>
      </c>
      <c r="J22">
        <f t="shared" ca="1" si="0"/>
        <v>2020</v>
      </c>
    </row>
    <row r="23" spans="1:10" hidden="1" x14ac:dyDescent="0.3">
      <c r="D23" t="s">
        <v>505</v>
      </c>
      <c r="F23" t="s">
        <v>109</v>
      </c>
      <c r="G23" s="79">
        <v>0</v>
      </c>
      <c r="J23">
        <f t="shared" ca="1" si="0"/>
        <v>2020</v>
      </c>
    </row>
    <row r="24" spans="1:10" hidden="1" x14ac:dyDescent="0.3">
      <c r="D24" t="s">
        <v>129</v>
      </c>
      <c r="E24" s="40">
        <v>271298968</v>
      </c>
      <c r="F24" t="s">
        <v>109</v>
      </c>
      <c r="G24" s="79">
        <v>28235</v>
      </c>
      <c r="J24">
        <f t="shared" ca="1" si="0"/>
        <v>2020</v>
      </c>
    </row>
    <row r="25" spans="1:10" hidden="1" x14ac:dyDescent="0.3">
      <c r="D25" t="s">
        <v>506</v>
      </c>
      <c r="F25" t="s">
        <v>109</v>
      </c>
      <c r="G25" s="79"/>
      <c r="J25">
        <f t="shared" ca="1" si="0"/>
        <v>2020</v>
      </c>
    </row>
    <row r="26" spans="1:10" hidden="1" x14ac:dyDescent="0.3">
      <c r="D26" t="s">
        <v>493</v>
      </c>
      <c r="F26" t="s">
        <v>109</v>
      </c>
      <c r="G26" s="79">
        <v>0</v>
      </c>
      <c r="J26">
        <f t="shared" ca="1" si="0"/>
        <v>2020</v>
      </c>
    </row>
    <row r="27" spans="1:10" hidden="1" x14ac:dyDescent="0.3">
      <c r="D27" t="s">
        <v>152</v>
      </c>
      <c r="F27" t="s">
        <v>109</v>
      </c>
      <c r="G27" s="79">
        <v>0</v>
      </c>
      <c r="J27">
        <f t="shared" ca="1" si="0"/>
        <v>2020</v>
      </c>
    </row>
    <row r="28" spans="1:10" hidden="1" x14ac:dyDescent="0.3">
      <c r="D28" t="s">
        <v>494</v>
      </c>
      <c r="F28" t="s">
        <v>109</v>
      </c>
      <c r="G28" s="79">
        <v>0</v>
      </c>
      <c r="J28">
        <f t="shared" ca="1" si="0"/>
        <v>2020</v>
      </c>
    </row>
    <row r="29" spans="1:10" hidden="1" x14ac:dyDescent="0.3">
      <c r="D29" t="s">
        <v>148</v>
      </c>
      <c r="F29" t="s">
        <v>507</v>
      </c>
      <c r="G29" s="79">
        <v>29692</v>
      </c>
      <c r="J29">
        <f t="shared" ca="1" si="0"/>
        <v>2020</v>
      </c>
    </row>
    <row r="30" spans="1:10" hidden="1" x14ac:dyDescent="0.3">
      <c r="D30" t="s">
        <v>146</v>
      </c>
      <c r="E30" s="40">
        <v>271871229</v>
      </c>
      <c r="F30" t="s">
        <v>149</v>
      </c>
      <c r="G30" s="79">
        <v>27425</v>
      </c>
      <c r="J30">
        <f t="shared" ca="1" si="0"/>
        <v>2020</v>
      </c>
    </row>
    <row r="31" spans="1:10" x14ac:dyDescent="0.3">
      <c r="A31" t="s">
        <v>127</v>
      </c>
      <c r="B31" s="92" t="s">
        <v>517</v>
      </c>
      <c r="C31">
        <v>2019</v>
      </c>
      <c r="D31" t="s">
        <v>118</v>
      </c>
      <c r="E31" s="40">
        <v>271728653</v>
      </c>
      <c r="F31" t="s">
        <v>109</v>
      </c>
      <c r="G31" s="79">
        <v>31088</v>
      </c>
      <c r="H31" t="s">
        <v>109</v>
      </c>
      <c r="I31" t="s">
        <v>527</v>
      </c>
      <c r="J31">
        <f t="shared" ref="J31:J47" ca="1" si="1">YEAR(TODAY())-C31</f>
        <v>1</v>
      </c>
    </row>
    <row r="32" spans="1:10" x14ac:dyDescent="0.3">
      <c r="A32" t="s">
        <v>127</v>
      </c>
      <c r="B32" s="92" t="s">
        <v>517</v>
      </c>
      <c r="C32">
        <v>2019</v>
      </c>
      <c r="D32" t="s">
        <v>514</v>
      </c>
      <c r="E32" s="40">
        <v>272556764</v>
      </c>
      <c r="F32" t="s">
        <v>109</v>
      </c>
      <c r="G32" s="79">
        <v>34976</v>
      </c>
      <c r="H32" t="s">
        <v>109</v>
      </c>
      <c r="I32" t="s">
        <v>527</v>
      </c>
      <c r="J32">
        <f t="shared" ca="1" si="1"/>
        <v>1</v>
      </c>
    </row>
    <row r="33" spans="1:10" x14ac:dyDescent="0.3">
      <c r="A33" t="s">
        <v>127</v>
      </c>
      <c r="B33" s="92" t="s">
        <v>517</v>
      </c>
      <c r="C33">
        <v>2019</v>
      </c>
      <c r="D33" t="s">
        <v>519</v>
      </c>
      <c r="E33" s="40">
        <v>272352958</v>
      </c>
      <c r="F33" t="s">
        <v>109</v>
      </c>
      <c r="G33" s="79">
        <v>34281</v>
      </c>
      <c r="H33" t="s">
        <v>109</v>
      </c>
      <c r="I33" t="s">
        <v>527</v>
      </c>
      <c r="J33">
        <f t="shared" ca="1" si="1"/>
        <v>1</v>
      </c>
    </row>
    <row r="34" spans="1:10" x14ac:dyDescent="0.3">
      <c r="A34" t="s">
        <v>127</v>
      </c>
      <c r="B34" s="92" t="s">
        <v>517</v>
      </c>
      <c r="C34">
        <v>2019</v>
      </c>
      <c r="D34" t="s">
        <v>520</v>
      </c>
      <c r="E34" s="40">
        <v>272556713</v>
      </c>
      <c r="F34" t="s">
        <v>109</v>
      </c>
      <c r="G34" s="79">
        <v>35884</v>
      </c>
      <c r="H34" t="s">
        <v>109</v>
      </c>
      <c r="I34" t="s">
        <v>527</v>
      </c>
      <c r="J34">
        <f t="shared" ca="1" si="1"/>
        <v>1</v>
      </c>
    </row>
    <row r="35" spans="1:10" x14ac:dyDescent="0.3">
      <c r="A35" t="s">
        <v>127</v>
      </c>
      <c r="B35" s="92" t="s">
        <v>522</v>
      </c>
      <c r="C35">
        <v>2019</v>
      </c>
      <c r="D35" t="s">
        <v>521</v>
      </c>
      <c r="E35" s="40">
        <v>271315765</v>
      </c>
      <c r="F35" t="s">
        <v>109</v>
      </c>
      <c r="G35" s="79">
        <v>29205</v>
      </c>
      <c r="H35" t="s">
        <v>109</v>
      </c>
      <c r="I35" t="s">
        <v>527</v>
      </c>
      <c r="J35">
        <f t="shared" ca="1" si="1"/>
        <v>1</v>
      </c>
    </row>
    <row r="36" spans="1:10" x14ac:dyDescent="0.3">
      <c r="A36" t="s">
        <v>127</v>
      </c>
      <c r="B36" s="91" t="s">
        <v>517</v>
      </c>
      <c r="C36">
        <v>2019</v>
      </c>
      <c r="D36" t="s">
        <v>524</v>
      </c>
      <c r="E36" s="40">
        <v>272732396</v>
      </c>
      <c r="F36" t="s">
        <v>109</v>
      </c>
      <c r="G36" s="79">
        <v>36804</v>
      </c>
      <c r="H36" t="s">
        <v>109</v>
      </c>
      <c r="I36" t="s">
        <v>527</v>
      </c>
      <c r="J36">
        <f t="shared" ca="1" si="1"/>
        <v>1</v>
      </c>
    </row>
    <row r="37" spans="1:10" x14ac:dyDescent="0.3">
      <c r="A37" t="s">
        <v>127</v>
      </c>
      <c r="B37" s="91" t="s">
        <v>523</v>
      </c>
      <c r="C37">
        <v>2019</v>
      </c>
      <c r="D37" t="s">
        <v>525</v>
      </c>
      <c r="E37" s="40">
        <v>75200000515</v>
      </c>
      <c r="F37" t="s">
        <v>109</v>
      </c>
      <c r="G37" s="79">
        <v>36767</v>
      </c>
      <c r="H37" t="s">
        <v>109</v>
      </c>
      <c r="I37" t="s">
        <v>527</v>
      </c>
      <c r="J37">
        <f t="shared" ca="1" si="1"/>
        <v>1</v>
      </c>
    </row>
    <row r="38" spans="1:10" x14ac:dyDescent="0.3">
      <c r="A38" t="s">
        <v>127</v>
      </c>
      <c r="B38" s="91" t="s">
        <v>517</v>
      </c>
      <c r="C38">
        <v>2019</v>
      </c>
      <c r="D38" t="s">
        <v>536</v>
      </c>
      <c r="E38" s="40">
        <v>272653927</v>
      </c>
      <c r="F38" t="s">
        <v>109</v>
      </c>
      <c r="G38" s="79">
        <v>35555</v>
      </c>
      <c r="H38" t="s">
        <v>109</v>
      </c>
      <c r="I38" t="s">
        <v>527</v>
      </c>
      <c r="J38">
        <f t="shared" ca="1" si="1"/>
        <v>1</v>
      </c>
    </row>
    <row r="39" spans="1:10" x14ac:dyDescent="0.3">
      <c r="A39" t="s">
        <v>127</v>
      </c>
      <c r="B39" s="91" t="s">
        <v>517</v>
      </c>
      <c r="C39">
        <v>2019</v>
      </c>
      <c r="D39" t="s">
        <v>526</v>
      </c>
      <c r="E39" s="40">
        <v>272696072</v>
      </c>
      <c r="F39" t="s">
        <v>109</v>
      </c>
      <c r="G39" s="79">
        <v>36242</v>
      </c>
      <c r="H39" t="s">
        <v>109</v>
      </c>
      <c r="I39" t="s">
        <v>527</v>
      </c>
      <c r="J39">
        <f t="shared" ca="1" si="1"/>
        <v>1</v>
      </c>
    </row>
    <row r="40" spans="1:10" x14ac:dyDescent="0.3">
      <c r="A40" t="s">
        <v>127</v>
      </c>
      <c r="B40" s="91" t="s">
        <v>517</v>
      </c>
      <c r="C40">
        <v>2019</v>
      </c>
      <c r="D40" t="s">
        <v>528</v>
      </c>
      <c r="E40" s="40">
        <v>272397442</v>
      </c>
      <c r="F40" t="s">
        <v>109</v>
      </c>
      <c r="G40" s="79">
        <v>34041</v>
      </c>
      <c r="H40" t="s">
        <v>109</v>
      </c>
      <c r="I40" t="s">
        <v>527</v>
      </c>
      <c r="J40">
        <f t="shared" ca="1" si="1"/>
        <v>1</v>
      </c>
    </row>
    <row r="41" spans="1:10" x14ac:dyDescent="0.3">
      <c r="A41" t="s">
        <v>127</v>
      </c>
      <c r="B41" s="91" t="s">
        <v>517</v>
      </c>
      <c r="C41">
        <v>2019</v>
      </c>
      <c r="D41" t="s">
        <v>529</v>
      </c>
      <c r="E41" s="40">
        <v>272423855</v>
      </c>
      <c r="F41" t="s">
        <v>109</v>
      </c>
      <c r="G41" s="79">
        <v>34974</v>
      </c>
      <c r="H41" t="s">
        <v>109</v>
      </c>
      <c r="I41" t="s">
        <v>527</v>
      </c>
      <c r="J41">
        <f t="shared" ca="1" si="1"/>
        <v>1</v>
      </c>
    </row>
    <row r="42" spans="1:10" x14ac:dyDescent="0.3">
      <c r="A42" t="s">
        <v>127</v>
      </c>
      <c r="B42" s="91" t="s">
        <v>517</v>
      </c>
      <c r="C42">
        <v>2019</v>
      </c>
      <c r="D42" t="s">
        <v>530</v>
      </c>
      <c r="E42" s="40">
        <v>272556665</v>
      </c>
      <c r="F42" t="s">
        <v>109</v>
      </c>
      <c r="G42" s="79">
        <v>35580</v>
      </c>
      <c r="H42" t="s">
        <v>109</v>
      </c>
      <c r="I42" t="s">
        <v>527</v>
      </c>
      <c r="J42">
        <f t="shared" ca="1" si="1"/>
        <v>1</v>
      </c>
    </row>
    <row r="43" spans="1:10" x14ac:dyDescent="0.3">
      <c r="A43" t="s">
        <v>127</v>
      </c>
      <c r="B43" s="91" t="s">
        <v>517</v>
      </c>
      <c r="C43">
        <v>2019</v>
      </c>
      <c r="D43" t="s">
        <v>531</v>
      </c>
      <c r="E43" s="40">
        <v>271285473</v>
      </c>
      <c r="F43" t="s">
        <v>109</v>
      </c>
      <c r="G43" s="79">
        <v>27567</v>
      </c>
      <c r="H43" t="s">
        <v>109</v>
      </c>
      <c r="I43" t="s">
        <v>527</v>
      </c>
      <c r="J43">
        <f t="shared" ca="1" si="1"/>
        <v>1</v>
      </c>
    </row>
    <row r="44" spans="1:10" x14ac:dyDescent="0.3">
      <c r="A44" t="s">
        <v>127</v>
      </c>
      <c r="B44" s="91" t="s">
        <v>522</v>
      </c>
      <c r="C44">
        <v>2019</v>
      </c>
      <c r="D44" t="s">
        <v>532</v>
      </c>
      <c r="E44" s="40">
        <v>212143221</v>
      </c>
      <c r="F44" t="s">
        <v>109</v>
      </c>
      <c r="G44" s="79">
        <v>29696</v>
      </c>
      <c r="H44" t="s">
        <v>109</v>
      </c>
      <c r="I44" t="s">
        <v>527</v>
      </c>
      <c r="J44">
        <f t="shared" ca="1" si="1"/>
        <v>1</v>
      </c>
    </row>
    <row r="45" spans="1:10" x14ac:dyDescent="0.3">
      <c r="A45" t="s">
        <v>127</v>
      </c>
      <c r="B45" s="91" t="s">
        <v>517</v>
      </c>
      <c r="C45">
        <v>2019</v>
      </c>
      <c r="D45" t="s">
        <v>533</v>
      </c>
      <c r="E45" s="40">
        <v>271688082</v>
      </c>
      <c r="F45" t="s">
        <v>109</v>
      </c>
      <c r="G45" s="79">
        <v>31416</v>
      </c>
      <c r="H45" t="s">
        <v>109</v>
      </c>
      <c r="I45" t="s">
        <v>527</v>
      </c>
      <c r="J45">
        <f t="shared" ca="1" si="1"/>
        <v>1</v>
      </c>
    </row>
    <row r="46" spans="1:10" x14ac:dyDescent="0.3">
      <c r="A46" t="s">
        <v>127</v>
      </c>
      <c r="B46" s="91" t="s">
        <v>517</v>
      </c>
      <c r="C46">
        <v>2019</v>
      </c>
      <c r="D46" t="s">
        <v>534</v>
      </c>
      <c r="E46" s="40">
        <v>272960603</v>
      </c>
      <c r="F46" t="s">
        <v>109</v>
      </c>
      <c r="G46" s="79">
        <v>37008</v>
      </c>
      <c r="H46" t="s">
        <v>109</v>
      </c>
      <c r="I46" t="s">
        <v>527</v>
      </c>
      <c r="J46">
        <f t="shared" ca="1" si="1"/>
        <v>1</v>
      </c>
    </row>
    <row r="47" spans="1:10" x14ac:dyDescent="0.3">
      <c r="A47" t="s">
        <v>127</v>
      </c>
      <c r="B47" s="91" t="s">
        <v>517</v>
      </c>
      <c r="C47">
        <v>2019</v>
      </c>
      <c r="D47" t="s">
        <v>535</v>
      </c>
      <c r="E47" s="40">
        <v>272282903</v>
      </c>
      <c r="F47" t="s">
        <v>109</v>
      </c>
      <c r="G47" s="79">
        <v>33816</v>
      </c>
      <c r="H47" t="s">
        <v>109</v>
      </c>
      <c r="I47" t="s">
        <v>527</v>
      </c>
      <c r="J47">
        <f t="shared" ca="1" si="1"/>
        <v>1</v>
      </c>
    </row>
  </sheetData>
  <autoFilter ref="A1:M47" xr:uid="{00000000-0009-0000-0000-000006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Q8"/>
  <sheetViews>
    <sheetView topLeftCell="D1" workbookViewId="0">
      <selection activeCell="M2" sqref="M2:Q2"/>
    </sheetView>
  </sheetViews>
  <sheetFormatPr defaultColWidth="8.88671875" defaultRowHeight="14.4" x14ac:dyDescent="0.3"/>
  <cols>
    <col min="1" max="3" width="8.88671875" style="32"/>
    <col min="4" max="4" width="39.33203125" style="32" customWidth="1"/>
    <col min="5" max="5" width="17.88671875" style="32" customWidth="1"/>
    <col min="6" max="6" width="8.88671875" style="32"/>
    <col min="7" max="10" width="8.109375" style="32" customWidth="1"/>
    <col min="11" max="11" width="12.109375" style="32" customWidth="1"/>
    <col min="12" max="12" width="7.109375" style="32" customWidth="1"/>
    <col min="13" max="16" width="10.88671875" style="32" customWidth="1"/>
    <col min="17" max="17" width="13.33203125" style="32" customWidth="1"/>
    <col min="18" max="16384" width="8.88671875" style="32"/>
  </cols>
  <sheetData>
    <row r="1" spans="3:17" s="41" customFormat="1" ht="36.6" customHeight="1" thickBot="1" x14ac:dyDescent="0.35">
      <c r="C1" s="42" t="s">
        <v>153</v>
      </c>
      <c r="D1" s="43" t="s">
        <v>154</v>
      </c>
      <c r="E1" s="43" t="str">
        <f>"Thời gian thi công "&amp;INDEX($G:$J,ROW(),$F$1)&amp;" ngày"</f>
        <v>Thời gian thi công 60 ngày</v>
      </c>
      <c r="F1" s="41">
        <v>4</v>
      </c>
      <c r="G1" s="29">
        <f>SUM(G2:G10)</f>
        <v>120</v>
      </c>
      <c r="H1" s="29">
        <f>SUM(H2:H10)</f>
        <v>100</v>
      </c>
      <c r="I1" s="29">
        <f>SUM(I2:I10)</f>
        <v>90</v>
      </c>
      <c r="J1" s="29">
        <f>SUM(J2:J10)</f>
        <v>60</v>
      </c>
      <c r="M1" s="41">
        <f>VLOOKUP("x",$K:$Q,COLUMN()-COLUMN($K$1)+1,0)</f>
        <v>10</v>
      </c>
      <c r="N1" s="41">
        <f t="shared" ref="N1:Q1" si="0">VLOOKUP("x",$K:$Q,COLUMN()-COLUMN($K$1)+1,0)</f>
        <v>20</v>
      </c>
      <c r="O1" s="41">
        <f t="shared" si="0"/>
        <v>30</v>
      </c>
      <c r="P1" s="41">
        <f t="shared" si="0"/>
        <v>50</v>
      </c>
      <c r="Q1" s="41">
        <f t="shared" si="0"/>
        <v>60</v>
      </c>
    </row>
    <row r="2" spans="3:17" ht="30" customHeight="1" thickBot="1" x14ac:dyDescent="0.35">
      <c r="C2" s="110">
        <v>1</v>
      </c>
      <c r="D2" s="30" t="s">
        <v>156</v>
      </c>
      <c r="E2" s="39" t="str">
        <f>TEXT(INDEX($G:$J,ROW(),$F$1),"00")&amp;" ngày"</f>
        <v>02 ngày</v>
      </c>
      <c r="G2" s="32">
        <v>2</v>
      </c>
      <c r="H2" s="32">
        <v>2</v>
      </c>
      <c r="I2" s="32">
        <v>2</v>
      </c>
      <c r="J2" s="32">
        <v>2</v>
      </c>
      <c r="L2" s="111"/>
      <c r="M2" s="112" t="str">
        <f>"Ngày "&amp;CHAR(10)&amp;L1+1&amp;" - "&amp;M1</f>
        <v>Ngày 
1 - 10</v>
      </c>
      <c r="N2" s="112" t="str">
        <f t="shared" ref="N2:Q2" si="1">"Ngày "&amp;CHAR(10)&amp;M1+1&amp;" - "&amp;N1</f>
        <v>Ngày 
11 - 20</v>
      </c>
      <c r="O2" s="112" t="str">
        <f t="shared" si="1"/>
        <v>Ngày 
21 - 30</v>
      </c>
      <c r="P2" s="112" t="str">
        <f t="shared" si="1"/>
        <v>Ngày 
31 - 50</v>
      </c>
      <c r="Q2" s="112" t="str">
        <f t="shared" si="1"/>
        <v>Ngày 
51 - 60</v>
      </c>
    </row>
    <row r="3" spans="3:17" ht="34.200000000000003" thickBot="1" x14ac:dyDescent="0.35">
      <c r="C3" s="110">
        <v>2</v>
      </c>
      <c r="D3" s="30" t="s">
        <v>157</v>
      </c>
      <c r="E3" s="39" t="str">
        <f t="shared" ref="E3:E8" si="2">TEXT(INDEX($G:$J,ROW(),$F$1),"00")&amp;" ngày"</f>
        <v>10 ngày</v>
      </c>
      <c r="G3" s="32">
        <v>20</v>
      </c>
      <c r="H3" s="32">
        <v>20</v>
      </c>
      <c r="I3" s="32">
        <v>15</v>
      </c>
      <c r="J3" s="32">
        <v>10</v>
      </c>
      <c r="L3" s="32">
        <v>120</v>
      </c>
    </row>
    <row r="4" spans="3:17" ht="34.200000000000003" thickBot="1" x14ac:dyDescent="0.35">
      <c r="C4" s="110">
        <v>3</v>
      </c>
      <c r="D4" s="30" t="s">
        <v>158</v>
      </c>
      <c r="E4" s="39" t="str">
        <f t="shared" si="2"/>
        <v>03 ngày</v>
      </c>
      <c r="G4" s="32">
        <v>3</v>
      </c>
      <c r="H4" s="32">
        <v>3</v>
      </c>
      <c r="I4" s="32">
        <v>3</v>
      </c>
      <c r="J4" s="32">
        <v>3</v>
      </c>
      <c r="L4" s="32">
        <v>100</v>
      </c>
      <c r="M4" s="41">
        <v>20</v>
      </c>
      <c r="N4" s="41">
        <v>40</v>
      </c>
      <c r="O4" s="41">
        <v>60</v>
      </c>
      <c r="P4" s="41">
        <v>80</v>
      </c>
      <c r="Q4" s="41">
        <v>100</v>
      </c>
    </row>
    <row r="5" spans="3:17" ht="34.200000000000003" thickBot="1" x14ac:dyDescent="0.35">
      <c r="C5" s="110">
        <v>4</v>
      </c>
      <c r="D5" s="30" t="s">
        <v>159</v>
      </c>
      <c r="E5" s="39" t="str">
        <f t="shared" si="2"/>
        <v>10 ngày</v>
      </c>
      <c r="G5" s="32">
        <v>30</v>
      </c>
      <c r="H5" s="32">
        <v>20</v>
      </c>
      <c r="I5" s="32">
        <v>15</v>
      </c>
      <c r="J5" s="32">
        <v>10</v>
      </c>
      <c r="L5" s="32">
        <v>90</v>
      </c>
      <c r="M5" s="32">
        <v>20</v>
      </c>
      <c r="N5" s="32">
        <v>40</v>
      </c>
      <c r="O5" s="32">
        <v>60</v>
      </c>
      <c r="P5" s="32">
        <v>75</v>
      </c>
      <c r="Q5" s="32">
        <v>90</v>
      </c>
    </row>
    <row r="6" spans="3:17" ht="17.399999999999999" thickBot="1" x14ac:dyDescent="0.35">
      <c r="C6" s="110">
        <v>5</v>
      </c>
      <c r="D6" s="30" t="s">
        <v>160</v>
      </c>
      <c r="E6" s="39" t="str">
        <f t="shared" si="2"/>
        <v>10 ngày</v>
      </c>
      <c r="G6" s="32">
        <v>28</v>
      </c>
      <c r="H6" s="32">
        <v>18</v>
      </c>
      <c r="I6" s="32">
        <v>20</v>
      </c>
      <c r="J6" s="32">
        <v>10</v>
      </c>
      <c r="K6" s="32" t="s">
        <v>127</v>
      </c>
      <c r="L6" s="32">
        <v>60</v>
      </c>
      <c r="M6" s="32">
        <v>10</v>
      </c>
      <c r="N6" s="32">
        <v>20</v>
      </c>
      <c r="O6" s="32">
        <v>30</v>
      </c>
      <c r="P6" s="32">
        <v>50</v>
      </c>
      <c r="Q6" s="32">
        <v>60</v>
      </c>
    </row>
    <row r="7" spans="3:17" ht="118.2" thickBot="1" x14ac:dyDescent="0.35">
      <c r="C7" s="110">
        <v>6</v>
      </c>
      <c r="D7" s="44" t="s">
        <v>161</v>
      </c>
      <c r="E7" s="39" t="str">
        <f t="shared" si="2"/>
        <v>20 ngày</v>
      </c>
      <c r="G7" s="32">
        <v>23</v>
      </c>
      <c r="H7" s="32">
        <v>30</v>
      </c>
      <c r="I7" s="32">
        <v>30</v>
      </c>
      <c r="J7" s="32">
        <v>20</v>
      </c>
    </row>
    <row r="8" spans="3:17" ht="34.200000000000003" thickBot="1" x14ac:dyDescent="0.35">
      <c r="C8" s="110">
        <v>7</v>
      </c>
      <c r="D8" s="30" t="s">
        <v>162</v>
      </c>
      <c r="E8" s="39" t="str">
        <f t="shared" si="2"/>
        <v>05 ngày</v>
      </c>
      <c r="G8" s="32">
        <v>14</v>
      </c>
      <c r="H8" s="32">
        <v>7</v>
      </c>
      <c r="I8" s="32">
        <v>5</v>
      </c>
      <c r="J8"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D1:K27"/>
  <sheetViews>
    <sheetView workbookViewId="0">
      <selection activeCell="F18" sqref="F18:J18"/>
    </sheetView>
  </sheetViews>
  <sheetFormatPr defaultRowHeight="14.4" x14ac:dyDescent="0.3"/>
  <cols>
    <col min="5" max="5" width="44.33203125" customWidth="1"/>
    <col min="6" max="10" width="8.88671875" style="40"/>
  </cols>
  <sheetData>
    <row r="1" spans="4:10" ht="17.399999999999999" thickBot="1" x14ac:dyDescent="0.35">
      <c r="D1" s="138" t="s">
        <v>153</v>
      </c>
      <c r="E1" s="141" t="s">
        <v>154</v>
      </c>
      <c r="F1" s="144" t="s">
        <v>155</v>
      </c>
      <c r="G1" s="145"/>
      <c r="H1" s="145"/>
      <c r="I1" s="145"/>
      <c r="J1" s="146"/>
    </row>
    <row r="2" spans="4:10" ht="16.8" x14ac:dyDescent="0.3">
      <c r="D2" s="139"/>
      <c r="E2" s="142"/>
      <c r="F2" s="34" t="s">
        <v>163</v>
      </c>
      <c r="G2" s="35" t="s">
        <v>163</v>
      </c>
      <c r="H2" s="35" t="s">
        <v>163</v>
      </c>
      <c r="I2" s="35" t="s">
        <v>163</v>
      </c>
      <c r="J2" s="35" t="s">
        <v>163</v>
      </c>
    </row>
    <row r="3" spans="4:10" ht="17.399999999999999" thickBot="1" x14ac:dyDescent="0.35">
      <c r="D3" s="140"/>
      <c r="E3" s="143"/>
      <c r="F3" s="36" t="s">
        <v>168</v>
      </c>
      <c r="G3" s="37" t="s">
        <v>164</v>
      </c>
      <c r="H3" s="37" t="s">
        <v>165</v>
      </c>
      <c r="I3" s="37" t="s">
        <v>166</v>
      </c>
      <c r="J3" s="37" t="s">
        <v>167</v>
      </c>
    </row>
    <row r="4" spans="4:10" ht="17.399999999999999" thickBot="1" x14ac:dyDescent="0.35">
      <c r="D4" s="33">
        <v>1</v>
      </c>
      <c r="E4" s="30" t="s">
        <v>156</v>
      </c>
      <c r="F4" s="98"/>
      <c r="G4" s="99"/>
      <c r="H4" s="39"/>
      <c r="I4" s="39"/>
      <c r="J4" s="39"/>
    </row>
    <row r="5" spans="4:10" ht="34.200000000000003" thickBot="1" x14ac:dyDescent="0.35">
      <c r="D5" s="33">
        <v>2</v>
      </c>
      <c r="E5" s="30" t="s">
        <v>158</v>
      </c>
      <c r="F5" s="98"/>
      <c r="G5" s="99"/>
      <c r="H5" s="39"/>
      <c r="I5" s="39"/>
      <c r="J5" s="39"/>
    </row>
    <row r="6" spans="4:10" ht="34.200000000000003" thickBot="1" x14ac:dyDescent="0.35">
      <c r="D6" s="33">
        <v>3</v>
      </c>
      <c r="E6" s="30" t="s">
        <v>157</v>
      </c>
      <c r="F6" s="38"/>
      <c r="G6" s="39"/>
      <c r="H6" s="39"/>
      <c r="I6" s="39"/>
      <c r="J6" s="39"/>
    </row>
    <row r="7" spans="4:10" ht="17.399999999999999" thickBot="1" x14ac:dyDescent="0.35">
      <c r="D7" s="33">
        <v>4</v>
      </c>
      <c r="E7" s="30" t="s">
        <v>159</v>
      </c>
      <c r="F7" s="39"/>
      <c r="G7" s="38"/>
      <c r="H7" s="39"/>
      <c r="I7" s="39"/>
      <c r="J7" s="39"/>
    </row>
    <row r="8" spans="4:10" ht="17.399999999999999" thickBot="1" x14ac:dyDescent="0.35">
      <c r="D8" s="33">
        <v>5</v>
      </c>
      <c r="E8" s="30" t="s">
        <v>160</v>
      </c>
      <c r="F8" s="39"/>
      <c r="G8" s="39"/>
      <c r="H8" s="38"/>
      <c r="I8" s="39"/>
      <c r="J8" s="39"/>
    </row>
    <row r="9" spans="4:10" ht="94.2" thickBot="1" x14ac:dyDescent="0.35">
      <c r="D9" s="33">
        <v>6</v>
      </c>
      <c r="E9" s="31" t="s">
        <v>161</v>
      </c>
      <c r="F9" s="39"/>
      <c r="G9" s="39"/>
      <c r="H9" s="38"/>
      <c r="I9" s="39"/>
      <c r="J9" s="39"/>
    </row>
    <row r="10" spans="4:10" ht="17.399999999999999" thickBot="1" x14ac:dyDescent="0.35">
      <c r="D10" s="33">
        <v>7</v>
      </c>
      <c r="E10" s="30" t="s">
        <v>162</v>
      </c>
      <c r="F10" s="39"/>
      <c r="G10" s="39"/>
      <c r="H10" s="39"/>
      <c r="I10" s="39"/>
      <c r="J10" s="39"/>
    </row>
    <row r="17" spans="4:11" ht="15" thickBot="1" x14ac:dyDescent="0.35"/>
    <row r="18" spans="4:11" ht="17.399999999999999" thickBot="1" x14ac:dyDescent="0.35">
      <c r="D18" s="147" t="s">
        <v>153</v>
      </c>
      <c r="E18" s="147" t="s">
        <v>154</v>
      </c>
      <c r="F18" s="150" t="s">
        <v>155</v>
      </c>
      <c r="G18" s="151"/>
      <c r="H18" s="151"/>
      <c r="I18" s="151"/>
      <c r="J18" s="152"/>
      <c r="K18">
        <v>90</v>
      </c>
    </row>
    <row r="19" spans="4:11" ht="16.8" x14ac:dyDescent="0.3">
      <c r="D19" s="148"/>
      <c r="E19" s="148"/>
      <c r="F19" s="101" t="s">
        <v>163</v>
      </c>
      <c r="G19" s="100" t="s">
        <v>163</v>
      </c>
      <c r="H19" s="100" t="s">
        <v>163</v>
      </c>
      <c r="I19" s="100" t="s">
        <v>163</v>
      </c>
      <c r="J19" s="100" t="s">
        <v>163</v>
      </c>
    </row>
    <row r="20" spans="4:11" ht="34.200000000000003" thickBot="1" x14ac:dyDescent="0.35">
      <c r="D20" s="149"/>
      <c r="E20" s="149"/>
      <c r="F20" s="109" t="s">
        <v>548</v>
      </c>
      <c r="G20" s="102" t="s">
        <v>549</v>
      </c>
      <c r="H20" s="102" t="s">
        <v>550</v>
      </c>
      <c r="I20" s="102" t="s">
        <v>540</v>
      </c>
      <c r="J20" s="102" t="s">
        <v>167</v>
      </c>
    </row>
    <row r="21" spans="4:11" ht="17.399999999999999" thickBot="1" x14ac:dyDescent="0.35">
      <c r="D21" s="103" t="s">
        <v>541</v>
      </c>
      <c r="E21" s="104" t="s">
        <v>156</v>
      </c>
      <c r="F21" s="105"/>
      <c r="G21" s="106"/>
      <c r="H21" s="106"/>
      <c r="I21" s="106"/>
      <c r="J21" s="106"/>
    </row>
    <row r="22" spans="4:11" ht="34.200000000000003" thickBot="1" x14ac:dyDescent="0.35">
      <c r="D22" s="103" t="s">
        <v>542</v>
      </c>
      <c r="E22" s="104" t="s">
        <v>157</v>
      </c>
      <c r="F22" s="105"/>
      <c r="G22" s="106"/>
      <c r="H22" s="106"/>
      <c r="I22" s="106"/>
      <c r="J22" s="106"/>
    </row>
    <row r="23" spans="4:11" ht="34.200000000000003" thickBot="1" x14ac:dyDescent="0.35">
      <c r="D23" s="103" t="s">
        <v>543</v>
      </c>
      <c r="E23" s="104" t="s">
        <v>158</v>
      </c>
      <c r="F23" s="105"/>
      <c r="G23" s="106"/>
      <c r="H23" s="106"/>
      <c r="I23" s="106"/>
      <c r="J23" s="106"/>
    </row>
    <row r="24" spans="4:11" ht="17.399999999999999" thickBot="1" x14ac:dyDescent="0.35">
      <c r="D24" s="103" t="s">
        <v>544</v>
      </c>
      <c r="E24" s="104" t="s">
        <v>159</v>
      </c>
      <c r="F24" s="106"/>
      <c r="G24" s="105"/>
      <c r="H24" s="106"/>
      <c r="I24" s="106"/>
      <c r="J24" s="106"/>
    </row>
    <row r="25" spans="4:11" ht="17.399999999999999" thickBot="1" x14ac:dyDescent="0.35">
      <c r="D25" s="103" t="s">
        <v>545</v>
      </c>
      <c r="E25" s="104" t="s">
        <v>160</v>
      </c>
      <c r="F25" s="106"/>
      <c r="G25" s="106"/>
      <c r="H25" s="105"/>
      <c r="I25" s="106"/>
      <c r="J25" s="106"/>
    </row>
    <row r="26" spans="4:11" ht="94.2" thickBot="1" x14ac:dyDescent="0.35">
      <c r="D26" s="103" t="s">
        <v>546</v>
      </c>
      <c r="E26" s="107" t="s">
        <v>161</v>
      </c>
      <c r="F26" s="106"/>
      <c r="G26" s="106"/>
      <c r="H26" s="105"/>
      <c r="I26" s="106"/>
      <c r="J26" s="106"/>
    </row>
    <row r="27" spans="4:11" ht="17.399999999999999" thickBot="1" x14ac:dyDescent="0.35">
      <c r="D27" s="103" t="s">
        <v>547</v>
      </c>
      <c r="E27" s="104" t="s">
        <v>162</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9"/>
  <sheetViews>
    <sheetView workbookViewId="0">
      <pane ySplit="1" topLeftCell="A5" activePane="bottomLeft" state="frozen"/>
      <selection pane="bottomLeft" activeCell="A31" sqref="A31"/>
    </sheetView>
  </sheetViews>
  <sheetFormatPr defaultRowHeight="14.4" x14ac:dyDescent="0.3"/>
  <cols>
    <col min="1" max="1" width="78.109375" style="133" customWidth="1"/>
    <col min="2" max="2" width="7.44140625" customWidth="1"/>
    <col min="3" max="3" width="13.33203125" style="1" customWidth="1"/>
    <col min="5" max="5" width="79.33203125" bestFit="1" customWidth="1"/>
    <col min="6" max="6" width="16" customWidth="1"/>
  </cols>
  <sheetData>
    <row r="1" spans="1:7" s="29" customFormat="1" ht="30" customHeight="1" x14ac:dyDescent="0.3">
      <c r="A1" s="20" t="str">
        <f>"Nội dung công tác "&amp;MAX(B:B)</f>
        <v>Nội dung công tác 15</v>
      </c>
      <c r="B1" s="29" t="s">
        <v>579</v>
      </c>
      <c r="C1" s="29" t="s">
        <v>578</v>
      </c>
      <c r="F1" s="29" t="s">
        <v>560</v>
      </c>
      <c r="G1" s="29" t="s">
        <v>561</v>
      </c>
    </row>
    <row r="2" spans="1:7" x14ac:dyDescent="0.3">
      <c r="A2" s="133" t="s">
        <v>581</v>
      </c>
      <c r="B2" s="1">
        <v>1</v>
      </c>
      <c r="C2" s="1">
        <f t="shared" ref="C2:C26" si="0">COUNTIF(B:B,B2)</f>
        <v>2</v>
      </c>
      <c r="F2">
        <v>477</v>
      </c>
      <c r="G2">
        <v>3</v>
      </c>
    </row>
    <row r="3" spans="1:7" ht="28.8" x14ac:dyDescent="0.3">
      <c r="A3" s="133" t="s">
        <v>582</v>
      </c>
      <c r="B3" s="1">
        <v>1</v>
      </c>
      <c r="C3" s="1">
        <f t="shared" si="0"/>
        <v>2</v>
      </c>
      <c r="F3">
        <v>478</v>
      </c>
      <c r="G3">
        <v>3</v>
      </c>
    </row>
    <row r="4" spans="1:7" ht="28.8" x14ac:dyDescent="0.3">
      <c r="A4" s="133" t="s">
        <v>583</v>
      </c>
      <c r="B4" s="1">
        <v>2</v>
      </c>
      <c r="C4" s="1">
        <f t="shared" si="0"/>
        <v>1</v>
      </c>
      <c r="F4">
        <v>476</v>
      </c>
      <c r="G4">
        <v>3</v>
      </c>
    </row>
    <row r="5" spans="1:7" ht="28.8" x14ac:dyDescent="0.3">
      <c r="A5" s="133" t="s">
        <v>584</v>
      </c>
      <c r="B5" s="1">
        <v>3</v>
      </c>
      <c r="C5" s="1">
        <f t="shared" si="0"/>
        <v>1</v>
      </c>
      <c r="F5">
        <v>477</v>
      </c>
      <c r="G5">
        <v>2</v>
      </c>
    </row>
    <row r="6" spans="1:7" x14ac:dyDescent="0.3">
      <c r="A6" s="133" t="s">
        <v>596</v>
      </c>
      <c r="B6">
        <v>4</v>
      </c>
      <c r="C6" s="1">
        <f t="shared" si="0"/>
        <v>3</v>
      </c>
      <c r="E6" t="str">
        <f t="shared" ref="E6:E11" si="1">"Xây dựng mới "&amp;A6</f>
        <v>Xây dựng mới Xây dựng mới TBA 1 pha 2x37,5kVA: 1 trạm (Thọ Hòa 1C).</v>
      </c>
      <c r="G6">
        <v>4</v>
      </c>
    </row>
    <row r="7" spans="1:7" x14ac:dyDescent="0.3">
      <c r="A7" s="134" t="s">
        <v>599</v>
      </c>
      <c r="B7">
        <v>4</v>
      </c>
      <c r="C7" s="1">
        <f t="shared" si="0"/>
        <v>3</v>
      </c>
      <c r="E7" t="str">
        <f t="shared" si="1"/>
        <v>Xây dựng mới Xây dựng mới TBA 3 pha 3x37,5kVA ( Bảo Chánh 4D, Bảo Chánh 4E).</v>
      </c>
      <c r="G7">
        <v>4</v>
      </c>
    </row>
    <row r="8" spans="1:7" x14ac:dyDescent="0.3">
      <c r="A8" s="134" t="s">
        <v>600</v>
      </c>
      <c r="B8">
        <v>4</v>
      </c>
      <c r="C8" s="1">
        <f t="shared" si="0"/>
        <v>3</v>
      </c>
      <c r="E8" t="str">
        <f t="shared" si="1"/>
        <v>Xây dựng mới Xây dựng mới TBA 3 pha 250kVA Bảo Chánh 4C</v>
      </c>
      <c r="G8">
        <v>1</v>
      </c>
    </row>
    <row r="9" spans="1:7" x14ac:dyDescent="0.3">
      <c r="A9" s="133" t="s">
        <v>597</v>
      </c>
      <c r="B9">
        <v>5</v>
      </c>
      <c r="C9" s="1">
        <f t="shared" si="0"/>
        <v>3</v>
      </c>
      <c r="E9" t="str">
        <f t="shared" si="1"/>
        <v>Xây dựng mới Xây dựng mới TBA 1 pha 1x100kVA: 1 trạm (Đông Minh 7A).</v>
      </c>
      <c r="G9">
        <v>4</v>
      </c>
    </row>
    <row r="10" spans="1:7" x14ac:dyDescent="0.3">
      <c r="A10" s="134" t="s">
        <v>598</v>
      </c>
      <c r="B10">
        <v>5</v>
      </c>
      <c r="C10" s="1">
        <f t="shared" si="0"/>
        <v>3</v>
      </c>
      <c r="E10" t="str">
        <f t="shared" si="1"/>
        <v>Xây dựng mới Xây dựng mới TBA 3 pha 3x37,5kVA trạm Đông Minh 5C</v>
      </c>
      <c r="G10">
        <v>4</v>
      </c>
    </row>
    <row r="11" spans="1:7" x14ac:dyDescent="0.3">
      <c r="A11" s="134" t="s">
        <v>601</v>
      </c>
      <c r="B11">
        <v>5</v>
      </c>
      <c r="C11" s="1">
        <f t="shared" si="0"/>
        <v>3</v>
      </c>
      <c r="E11" t="str">
        <f t="shared" si="1"/>
        <v>Xây dựng mới Xây dựng mới TBA 3 pha 3x50kVA: trạm Đông Minh 5B</v>
      </c>
      <c r="G11">
        <v>4</v>
      </c>
    </row>
    <row r="12" spans="1:7" x14ac:dyDescent="0.3">
      <c r="A12" s="133" t="s">
        <v>586</v>
      </c>
      <c r="B12">
        <v>6</v>
      </c>
      <c r="C12" s="1">
        <f t="shared" si="0"/>
        <v>3</v>
      </c>
      <c r="G12">
        <v>1</v>
      </c>
    </row>
    <row r="13" spans="1:7" x14ac:dyDescent="0.3">
      <c r="A13" s="133" t="s">
        <v>587</v>
      </c>
      <c r="B13">
        <v>6</v>
      </c>
      <c r="C13" s="1">
        <f t="shared" si="0"/>
        <v>3</v>
      </c>
      <c r="G13">
        <v>3</v>
      </c>
    </row>
    <row r="14" spans="1:7" x14ac:dyDescent="0.3">
      <c r="A14" s="133" t="s">
        <v>590</v>
      </c>
      <c r="B14">
        <v>6</v>
      </c>
      <c r="C14" s="1">
        <f t="shared" si="0"/>
        <v>3</v>
      </c>
      <c r="G14">
        <v>3</v>
      </c>
    </row>
    <row r="15" spans="1:7" x14ac:dyDescent="0.3">
      <c r="A15" s="133" t="s">
        <v>585</v>
      </c>
      <c r="B15">
        <v>7</v>
      </c>
      <c r="C15" s="1">
        <f t="shared" si="0"/>
        <v>3</v>
      </c>
      <c r="G15">
        <v>3</v>
      </c>
    </row>
    <row r="16" spans="1:7" ht="28.8" x14ac:dyDescent="0.3">
      <c r="A16" s="133" t="s">
        <v>588</v>
      </c>
      <c r="B16">
        <v>7</v>
      </c>
      <c r="C16" s="1">
        <f t="shared" si="0"/>
        <v>3</v>
      </c>
      <c r="G16">
        <v>3</v>
      </c>
    </row>
    <row r="17" spans="1:7" x14ac:dyDescent="0.3">
      <c r="A17" s="133" t="s">
        <v>589</v>
      </c>
      <c r="B17">
        <v>7</v>
      </c>
      <c r="C17" s="1">
        <f t="shared" si="0"/>
        <v>3</v>
      </c>
      <c r="G17">
        <v>3</v>
      </c>
    </row>
    <row r="18" spans="1:7" x14ac:dyDescent="0.3">
      <c r="A18" s="133" t="s">
        <v>591</v>
      </c>
      <c r="B18">
        <v>8</v>
      </c>
      <c r="C18" s="1">
        <f t="shared" si="0"/>
        <v>2</v>
      </c>
      <c r="G18">
        <v>2</v>
      </c>
    </row>
    <row r="19" spans="1:7" x14ac:dyDescent="0.3">
      <c r="A19" s="133" t="s">
        <v>592</v>
      </c>
      <c r="B19">
        <v>8</v>
      </c>
      <c r="C19" s="1">
        <f t="shared" si="0"/>
        <v>2</v>
      </c>
      <c r="G19">
        <v>2</v>
      </c>
    </row>
    <row r="20" spans="1:7" ht="28.8" x14ac:dyDescent="0.3">
      <c r="A20" s="133" t="s">
        <v>593</v>
      </c>
      <c r="B20">
        <v>9</v>
      </c>
      <c r="C20" s="1">
        <f t="shared" si="0"/>
        <v>1</v>
      </c>
      <c r="G20">
        <v>2</v>
      </c>
    </row>
    <row r="21" spans="1:7" ht="28.8" x14ac:dyDescent="0.3">
      <c r="A21" s="133" t="s">
        <v>594</v>
      </c>
      <c r="B21">
        <v>10</v>
      </c>
      <c r="C21" s="1">
        <f t="shared" si="0"/>
        <v>1</v>
      </c>
      <c r="G21">
        <v>2</v>
      </c>
    </row>
    <row r="22" spans="1:7" x14ac:dyDescent="0.3">
      <c r="A22" s="133" t="s">
        <v>604</v>
      </c>
      <c r="B22">
        <v>11</v>
      </c>
      <c r="C22" s="1">
        <f t="shared" si="0"/>
        <v>1</v>
      </c>
      <c r="E22" t="str">
        <f>"Xây dựng mới "&amp;A22</f>
        <v>Xây dựng mới Xây dựng mới TBA 3 pha 250kVA: 3 trạm (Lang Minh E, Lang Minh F).</v>
      </c>
      <c r="G22">
        <v>1</v>
      </c>
    </row>
    <row r="23" spans="1:7" x14ac:dyDescent="0.3">
      <c r="A23" s="133" t="s">
        <v>595</v>
      </c>
      <c r="B23" s="1">
        <v>12</v>
      </c>
      <c r="C23" s="1">
        <f t="shared" si="0"/>
        <v>1</v>
      </c>
      <c r="E23" t="str">
        <f>"Xây dựng mới "&amp;A23</f>
        <v xml:space="preserve">Xây dựng mới Xây dựng mới TBA 3 pha 1x75kVA: 3 trạm (Việt Kiều 141A, Việt Kiều 141B, Tây Minh 1A). </v>
      </c>
      <c r="G23">
        <v>4</v>
      </c>
    </row>
    <row r="24" spans="1:7" x14ac:dyDescent="0.3">
      <c r="A24" s="134" t="s">
        <v>602</v>
      </c>
      <c r="B24">
        <v>13</v>
      </c>
      <c r="C24" s="1">
        <f t="shared" si="0"/>
        <v>1</v>
      </c>
      <c r="E24" t="str">
        <f>"Xây dựng mới "&amp;A24</f>
        <v>Xây dựng mới Xây dựng mới TBA 3 pha 3x50kVA: trạm Tam Hiệp 2B, Tam Hiệp 2C, Tam Hiệp 2D</v>
      </c>
      <c r="G24">
        <v>4</v>
      </c>
    </row>
    <row r="25" spans="1:7" ht="28.8" x14ac:dyDescent="0.3">
      <c r="A25" s="134" t="s">
        <v>603</v>
      </c>
      <c r="B25">
        <v>14</v>
      </c>
      <c r="C25" s="1">
        <f t="shared" si="0"/>
        <v>1</v>
      </c>
      <c r="E25" t="str">
        <f>"Xây dựng mới "&amp;A25</f>
        <v>Xây dựng mới Xây dựng mới TBA 3 pha 3x50kVA:  trạm Tam Hiệp 3B, Tam Hiệp 3C, Tam Hiệp 3D, Tam Hiệp 3E</v>
      </c>
      <c r="G25">
        <v>4</v>
      </c>
    </row>
    <row r="26" spans="1:7" x14ac:dyDescent="0.3">
      <c r="A26" s="133" t="s">
        <v>580</v>
      </c>
      <c r="B26" s="1">
        <v>15</v>
      </c>
      <c r="C26" s="1">
        <f t="shared" si="0"/>
        <v>1</v>
      </c>
      <c r="F26">
        <v>477</v>
      </c>
      <c r="G26">
        <v>3</v>
      </c>
    </row>
    <row r="27" spans="1:7" x14ac:dyDescent="0.3">
      <c r="A27" s="133" t="s">
        <v>575</v>
      </c>
      <c r="B27" s="1"/>
      <c r="F27">
        <v>477</v>
      </c>
      <c r="G27">
        <v>1</v>
      </c>
    </row>
    <row r="28" spans="1:7" x14ac:dyDescent="0.3">
      <c r="A28" s="133" t="s">
        <v>576</v>
      </c>
      <c r="C28" s="1">
        <f t="shared" ref="C28:C39" si="2">COUNTIF(B:B,B28)</f>
        <v>0</v>
      </c>
      <c r="G28">
        <v>3</v>
      </c>
    </row>
    <row r="29" spans="1:7" x14ac:dyDescent="0.3">
      <c r="A29" s="133" t="s">
        <v>577</v>
      </c>
      <c r="C29" s="1">
        <f t="shared" si="2"/>
        <v>0</v>
      </c>
      <c r="G29">
        <v>3</v>
      </c>
    </row>
    <row r="30" spans="1:7" x14ac:dyDescent="0.3">
      <c r="C30" s="1">
        <f t="shared" si="2"/>
        <v>0</v>
      </c>
      <c r="G30">
        <v>2</v>
      </c>
    </row>
    <row r="31" spans="1:7" x14ac:dyDescent="0.3">
      <c r="C31" s="1">
        <f t="shared" si="2"/>
        <v>0</v>
      </c>
      <c r="G31">
        <v>5</v>
      </c>
    </row>
    <row r="32" spans="1:7" x14ac:dyDescent="0.3">
      <c r="C32" s="1">
        <f t="shared" si="2"/>
        <v>0</v>
      </c>
      <c r="G32">
        <v>5</v>
      </c>
    </row>
    <row r="33" spans="3:7" x14ac:dyDescent="0.3">
      <c r="C33" s="1">
        <f t="shared" si="2"/>
        <v>0</v>
      </c>
      <c r="G33">
        <v>5</v>
      </c>
    </row>
    <row r="34" spans="3:7" x14ac:dyDescent="0.3">
      <c r="C34" s="1">
        <f t="shared" si="2"/>
        <v>0</v>
      </c>
      <c r="G34">
        <v>6</v>
      </c>
    </row>
    <row r="35" spans="3:7" x14ac:dyDescent="0.3">
      <c r="C35" s="1">
        <f t="shared" si="2"/>
        <v>0</v>
      </c>
      <c r="G35">
        <v>6</v>
      </c>
    </row>
    <row r="36" spans="3:7" x14ac:dyDescent="0.3">
      <c r="C36" s="1">
        <f t="shared" si="2"/>
        <v>0</v>
      </c>
      <c r="G36">
        <v>6</v>
      </c>
    </row>
    <row r="37" spans="3:7" x14ac:dyDescent="0.3">
      <c r="C37" s="1">
        <f t="shared" si="2"/>
        <v>0</v>
      </c>
      <c r="G37">
        <v>7</v>
      </c>
    </row>
    <row r="38" spans="3:7" x14ac:dyDescent="0.3">
      <c r="C38" s="1">
        <f t="shared" si="2"/>
        <v>0</v>
      </c>
      <c r="G38">
        <v>7</v>
      </c>
    </row>
    <row r="39" spans="3:7" x14ac:dyDescent="0.3">
      <c r="C39" s="1">
        <f t="shared" si="2"/>
        <v>0</v>
      </c>
      <c r="G39">
        <v>7</v>
      </c>
    </row>
  </sheetData>
  <autoFilter ref="A1:G39" xr:uid="{00000000-0009-0000-0000-000009000000}">
    <sortState xmlns:xlrd2="http://schemas.microsoft.com/office/spreadsheetml/2017/richdata2" ref="A2:G39">
      <sortCondition ref="B1:B39"/>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topLeftCell="C1" workbookViewId="0">
      <selection activeCell="E9" sqref="E9"/>
    </sheetView>
  </sheetViews>
  <sheetFormatPr defaultRowHeight="14.4" x14ac:dyDescent="0.3"/>
  <cols>
    <col min="3" max="3" width="21.44140625" customWidth="1"/>
    <col min="4" max="4" width="71.6640625" style="48" customWidth="1"/>
    <col min="5" max="9" width="32.44140625" style="115" customWidth="1"/>
    <col min="10" max="10" width="21.6640625" customWidth="1"/>
  </cols>
  <sheetData>
    <row r="1" spans="2:10" s="52" customFormat="1" ht="37.950000000000003" customHeight="1" x14ac:dyDescent="0.3">
      <c r="B1" s="116" t="s">
        <v>103</v>
      </c>
      <c r="C1" s="116" t="s">
        <v>562</v>
      </c>
      <c r="D1" s="116" t="s">
        <v>563</v>
      </c>
      <c r="E1" s="113" t="s">
        <v>127</v>
      </c>
      <c r="F1" s="113" t="s">
        <v>127</v>
      </c>
      <c r="G1" s="113" t="s">
        <v>127</v>
      </c>
      <c r="H1" s="113" t="s">
        <v>127</v>
      </c>
      <c r="I1" s="113" t="s">
        <v>127</v>
      </c>
    </row>
    <row r="2" spans="2:10" ht="46.8" x14ac:dyDescent="0.3">
      <c r="B2" s="117">
        <v>1</v>
      </c>
      <c r="C2" s="117" t="str">
        <f>$C$1&amp;" thứ "&amp;B2</f>
        <v>Lần cắt điện thứ 1</v>
      </c>
      <c r="D2" s="118" t="str">
        <f>" - "&amp;E2&amp;CHAR(10)&amp;" - "&amp;F2</f>
        <v xml:space="preserve"> - Nâng cấp 640,7 mét đường dây trung thế từ 1 pha 2AC50mm2 lên 3 pha 3ACX50+AC50mm2
 - Nâng cấp 01 TBA từ 1 pha 2x75kVA lên 3 pha 3x75kVA</v>
      </c>
      <c r="E2" s="133" t="s">
        <v>833</v>
      </c>
      <c r="F2" s="133" t="s">
        <v>834</v>
      </c>
      <c r="G2" s="114"/>
      <c r="H2" s="114"/>
      <c r="I2" s="114"/>
    </row>
    <row r="3" spans="2:10" ht="31.2" x14ac:dyDescent="0.3">
      <c r="B3" s="117">
        <v>2</v>
      </c>
      <c r="C3" s="117" t="str">
        <f t="shared" ref="C3:C13" si="0">$C$1&amp;" thứ "&amp;B3</f>
        <v>Lần cắt điện thứ 2</v>
      </c>
      <c r="D3" s="118" t="str">
        <f>" - "&amp;E3&amp;CHAR(10)&amp;" - "&amp;F3</f>
        <v xml:space="preserve"> - Xây dựng mới 598 mét đường dây trung thế 3 pha 3ACX50+AC50mm2
 - Xây dựng mới mới 01 TBA 3 pha 3x50kVA</v>
      </c>
      <c r="E3" s="114" t="s">
        <v>835</v>
      </c>
      <c r="F3" s="114" t="s">
        <v>836</v>
      </c>
      <c r="G3" s="114"/>
      <c r="H3" s="114"/>
      <c r="I3" s="114"/>
    </row>
    <row r="4" spans="2:10" ht="15.6" x14ac:dyDescent="0.3">
      <c r="B4" s="117">
        <v>3</v>
      </c>
      <c r="C4" s="117" t="str">
        <f t="shared" si="0"/>
        <v>Lần cắt điện thứ 3</v>
      </c>
      <c r="D4" s="118" t="str">
        <f t="array" ref="D4">" - "&amp;_xlfn.TEXTJOIN(CHAR(10)&amp;" - ",TRUE,IF(E4:I4&lt;&gt;0,E4:I4,""))</f>
        <v xml:space="preserve"> - </v>
      </c>
      <c r="E4" s="114"/>
      <c r="F4" s="114"/>
      <c r="G4" s="114"/>
      <c r="H4" s="114"/>
      <c r="I4" s="114"/>
    </row>
    <row r="5" spans="2:10" ht="15.6" x14ac:dyDescent="0.3">
      <c r="B5" s="117">
        <v>4</v>
      </c>
      <c r="C5" s="117" t="str">
        <f t="shared" si="0"/>
        <v>Lần cắt điện thứ 4</v>
      </c>
      <c r="D5" s="118" t="str">
        <f t="array" ref="D5">" - "&amp;_xlfn.TEXTJOIN(CHAR(10)&amp;" - ",TRUE,IF(E5:I5&lt;&gt;0,E5:I5,""))</f>
        <v xml:space="preserve"> - </v>
      </c>
      <c r="E5" s="133"/>
      <c r="F5" s="134"/>
      <c r="G5" s="134"/>
      <c r="H5" s="114"/>
      <c r="I5" s="114"/>
    </row>
    <row r="6" spans="2:10" ht="15.6" x14ac:dyDescent="0.3">
      <c r="B6" s="117">
        <v>5</v>
      </c>
      <c r="C6" s="117" t="str">
        <f t="shared" si="0"/>
        <v>Lần cắt điện thứ 5</v>
      </c>
      <c r="D6" s="118" t="str">
        <f t="array" ref="D6">" - "&amp;_xlfn.TEXTJOIN(CHAR(10)&amp;" - ",TRUE,IF(E6:I6&lt;&gt;0,E6:I6,""))</f>
        <v xml:space="preserve"> - </v>
      </c>
      <c r="E6" s="133"/>
      <c r="F6" s="134"/>
      <c r="G6" s="134"/>
      <c r="H6" s="114"/>
      <c r="I6" s="114"/>
    </row>
    <row r="7" spans="2:10" ht="15.6" x14ac:dyDescent="0.3">
      <c r="B7" s="117">
        <v>6</v>
      </c>
      <c r="C7" s="117" t="str">
        <f t="shared" si="0"/>
        <v>Lần cắt điện thứ 6</v>
      </c>
      <c r="D7" s="118" t="str">
        <f t="array" ref="D7">" - "&amp;_xlfn.TEXTJOIN(CHAR(10)&amp;" - ",TRUE,IF(E7:I7&lt;&gt;0,E7:I7,""))</f>
        <v xml:space="preserve"> - </v>
      </c>
      <c r="E7" s="133"/>
      <c r="F7" s="133"/>
      <c r="G7" s="133"/>
      <c r="H7" s="114"/>
      <c r="I7" s="114"/>
    </row>
    <row r="8" spans="2:10" ht="15.6" x14ac:dyDescent="0.3">
      <c r="B8" s="117">
        <v>7</v>
      </c>
      <c r="C8" s="117" t="str">
        <f t="shared" si="0"/>
        <v>Lần cắt điện thứ 7</v>
      </c>
      <c r="D8" s="118" t="str">
        <f t="array" ref="D8">" - "&amp;_xlfn.TEXTJOIN(CHAR(10)&amp;" - ",TRUE,IF(E8:I8&lt;&gt;0,E8:I8,""))</f>
        <v xml:space="preserve"> - </v>
      </c>
      <c r="E8" s="133"/>
      <c r="F8" s="133"/>
      <c r="G8" s="133"/>
      <c r="H8" s="114"/>
      <c r="I8" s="114"/>
    </row>
    <row r="9" spans="2:10" ht="15.6" x14ac:dyDescent="0.3">
      <c r="B9" s="117">
        <v>8</v>
      </c>
      <c r="C9" s="117" t="str">
        <f t="shared" si="0"/>
        <v>Lần cắt điện thứ 8</v>
      </c>
      <c r="D9" s="118" t="str">
        <f t="array" ref="D9">" - "&amp;_xlfn.TEXTJOIN(CHAR(10)&amp;" - ",TRUE,IF(E9:I9&lt;&gt;0,E9:I9,""))</f>
        <v xml:space="preserve"> - </v>
      </c>
      <c r="E9" s="133"/>
      <c r="F9" s="133"/>
      <c r="H9" s="114"/>
      <c r="I9" s="114"/>
    </row>
    <row r="10" spans="2:10" ht="15.6" x14ac:dyDescent="0.3">
      <c r="B10" s="117">
        <v>9</v>
      </c>
      <c r="C10" s="117" t="str">
        <f t="shared" si="0"/>
        <v>Lần cắt điện thứ 9</v>
      </c>
      <c r="D10" s="118" t="str">
        <f t="array" ref="D10">" - "&amp;_xlfn.TEXTJOIN(CHAR(10)&amp;" - ",TRUE,IF(E10:I10&lt;&gt;0,E10:I10,""))</f>
        <v xml:space="preserve"> - </v>
      </c>
      <c r="E10" s="1"/>
      <c r="F10" s="1"/>
      <c r="G10" s="1"/>
      <c r="H10" s="114"/>
      <c r="I10" s="114"/>
    </row>
    <row r="11" spans="2:10" ht="15.6" x14ac:dyDescent="0.3">
      <c r="B11" s="117">
        <v>10</v>
      </c>
      <c r="C11" s="117" t="str">
        <f t="shared" si="0"/>
        <v>Lần cắt điện thứ 10</v>
      </c>
      <c r="D11" s="118" t="str">
        <f t="array" ref="D11">" - "&amp;_xlfn.TEXTJOIN(CHAR(10)&amp;" - ",TRUE,IF(E11:I11&lt;&gt;0,E11:I11,""))</f>
        <v xml:space="preserve"> - </v>
      </c>
      <c r="E11" s="133"/>
      <c r="F11" s="1"/>
      <c r="G11" s="1"/>
      <c r="H11" s="1"/>
      <c r="I11" s="114"/>
    </row>
    <row r="12" spans="2:10" ht="15.6" x14ac:dyDescent="0.3">
      <c r="B12" s="117">
        <v>11</v>
      </c>
      <c r="C12" s="117" t="str">
        <f t="shared" si="0"/>
        <v>Lần cắt điện thứ 11</v>
      </c>
      <c r="D12" s="118" t="str">
        <f t="array" ref="D12">" - "&amp;_xlfn.TEXTJOIN(CHAR(10)&amp;" - ",TRUE,IF(E12:I12&lt;&gt;0,E12:I12,""))</f>
        <v xml:space="preserve"> - </v>
      </c>
      <c r="E12" s="1"/>
      <c r="F12" s="1"/>
      <c r="G12" s="1"/>
      <c r="H12" s="1"/>
      <c r="I12" s="1"/>
      <c r="J12" s="1"/>
    </row>
    <row r="13" spans="2:10" ht="15.6" x14ac:dyDescent="0.3">
      <c r="B13" s="117">
        <v>12</v>
      </c>
      <c r="C13" s="117" t="str">
        <f t="shared" si="0"/>
        <v>Lần cắt điện thứ 12</v>
      </c>
      <c r="D13" s="118" t="str">
        <f t="array" ref="D13">" - "&amp;_xlfn.TEXTJOIN(CHAR(10)&amp;" - ",TRUE,IF(E13:I13&lt;&gt;0,E13:I13,""))</f>
        <v xml:space="preserve"> - </v>
      </c>
      <c r="E13" s="1"/>
      <c r="F13" s="1"/>
      <c r="G13" s="1"/>
      <c r="H13" s="114"/>
      <c r="I13" s="114"/>
    </row>
    <row r="14" spans="2:10" ht="15.6" x14ac:dyDescent="0.3">
      <c r="B14" s="117">
        <v>13</v>
      </c>
      <c r="C14" s="117" t="str">
        <f t="shared" ref="C14:C16" si="1">$C$1&amp;" thứ "&amp;B14</f>
        <v>Lần cắt điện thứ 13</v>
      </c>
      <c r="D14" s="118" t="str">
        <f t="array" ref="D14">" - "&amp;_xlfn.TEXTJOIN(CHAR(10)&amp;" - ",TRUE,IF(E14:I14&lt;&gt;0,E14:I14,""))</f>
        <v xml:space="preserve"> - </v>
      </c>
    </row>
    <row r="15" spans="2:10" ht="15.6" x14ac:dyDescent="0.3">
      <c r="B15" s="117">
        <v>14</v>
      </c>
      <c r="C15" s="117" t="str">
        <f t="shared" si="1"/>
        <v>Lần cắt điện thứ 14</v>
      </c>
      <c r="D15" s="118" t="str">
        <f t="array" ref="D15">" - "&amp;_xlfn.TEXTJOIN(CHAR(10)&amp;" - ",TRUE,IF(E15:I15&lt;&gt;0,E15:I15,""))</f>
        <v xml:space="preserve"> - </v>
      </c>
    </row>
    <row r="16" spans="2:10" ht="15.6" x14ac:dyDescent="0.3">
      <c r="B16" s="117">
        <v>15</v>
      </c>
      <c r="C16" s="117" t="str">
        <f t="shared" si="1"/>
        <v>Lần cắt điện thứ 15</v>
      </c>
      <c r="D16" s="118" t="str">
        <f t="array" ref="D16">" - "&amp;_xlfn.TEXTJOIN(CHAR(10)&amp;" - ",TRUE,IF(E16:I16&lt;&gt;0,E16:I16,""))</f>
        <v xml:space="preserve"> - </v>
      </c>
    </row>
  </sheetData>
  <autoFilter ref="B1:I15" xr:uid="{00000000-0009-0000-0000-00000A000000}"/>
  <conditionalFormatting sqref="E1:I11 E13:I1048576 E12:G12 I12">
    <cfRule type="cellIs" dxfId="5"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V79"/>
  <sheetViews>
    <sheetView workbookViewId="0">
      <pane ySplit="1" topLeftCell="A2" activePane="bottomLeft" state="frozen"/>
      <selection activeCell="I33" sqref="I33"/>
      <selection pane="bottomLeft" activeCell="F54" sqref="F54"/>
    </sheetView>
  </sheetViews>
  <sheetFormatPr defaultColWidth="8.88671875" defaultRowHeight="16.8" x14ac:dyDescent="0.3"/>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7" width="11.5546875" style="24" customWidth="1"/>
    <col min="8" max="8" width="18.5546875" style="24" bestFit="1" customWidth="1"/>
    <col min="9" max="9" width="15.33203125" style="24" customWidth="1"/>
    <col min="10" max="10" width="12.88671875" style="25" customWidth="1"/>
    <col min="11" max="11" width="8.88671875" style="24"/>
    <col min="12" max="12" width="13" style="27" bestFit="1" customWidth="1"/>
    <col min="13" max="13" width="16.109375" style="27" customWidth="1"/>
    <col min="14" max="14" width="50.5546875" style="27" bestFit="1" customWidth="1"/>
    <col min="15" max="15" width="17.33203125" style="24" customWidth="1"/>
    <col min="16" max="16384" width="8.88671875" style="24"/>
  </cols>
  <sheetData>
    <row r="1" spans="1:22" ht="30" customHeight="1" x14ac:dyDescent="0.3">
      <c r="A1" s="24" t="s">
        <v>636</v>
      </c>
      <c r="B1" s="24" t="s">
        <v>127</v>
      </c>
      <c r="C1" s="24" t="s">
        <v>564</v>
      </c>
      <c r="D1" s="27">
        <f>MAX(D2:D1048576)</f>
        <v>22</v>
      </c>
      <c r="E1" s="83" t="s">
        <v>103</v>
      </c>
      <c r="F1" s="83" t="s">
        <v>104</v>
      </c>
      <c r="G1" s="83" t="s">
        <v>105</v>
      </c>
      <c r="H1" s="83" t="s">
        <v>106</v>
      </c>
      <c r="I1" s="83" t="s">
        <v>107</v>
      </c>
      <c r="J1" s="23" t="s">
        <v>311</v>
      </c>
      <c r="K1" s="23">
        <f>COUNTIF(K2:K50,"x")</f>
        <v>0</v>
      </c>
      <c r="L1" s="23" t="s">
        <v>128</v>
      </c>
      <c r="M1" s="27" t="s">
        <v>137</v>
      </c>
      <c r="N1" s="27" t="s">
        <v>227</v>
      </c>
      <c r="O1" s="24" t="s">
        <v>147</v>
      </c>
    </row>
    <row r="2" spans="1:22" s="62" customFormat="1" hidden="1" x14ac:dyDescent="0.3">
      <c r="A2" s="62" t="s">
        <v>486</v>
      </c>
      <c r="C2" s="62">
        <v>2012</v>
      </c>
      <c r="D2" s="27">
        <v>1</v>
      </c>
      <c r="E2" s="84">
        <f t="shared" ref="E2:E33" si="0">D2</f>
        <v>1</v>
      </c>
      <c r="F2" s="85" t="s">
        <v>146</v>
      </c>
      <c r="G2" s="86"/>
      <c r="H2" s="84" t="s">
        <v>149</v>
      </c>
      <c r="I2" s="84"/>
      <c r="J2" s="25"/>
      <c r="K2" s="62">
        <f>D2</f>
        <v>1</v>
      </c>
      <c r="L2" s="27">
        <v>271871229</v>
      </c>
      <c r="M2" s="28">
        <v>27425</v>
      </c>
      <c r="N2" s="27" t="s">
        <v>228</v>
      </c>
      <c r="O2" s="63">
        <v>40360</v>
      </c>
      <c r="P2" s="24"/>
      <c r="Q2" s="24"/>
      <c r="R2" s="24"/>
      <c r="S2" s="24"/>
      <c r="T2" s="24"/>
      <c r="U2" s="24"/>
      <c r="V2" s="24"/>
    </row>
    <row r="3" spans="1:22" hidden="1" x14ac:dyDescent="0.3">
      <c r="A3" s="24" t="s">
        <v>486</v>
      </c>
      <c r="B3" s="62"/>
      <c r="C3" s="24">
        <v>2012</v>
      </c>
      <c r="D3" s="27">
        <v>2</v>
      </c>
      <c r="E3" s="84">
        <f t="shared" si="0"/>
        <v>2</v>
      </c>
      <c r="F3" s="85" t="s">
        <v>148</v>
      </c>
      <c r="G3" s="86"/>
      <c r="H3" s="84" t="s">
        <v>150</v>
      </c>
      <c r="I3" s="84"/>
      <c r="K3" s="62">
        <f t="shared" ref="K3:K52" si="1">D3</f>
        <v>2</v>
      </c>
      <c r="M3" s="28">
        <v>29692</v>
      </c>
      <c r="N3" s="27" t="s">
        <v>228</v>
      </c>
      <c r="O3" s="26">
        <v>41396</v>
      </c>
    </row>
    <row r="4" spans="1:22" hidden="1" x14ac:dyDescent="0.3">
      <c r="A4" s="24" t="s">
        <v>109</v>
      </c>
      <c r="C4" s="24">
        <v>2016</v>
      </c>
      <c r="D4" s="27">
        <v>3</v>
      </c>
      <c r="E4" s="84">
        <f t="shared" si="0"/>
        <v>3</v>
      </c>
      <c r="F4" s="85" t="s">
        <v>318</v>
      </c>
      <c r="G4" s="86" t="s">
        <v>517</v>
      </c>
      <c r="H4" s="84" t="s">
        <v>109</v>
      </c>
      <c r="I4" s="84"/>
      <c r="K4" s="62">
        <f t="shared" si="1"/>
        <v>3</v>
      </c>
      <c r="L4" s="27">
        <v>272396568</v>
      </c>
      <c r="M4" s="28">
        <v>34970</v>
      </c>
    </row>
    <row r="5" spans="1:22" x14ac:dyDescent="0.3">
      <c r="A5" s="24" t="s">
        <v>109</v>
      </c>
      <c r="B5" s="24" t="s">
        <v>127</v>
      </c>
      <c r="C5" s="24">
        <v>2019</v>
      </c>
      <c r="D5" s="27">
        <f t="shared" ref="D5:D23" si="2">D4+1</f>
        <v>4</v>
      </c>
      <c r="E5" s="84">
        <f t="shared" si="0"/>
        <v>4</v>
      </c>
      <c r="F5" s="85" t="s">
        <v>124</v>
      </c>
      <c r="G5" s="86" t="s">
        <v>517</v>
      </c>
      <c r="H5" s="84" t="s">
        <v>109</v>
      </c>
      <c r="I5" s="84"/>
      <c r="K5" s="62">
        <f t="shared" si="1"/>
        <v>4</v>
      </c>
      <c r="L5" s="27">
        <v>271586657</v>
      </c>
      <c r="M5" s="28">
        <v>29221</v>
      </c>
    </row>
    <row r="6" spans="1:22" hidden="1" x14ac:dyDescent="0.3">
      <c r="A6" s="24" t="s">
        <v>109</v>
      </c>
      <c r="C6" s="24">
        <v>2019</v>
      </c>
      <c r="D6" s="27">
        <f t="shared" si="2"/>
        <v>5</v>
      </c>
      <c r="E6" s="84">
        <f t="shared" si="0"/>
        <v>5</v>
      </c>
      <c r="F6" s="85" t="s">
        <v>316</v>
      </c>
      <c r="G6" s="86" t="s">
        <v>522</v>
      </c>
      <c r="H6" s="84" t="s">
        <v>109</v>
      </c>
      <c r="I6" s="84"/>
      <c r="K6" s="62">
        <f t="shared" si="1"/>
        <v>5</v>
      </c>
      <c r="L6" s="27">
        <v>271449542</v>
      </c>
      <c r="M6" s="28">
        <v>30027</v>
      </c>
    </row>
    <row r="7" spans="1:22" hidden="1" x14ac:dyDescent="0.3">
      <c r="A7" s="24" t="s">
        <v>109</v>
      </c>
      <c r="C7" s="24">
        <v>2019</v>
      </c>
      <c r="D7" s="27">
        <f t="shared" si="2"/>
        <v>6</v>
      </c>
      <c r="E7" s="84">
        <f t="shared" si="0"/>
        <v>6</v>
      </c>
      <c r="F7" s="85" t="s">
        <v>118</v>
      </c>
      <c r="G7" s="86" t="s">
        <v>517</v>
      </c>
      <c r="H7" s="84" t="s">
        <v>109</v>
      </c>
      <c r="I7" s="84"/>
      <c r="K7" s="62">
        <f t="shared" si="1"/>
        <v>6</v>
      </c>
      <c r="L7" s="27">
        <v>271728653</v>
      </c>
      <c r="M7" s="28">
        <v>31088</v>
      </c>
    </row>
    <row r="8" spans="1:22" hidden="1" x14ac:dyDescent="0.3">
      <c r="A8" s="24" t="s">
        <v>109</v>
      </c>
      <c r="C8" s="24">
        <v>2019</v>
      </c>
      <c r="D8" s="27">
        <f t="shared" si="2"/>
        <v>7</v>
      </c>
      <c r="E8" s="84">
        <f t="shared" si="0"/>
        <v>7</v>
      </c>
      <c r="F8" s="85" t="s">
        <v>514</v>
      </c>
      <c r="G8" s="86" t="s">
        <v>517</v>
      </c>
      <c r="H8" s="84" t="s">
        <v>109</v>
      </c>
      <c r="I8" s="84"/>
      <c r="K8" s="62">
        <f t="shared" si="1"/>
        <v>7</v>
      </c>
      <c r="L8" s="27">
        <v>272556764</v>
      </c>
      <c r="M8" s="28">
        <v>34976</v>
      </c>
    </row>
    <row r="9" spans="1:22" hidden="1" x14ac:dyDescent="0.3">
      <c r="A9" s="24" t="s">
        <v>109</v>
      </c>
      <c r="C9" s="24">
        <v>2019</v>
      </c>
      <c r="D9" s="27">
        <f t="shared" si="2"/>
        <v>8</v>
      </c>
      <c r="E9" s="84">
        <f t="shared" si="0"/>
        <v>8</v>
      </c>
      <c r="F9" s="85" t="s">
        <v>519</v>
      </c>
      <c r="G9" s="86" t="s">
        <v>517</v>
      </c>
      <c r="H9" s="84" t="s">
        <v>109</v>
      </c>
      <c r="I9" s="84"/>
      <c r="K9" s="62">
        <f t="shared" si="1"/>
        <v>8</v>
      </c>
      <c r="L9" s="27">
        <v>272352958</v>
      </c>
      <c r="M9" s="28">
        <v>34281</v>
      </c>
    </row>
    <row r="10" spans="1:22" hidden="1" x14ac:dyDescent="0.3">
      <c r="A10" s="24" t="s">
        <v>109</v>
      </c>
      <c r="C10" s="24">
        <v>2019</v>
      </c>
      <c r="D10" s="27">
        <f t="shared" si="2"/>
        <v>9</v>
      </c>
      <c r="E10" s="84">
        <f t="shared" si="0"/>
        <v>9</v>
      </c>
      <c r="F10" s="85" t="s">
        <v>520</v>
      </c>
      <c r="G10" s="86" t="s">
        <v>517</v>
      </c>
      <c r="H10" s="84" t="s">
        <v>109</v>
      </c>
      <c r="I10" s="84"/>
      <c r="K10" s="62">
        <f t="shared" si="1"/>
        <v>9</v>
      </c>
      <c r="L10" s="27">
        <v>272556713</v>
      </c>
      <c r="M10" s="28">
        <v>35884</v>
      </c>
    </row>
    <row r="11" spans="1:22" hidden="1" x14ac:dyDescent="0.3">
      <c r="A11" s="24" t="s">
        <v>109</v>
      </c>
      <c r="C11" s="24">
        <v>2019</v>
      </c>
      <c r="D11" s="27">
        <f t="shared" si="2"/>
        <v>10</v>
      </c>
      <c r="E11" s="84">
        <f t="shared" si="0"/>
        <v>10</v>
      </c>
      <c r="F11" s="85" t="s">
        <v>521</v>
      </c>
      <c r="G11" s="86" t="s">
        <v>522</v>
      </c>
      <c r="H11" s="84" t="s">
        <v>109</v>
      </c>
      <c r="I11" s="84"/>
      <c r="K11" s="62">
        <f t="shared" si="1"/>
        <v>10</v>
      </c>
      <c r="L11" s="27">
        <v>271315765</v>
      </c>
      <c r="M11" s="28">
        <v>29205</v>
      </c>
    </row>
    <row r="12" spans="1:22" hidden="1" x14ac:dyDescent="0.3">
      <c r="A12" s="24" t="s">
        <v>109</v>
      </c>
      <c r="C12" s="24">
        <v>2019</v>
      </c>
      <c r="D12" s="27">
        <f t="shared" si="2"/>
        <v>11</v>
      </c>
      <c r="E12" s="84">
        <f t="shared" si="0"/>
        <v>11</v>
      </c>
      <c r="F12" s="85" t="s">
        <v>524</v>
      </c>
      <c r="G12" s="86" t="s">
        <v>517</v>
      </c>
      <c r="H12" s="84" t="s">
        <v>109</v>
      </c>
      <c r="I12" s="84"/>
      <c r="K12" s="62">
        <f t="shared" si="1"/>
        <v>11</v>
      </c>
      <c r="L12" s="27">
        <v>272732396</v>
      </c>
      <c r="M12" s="28">
        <v>36804</v>
      </c>
    </row>
    <row r="13" spans="1:22" hidden="1" x14ac:dyDescent="0.3">
      <c r="A13" s="24" t="s">
        <v>109</v>
      </c>
      <c r="C13" s="24">
        <v>2019</v>
      </c>
      <c r="D13" s="27">
        <f t="shared" si="2"/>
        <v>12</v>
      </c>
      <c r="E13" s="84">
        <f t="shared" si="0"/>
        <v>12</v>
      </c>
      <c r="F13" s="85" t="s">
        <v>525</v>
      </c>
      <c r="G13" s="86" t="s">
        <v>523</v>
      </c>
      <c r="H13" s="84" t="s">
        <v>109</v>
      </c>
      <c r="I13" s="84"/>
      <c r="K13" s="62">
        <f t="shared" si="1"/>
        <v>12</v>
      </c>
      <c r="L13" s="27">
        <v>75200000515</v>
      </c>
      <c r="M13" s="28">
        <v>36767</v>
      </c>
    </row>
    <row r="14" spans="1:22" hidden="1" x14ac:dyDescent="0.3">
      <c r="A14" s="24" t="s">
        <v>109</v>
      </c>
      <c r="C14" s="24">
        <v>2019</v>
      </c>
      <c r="D14" s="27">
        <f t="shared" si="2"/>
        <v>13</v>
      </c>
      <c r="E14" s="84">
        <f t="shared" si="0"/>
        <v>13</v>
      </c>
      <c r="F14" s="85" t="s">
        <v>536</v>
      </c>
      <c r="G14" s="86" t="s">
        <v>517</v>
      </c>
      <c r="H14" s="84" t="s">
        <v>109</v>
      </c>
      <c r="I14" s="84"/>
      <c r="K14" s="62">
        <f t="shared" si="1"/>
        <v>13</v>
      </c>
      <c r="L14" s="27">
        <v>272653927</v>
      </c>
      <c r="M14" s="28">
        <v>35555</v>
      </c>
    </row>
    <row r="15" spans="1:22" hidden="1" x14ac:dyDescent="0.3">
      <c r="A15" s="24" t="s">
        <v>109</v>
      </c>
      <c r="C15" s="24">
        <v>2019</v>
      </c>
      <c r="D15" s="27">
        <f t="shared" si="2"/>
        <v>14</v>
      </c>
      <c r="E15" s="84">
        <f t="shared" si="0"/>
        <v>14</v>
      </c>
      <c r="F15" s="85" t="s">
        <v>526</v>
      </c>
      <c r="G15" s="86" t="s">
        <v>517</v>
      </c>
      <c r="H15" s="84" t="s">
        <v>109</v>
      </c>
      <c r="I15" s="84"/>
      <c r="K15" s="62">
        <f t="shared" si="1"/>
        <v>14</v>
      </c>
      <c r="L15" s="27">
        <v>272696072</v>
      </c>
      <c r="M15" s="28">
        <v>36242</v>
      </c>
    </row>
    <row r="16" spans="1:22" hidden="1" x14ac:dyDescent="0.3">
      <c r="A16" s="24" t="s">
        <v>109</v>
      </c>
      <c r="C16" s="24">
        <v>2019</v>
      </c>
      <c r="D16" s="27">
        <f t="shared" si="2"/>
        <v>15</v>
      </c>
      <c r="E16" s="84">
        <f t="shared" si="0"/>
        <v>15</v>
      </c>
      <c r="F16" s="85" t="s">
        <v>528</v>
      </c>
      <c r="G16" s="86" t="s">
        <v>517</v>
      </c>
      <c r="H16" s="84" t="s">
        <v>109</v>
      </c>
      <c r="I16" s="84"/>
      <c r="K16" s="62">
        <f t="shared" si="1"/>
        <v>15</v>
      </c>
      <c r="L16" s="27">
        <v>272397442</v>
      </c>
      <c r="M16" s="28">
        <v>34041</v>
      </c>
    </row>
    <row r="17" spans="1:22" hidden="1" x14ac:dyDescent="0.3">
      <c r="A17" s="24" t="s">
        <v>109</v>
      </c>
      <c r="C17" s="24">
        <v>2019</v>
      </c>
      <c r="D17" s="27">
        <f t="shared" si="2"/>
        <v>16</v>
      </c>
      <c r="E17" s="84">
        <f t="shared" si="0"/>
        <v>16</v>
      </c>
      <c r="F17" s="85" t="s">
        <v>529</v>
      </c>
      <c r="G17" s="86" t="s">
        <v>517</v>
      </c>
      <c r="H17" s="84" t="s">
        <v>109</v>
      </c>
      <c r="I17" s="84"/>
      <c r="K17" s="62">
        <f t="shared" si="1"/>
        <v>16</v>
      </c>
      <c r="L17" s="27">
        <v>272423855</v>
      </c>
      <c r="M17" s="28">
        <v>34974</v>
      </c>
    </row>
    <row r="18" spans="1:22" hidden="1" x14ac:dyDescent="0.3">
      <c r="A18" s="24" t="s">
        <v>109</v>
      </c>
      <c r="C18" s="24">
        <v>2019</v>
      </c>
      <c r="D18" s="27">
        <f t="shared" si="2"/>
        <v>17</v>
      </c>
      <c r="E18" s="84">
        <f t="shared" si="0"/>
        <v>17</v>
      </c>
      <c r="F18" s="85" t="s">
        <v>530</v>
      </c>
      <c r="G18" s="86" t="s">
        <v>517</v>
      </c>
      <c r="H18" s="84" t="s">
        <v>109</v>
      </c>
      <c r="I18" s="84"/>
      <c r="K18" s="62">
        <f t="shared" si="1"/>
        <v>17</v>
      </c>
      <c r="L18" s="27">
        <v>272556665</v>
      </c>
      <c r="M18" s="28">
        <v>35580</v>
      </c>
    </row>
    <row r="19" spans="1:22" hidden="1" x14ac:dyDescent="0.3">
      <c r="A19" s="24" t="s">
        <v>109</v>
      </c>
      <c r="C19" s="24">
        <v>2019</v>
      </c>
      <c r="D19" s="27">
        <f t="shared" si="2"/>
        <v>18</v>
      </c>
      <c r="E19" s="84">
        <f t="shared" si="0"/>
        <v>18</v>
      </c>
      <c r="F19" s="85" t="s">
        <v>531</v>
      </c>
      <c r="G19" s="86" t="s">
        <v>517</v>
      </c>
      <c r="H19" s="84" t="s">
        <v>109</v>
      </c>
      <c r="I19" s="84"/>
      <c r="K19" s="62">
        <f t="shared" si="1"/>
        <v>18</v>
      </c>
      <c r="L19" s="27">
        <v>271285473</v>
      </c>
      <c r="M19" s="28">
        <v>27567</v>
      </c>
    </row>
    <row r="20" spans="1:22" hidden="1" x14ac:dyDescent="0.3">
      <c r="A20" s="24" t="s">
        <v>109</v>
      </c>
      <c r="C20" s="24">
        <v>2019</v>
      </c>
      <c r="D20" s="27">
        <f t="shared" si="2"/>
        <v>19</v>
      </c>
      <c r="E20" s="84">
        <f t="shared" si="0"/>
        <v>19</v>
      </c>
      <c r="F20" s="85" t="s">
        <v>532</v>
      </c>
      <c r="G20" s="86" t="s">
        <v>522</v>
      </c>
      <c r="H20" s="84" t="s">
        <v>109</v>
      </c>
      <c r="I20" s="84"/>
      <c r="K20" s="62">
        <f t="shared" si="1"/>
        <v>19</v>
      </c>
      <c r="L20" s="27">
        <v>212143221</v>
      </c>
      <c r="M20" s="28">
        <v>29696</v>
      </c>
    </row>
    <row r="21" spans="1:22" hidden="1" x14ac:dyDescent="0.3">
      <c r="A21" s="24" t="s">
        <v>109</v>
      </c>
      <c r="C21" s="24">
        <v>2019</v>
      </c>
      <c r="D21" s="27">
        <f t="shared" si="2"/>
        <v>20</v>
      </c>
      <c r="E21" s="84">
        <f t="shared" si="0"/>
        <v>20</v>
      </c>
      <c r="F21" s="85" t="s">
        <v>533</v>
      </c>
      <c r="G21" s="86" t="s">
        <v>517</v>
      </c>
      <c r="H21" s="84" t="s">
        <v>109</v>
      </c>
      <c r="I21" s="84"/>
      <c r="K21" s="62">
        <f t="shared" si="1"/>
        <v>20</v>
      </c>
      <c r="L21" s="27">
        <v>271688082</v>
      </c>
      <c r="M21" s="28">
        <v>31416</v>
      </c>
    </row>
    <row r="22" spans="1:22" hidden="1" x14ac:dyDescent="0.3">
      <c r="A22" s="24" t="s">
        <v>109</v>
      </c>
      <c r="C22" s="24">
        <v>2019</v>
      </c>
      <c r="D22" s="27">
        <f t="shared" si="2"/>
        <v>21</v>
      </c>
      <c r="E22" s="84">
        <f t="shared" si="0"/>
        <v>21</v>
      </c>
      <c r="F22" s="85" t="s">
        <v>534</v>
      </c>
      <c r="G22" s="86" t="s">
        <v>517</v>
      </c>
      <c r="H22" s="84" t="s">
        <v>109</v>
      </c>
      <c r="I22" s="84"/>
      <c r="K22" s="62">
        <f t="shared" si="1"/>
        <v>21</v>
      </c>
      <c r="L22" s="27">
        <v>272960603</v>
      </c>
      <c r="M22" s="28">
        <v>37008</v>
      </c>
    </row>
    <row r="23" spans="1:22" hidden="1" x14ac:dyDescent="0.3">
      <c r="A23" s="24" t="s">
        <v>109</v>
      </c>
      <c r="C23" s="24">
        <v>2019</v>
      </c>
      <c r="D23" s="27">
        <f t="shared" si="2"/>
        <v>22</v>
      </c>
      <c r="E23" s="84">
        <f t="shared" si="0"/>
        <v>22</v>
      </c>
      <c r="F23" s="85" t="s">
        <v>535</v>
      </c>
      <c r="G23" s="86" t="s">
        <v>517</v>
      </c>
      <c r="H23" s="84" t="s">
        <v>109</v>
      </c>
      <c r="I23" s="84"/>
      <c r="K23" s="62">
        <f t="shared" si="1"/>
        <v>22</v>
      </c>
      <c r="L23" s="27">
        <v>272282903</v>
      </c>
      <c r="M23" s="28">
        <v>33816</v>
      </c>
    </row>
    <row r="24" spans="1:22" hidden="1" x14ac:dyDescent="0.3">
      <c r="E24" s="84">
        <f t="shared" si="0"/>
        <v>0</v>
      </c>
      <c r="F24" s="85" t="s">
        <v>136</v>
      </c>
      <c r="G24" s="86">
        <v>44016</v>
      </c>
      <c r="H24" s="84" t="s">
        <v>109</v>
      </c>
      <c r="I24" s="84"/>
      <c r="J24" s="25" t="s">
        <v>313</v>
      </c>
      <c r="K24" s="62">
        <f t="shared" si="1"/>
        <v>0</v>
      </c>
      <c r="L24" s="27">
        <v>271285313</v>
      </c>
      <c r="M24" s="28">
        <v>28333</v>
      </c>
      <c r="N24" s="27" t="s">
        <v>228</v>
      </c>
      <c r="P24" s="48" t="s">
        <v>319</v>
      </c>
      <c r="Q24" s="48" t="s">
        <v>320</v>
      </c>
      <c r="R24" s="48" t="s">
        <v>321</v>
      </c>
      <c r="S24" s="48">
        <v>2</v>
      </c>
      <c r="T24" s="48" t="s">
        <v>322</v>
      </c>
      <c r="U24" s="48" t="s">
        <v>323</v>
      </c>
      <c r="V24" s="48" t="s">
        <v>329</v>
      </c>
    </row>
    <row r="25" spans="1:22" hidden="1" x14ac:dyDescent="0.3">
      <c r="B25" s="62"/>
      <c r="E25" s="84">
        <f t="shared" si="0"/>
        <v>0</v>
      </c>
      <c r="F25" s="85" t="s">
        <v>129</v>
      </c>
      <c r="G25" s="86">
        <v>44016</v>
      </c>
      <c r="H25" s="84" t="s">
        <v>109</v>
      </c>
      <c r="I25" s="84"/>
      <c r="J25" s="25" t="s">
        <v>313</v>
      </c>
      <c r="K25" s="62">
        <f t="shared" si="1"/>
        <v>0</v>
      </c>
      <c r="L25" s="27">
        <v>271298968</v>
      </c>
      <c r="M25" s="28">
        <v>28235</v>
      </c>
      <c r="N25" s="27" t="s">
        <v>228</v>
      </c>
      <c r="O25" s="26">
        <v>43103</v>
      </c>
    </row>
    <row r="26" spans="1:22" hidden="1" x14ac:dyDescent="0.3">
      <c r="E26" s="84">
        <f t="shared" si="0"/>
        <v>0</v>
      </c>
      <c r="F26" s="85" t="s">
        <v>496</v>
      </c>
      <c r="G26" s="86"/>
      <c r="H26" s="84"/>
      <c r="I26" s="84"/>
      <c r="K26" s="62">
        <f t="shared" si="1"/>
        <v>0</v>
      </c>
    </row>
    <row r="27" spans="1:22" hidden="1" x14ac:dyDescent="0.3">
      <c r="E27" s="84">
        <f t="shared" si="0"/>
        <v>0</v>
      </c>
      <c r="F27" s="85" t="s">
        <v>152</v>
      </c>
      <c r="G27" s="86">
        <v>44015</v>
      </c>
      <c r="H27" s="84" t="s">
        <v>109</v>
      </c>
      <c r="I27" s="84"/>
      <c r="K27" s="62">
        <f t="shared" si="1"/>
        <v>0</v>
      </c>
      <c r="O27" s="26">
        <v>43103</v>
      </c>
    </row>
    <row r="28" spans="1:22" hidden="1" x14ac:dyDescent="0.3">
      <c r="E28" s="84">
        <f t="shared" si="0"/>
        <v>0</v>
      </c>
      <c r="F28" s="85" t="s">
        <v>117</v>
      </c>
      <c r="G28" s="86">
        <v>44016</v>
      </c>
      <c r="H28" s="84" t="s">
        <v>109</v>
      </c>
      <c r="I28" s="84"/>
      <c r="K28" s="62">
        <f t="shared" si="1"/>
        <v>0</v>
      </c>
    </row>
    <row r="29" spans="1:22" hidden="1" x14ac:dyDescent="0.3">
      <c r="E29" s="84">
        <f t="shared" si="0"/>
        <v>0</v>
      </c>
      <c r="F29" s="85" t="s">
        <v>493</v>
      </c>
      <c r="G29" s="86"/>
      <c r="H29" s="84"/>
      <c r="I29" s="84"/>
      <c r="K29" s="62">
        <f t="shared" si="1"/>
        <v>0</v>
      </c>
    </row>
    <row r="30" spans="1:22" hidden="1" x14ac:dyDescent="0.3">
      <c r="E30" s="84">
        <f t="shared" si="0"/>
        <v>0</v>
      </c>
      <c r="F30" s="85" t="s">
        <v>497</v>
      </c>
      <c r="G30" s="86"/>
      <c r="H30" s="84"/>
      <c r="I30" s="84"/>
      <c r="K30" s="62">
        <f t="shared" si="1"/>
        <v>0</v>
      </c>
    </row>
    <row r="31" spans="1:22" hidden="1" x14ac:dyDescent="0.3">
      <c r="E31" s="84">
        <f t="shared" si="0"/>
        <v>0</v>
      </c>
      <c r="F31" s="85" t="s">
        <v>498</v>
      </c>
      <c r="G31" s="86">
        <v>44015</v>
      </c>
      <c r="H31" s="84" t="s">
        <v>109</v>
      </c>
      <c r="I31" s="84"/>
      <c r="K31" s="62">
        <f t="shared" si="1"/>
        <v>0</v>
      </c>
    </row>
    <row r="32" spans="1:22" hidden="1" x14ac:dyDescent="0.3">
      <c r="B32" s="62"/>
      <c r="E32" s="84">
        <f t="shared" si="0"/>
        <v>0</v>
      </c>
      <c r="F32" s="85" t="s">
        <v>317</v>
      </c>
      <c r="G32" s="86">
        <v>44015</v>
      </c>
      <c r="H32" s="84" t="s">
        <v>109</v>
      </c>
      <c r="I32" s="84" t="s">
        <v>127</v>
      </c>
      <c r="J32" s="25" t="s">
        <v>315</v>
      </c>
      <c r="K32" s="62">
        <f t="shared" si="1"/>
        <v>0</v>
      </c>
      <c r="L32" s="27">
        <v>271294536</v>
      </c>
      <c r="M32" s="64">
        <v>29587</v>
      </c>
    </row>
    <row r="33" spans="1:15" x14ac:dyDescent="0.3">
      <c r="A33" s="24" t="s">
        <v>109</v>
      </c>
      <c r="B33" s="24" t="s">
        <v>127</v>
      </c>
      <c r="E33" s="84">
        <f t="shared" si="0"/>
        <v>0</v>
      </c>
      <c r="F33" s="85" t="s">
        <v>151</v>
      </c>
      <c r="G33" s="86">
        <v>44014</v>
      </c>
      <c r="H33" s="84" t="s">
        <v>109</v>
      </c>
      <c r="I33" s="84"/>
      <c r="K33" s="62">
        <f t="shared" si="1"/>
        <v>0</v>
      </c>
      <c r="M33" s="28">
        <v>30303</v>
      </c>
      <c r="O33" s="26">
        <v>43103</v>
      </c>
    </row>
    <row r="34" spans="1:15" x14ac:dyDescent="0.3">
      <c r="A34" s="24" t="s">
        <v>109</v>
      </c>
      <c r="B34" s="62" t="s">
        <v>127</v>
      </c>
      <c r="E34" s="84">
        <f t="shared" ref="E34:E52" si="3">D34</f>
        <v>0</v>
      </c>
      <c r="F34" s="85" t="s">
        <v>314</v>
      </c>
      <c r="G34" s="86">
        <v>44014</v>
      </c>
      <c r="H34" s="84" t="s">
        <v>109</v>
      </c>
      <c r="I34" s="84" t="s">
        <v>127</v>
      </c>
      <c r="J34" s="25" t="s">
        <v>315</v>
      </c>
      <c r="K34" s="62">
        <f t="shared" si="1"/>
        <v>0</v>
      </c>
      <c r="L34" s="27">
        <v>271380486</v>
      </c>
      <c r="M34" s="28">
        <v>30730</v>
      </c>
    </row>
    <row r="35" spans="1:15" x14ac:dyDescent="0.3">
      <c r="A35" s="24" t="s">
        <v>109</v>
      </c>
      <c r="B35" s="24" t="s">
        <v>127</v>
      </c>
      <c r="E35" s="84">
        <f t="shared" si="3"/>
        <v>0</v>
      </c>
      <c r="F35" s="85" t="s">
        <v>494</v>
      </c>
      <c r="G35" s="86">
        <v>44014</v>
      </c>
      <c r="H35" s="84"/>
      <c r="I35" s="84"/>
      <c r="K35" s="62">
        <f t="shared" si="1"/>
        <v>0</v>
      </c>
      <c r="M35" s="28">
        <v>27534</v>
      </c>
    </row>
    <row r="36" spans="1:15" x14ac:dyDescent="0.3">
      <c r="A36" s="24" t="s">
        <v>109</v>
      </c>
      <c r="B36" s="24" t="s">
        <v>127</v>
      </c>
      <c r="E36" s="84">
        <f t="shared" si="3"/>
        <v>0</v>
      </c>
      <c r="F36" s="85" t="s">
        <v>495</v>
      </c>
      <c r="G36" s="86">
        <v>44014</v>
      </c>
      <c r="H36" s="84"/>
      <c r="I36" s="84"/>
      <c r="K36" s="62">
        <f t="shared" si="1"/>
        <v>0</v>
      </c>
      <c r="M36" s="28">
        <v>30596</v>
      </c>
    </row>
    <row r="37" spans="1:15" hidden="1" x14ac:dyDescent="0.3">
      <c r="B37" s="62"/>
      <c r="E37" s="84">
        <f t="shared" si="3"/>
        <v>0</v>
      </c>
      <c r="F37" s="85" t="s">
        <v>115</v>
      </c>
      <c r="G37" s="86">
        <v>44014</v>
      </c>
      <c r="H37" s="84" t="s">
        <v>109</v>
      </c>
      <c r="I37" s="84" t="s">
        <v>127</v>
      </c>
      <c r="J37" s="25" t="s">
        <v>312</v>
      </c>
      <c r="K37" s="62">
        <f t="shared" si="1"/>
        <v>0</v>
      </c>
      <c r="L37" s="27" t="s">
        <v>134</v>
      </c>
      <c r="M37" s="27" t="s">
        <v>142</v>
      </c>
      <c r="N37" s="27" t="s">
        <v>228</v>
      </c>
    </row>
    <row r="38" spans="1:15" hidden="1" x14ac:dyDescent="0.3">
      <c r="B38" s="62"/>
      <c r="E38" s="84">
        <f t="shared" si="3"/>
        <v>0</v>
      </c>
      <c r="F38" s="85" t="s">
        <v>110</v>
      </c>
      <c r="G38" s="86">
        <v>44014</v>
      </c>
      <c r="H38" s="84" t="s">
        <v>109</v>
      </c>
      <c r="I38" s="84"/>
      <c r="J38" s="25" t="s">
        <v>312</v>
      </c>
      <c r="K38" s="62">
        <f t="shared" si="1"/>
        <v>0</v>
      </c>
      <c r="L38" s="27" t="s">
        <v>130</v>
      </c>
      <c r="M38" s="27" t="s">
        <v>138</v>
      </c>
      <c r="N38" s="27" t="s">
        <v>228</v>
      </c>
    </row>
    <row r="39" spans="1:15" hidden="1" x14ac:dyDescent="0.3">
      <c r="E39" s="84">
        <f t="shared" si="3"/>
        <v>0</v>
      </c>
      <c r="F39" s="85" t="s">
        <v>122</v>
      </c>
      <c r="G39" s="86">
        <v>44014</v>
      </c>
      <c r="H39" s="84" t="s">
        <v>109</v>
      </c>
      <c r="I39" s="84"/>
      <c r="K39" s="62">
        <f t="shared" si="1"/>
        <v>0</v>
      </c>
    </row>
    <row r="40" spans="1:15" hidden="1" x14ac:dyDescent="0.3">
      <c r="E40" s="84">
        <f t="shared" si="3"/>
        <v>0</v>
      </c>
      <c r="F40" s="85" t="s">
        <v>120</v>
      </c>
      <c r="G40" s="86">
        <v>44014</v>
      </c>
      <c r="H40" s="84" t="s">
        <v>109</v>
      </c>
      <c r="I40" s="84"/>
      <c r="K40" s="62">
        <f t="shared" si="1"/>
        <v>0</v>
      </c>
    </row>
    <row r="41" spans="1:15" hidden="1" x14ac:dyDescent="0.3">
      <c r="E41" s="84">
        <f t="shared" si="3"/>
        <v>0</v>
      </c>
      <c r="F41" s="85" t="s">
        <v>121</v>
      </c>
      <c r="G41" s="86">
        <v>44014</v>
      </c>
      <c r="H41" s="84" t="s">
        <v>109</v>
      </c>
      <c r="I41" s="84"/>
      <c r="K41" s="62">
        <f t="shared" si="1"/>
        <v>0</v>
      </c>
    </row>
    <row r="42" spans="1:15" hidden="1" x14ac:dyDescent="0.3">
      <c r="E42" s="84">
        <f t="shared" si="3"/>
        <v>0</v>
      </c>
      <c r="F42" s="85" t="s">
        <v>123</v>
      </c>
      <c r="G42" s="86">
        <v>44014</v>
      </c>
      <c r="H42" s="84" t="s">
        <v>109</v>
      </c>
      <c r="I42" s="84"/>
      <c r="K42" s="62">
        <f t="shared" si="1"/>
        <v>0</v>
      </c>
    </row>
    <row r="43" spans="1:15" hidden="1" x14ac:dyDescent="0.3">
      <c r="B43" s="62"/>
      <c r="E43" s="84">
        <f t="shared" si="3"/>
        <v>0</v>
      </c>
      <c r="F43" s="85" t="s">
        <v>116</v>
      </c>
      <c r="G43" s="86">
        <v>44014</v>
      </c>
      <c r="H43" s="84" t="s">
        <v>109</v>
      </c>
      <c r="I43" s="84"/>
      <c r="J43" s="25" t="s">
        <v>312</v>
      </c>
      <c r="K43" s="62">
        <f t="shared" si="1"/>
        <v>0</v>
      </c>
      <c r="L43" s="27" t="s">
        <v>135</v>
      </c>
      <c r="M43" s="27" t="s">
        <v>143</v>
      </c>
      <c r="N43" s="51" t="s">
        <v>229</v>
      </c>
    </row>
    <row r="44" spans="1:15" hidden="1" x14ac:dyDescent="0.3">
      <c r="B44" s="62"/>
      <c r="E44" s="84">
        <f t="shared" si="3"/>
        <v>0</v>
      </c>
      <c r="F44" s="85" t="s">
        <v>114</v>
      </c>
      <c r="G44" s="86">
        <v>44014</v>
      </c>
      <c r="H44" s="84" t="s">
        <v>109</v>
      </c>
      <c r="I44" s="84" t="s">
        <v>127</v>
      </c>
      <c r="J44" s="25" t="s">
        <v>312</v>
      </c>
      <c r="K44" s="62">
        <f t="shared" si="1"/>
        <v>0</v>
      </c>
      <c r="L44" s="27" t="s">
        <v>133</v>
      </c>
      <c r="M44" s="27" t="s">
        <v>141</v>
      </c>
      <c r="N44" s="27" t="s">
        <v>228</v>
      </c>
    </row>
    <row r="45" spans="1:15" hidden="1" x14ac:dyDescent="0.3">
      <c r="B45" s="62"/>
      <c r="E45" s="84">
        <f t="shared" si="3"/>
        <v>0</v>
      </c>
      <c r="F45" s="85" t="s">
        <v>108</v>
      </c>
      <c r="G45" s="86">
        <v>44014</v>
      </c>
      <c r="H45" s="84" t="s">
        <v>109</v>
      </c>
      <c r="I45" s="84" t="s">
        <v>127</v>
      </c>
      <c r="J45" s="25" t="s">
        <v>312</v>
      </c>
      <c r="K45" s="62">
        <f t="shared" si="1"/>
        <v>0</v>
      </c>
      <c r="L45" s="27" t="s">
        <v>384</v>
      </c>
      <c r="M45" s="28">
        <v>28956</v>
      </c>
      <c r="N45" s="27" t="s">
        <v>228</v>
      </c>
    </row>
    <row r="46" spans="1:15" hidden="1" x14ac:dyDescent="0.3">
      <c r="B46" s="62"/>
      <c r="E46" s="84">
        <f t="shared" si="3"/>
        <v>0</v>
      </c>
      <c r="F46" s="85" t="s">
        <v>383</v>
      </c>
      <c r="G46" s="86">
        <v>44014</v>
      </c>
      <c r="H46" s="84" t="s">
        <v>109</v>
      </c>
      <c r="I46" s="84" t="s">
        <v>127</v>
      </c>
      <c r="J46" s="25" t="s">
        <v>312</v>
      </c>
      <c r="K46" s="62">
        <f t="shared" si="1"/>
        <v>0</v>
      </c>
      <c r="L46" s="27" t="s">
        <v>144</v>
      </c>
      <c r="M46" s="28" t="s">
        <v>145</v>
      </c>
      <c r="N46" s="27" t="s">
        <v>228</v>
      </c>
    </row>
    <row r="47" spans="1:15" hidden="1" x14ac:dyDescent="0.3">
      <c r="B47" s="62"/>
      <c r="E47" s="84">
        <f t="shared" si="3"/>
        <v>0</v>
      </c>
      <c r="F47" s="85" t="s">
        <v>113</v>
      </c>
      <c r="G47" s="86">
        <v>44014</v>
      </c>
      <c r="H47" s="84" t="s">
        <v>109</v>
      </c>
      <c r="I47" s="84"/>
      <c r="J47" s="25" t="s">
        <v>312</v>
      </c>
      <c r="K47" s="62">
        <f t="shared" si="1"/>
        <v>0</v>
      </c>
      <c r="L47" s="27" t="s">
        <v>132</v>
      </c>
      <c r="M47" s="27" t="s">
        <v>140</v>
      </c>
      <c r="N47" s="27" t="s">
        <v>228</v>
      </c>
    </row>
    <row r="48" spans="1:15" hidden="1" x14ac:dyDescent="0.3">
      <c r="E48" s="84">
        <f t="shared" si="3"/>
        <v>0</v>
      </c>
      <c r="F48" s="85" t="s">
        <v>125</v>
      </c>
      <c r="G48" s="86">
        <v>44014</v>
      </c>
      <c r="H48" s="84" t="s">
        <v>109</v>
      </c>
      <c r="I48" s="84"/>
      <c r="K48" s="62">
        <f t="shared" si="1"/>
        <v>0</v>
      </c>
    </row>
    <row r="49" spans="1:14" hidden="1" x14ac:dyDescent="0.3">
      <c r="B49" s="62"/>
      <c r="E49" s="84">
        <f t="shared" si="3"/>
        <v>0</v>
      </c>
      <c r="F49" s="85" t="s">
        <v>111</v>
      </c>
      <c r="G49" s="86">
        <v>44014</v>
      </c>
      <c r="H49" s="84" t="s">
        <v>109</v>
      </c>
      <c r="I49" s="84"/>
      <c r="J49" s="25" t="s">
        <v>312</v>
      </c>
      <c r="K49" s="62">
        <f t="shared" si="1"/>
        <v>0</v>
      </c>
      <c r="L49" s="27" t="s">
        <v>131</v>
      </c>
      <c r="M49" s="27" t="s">
        <v>139</v>
      </c>
      <c r="N49" s="27" t="s">
        <v>228</v>
      </c>
    </row>
    <row r="50" spans="1:14" hidden="1" x14ac:dyDescent="0.3">
      <c r="B50" s="62"/>
      <c r="E50" s="84">
        <f t="shared" si="3"/>
        <v>0</v>
      </c>
      <c r="F50" s="85" t="s">
        <v>112</v>
      </c>
      <c r="G50" s="86">
        <v>44014</v>
      </c>
      <c r="H50" s="84" t="s">
        <v>109</v>
      </c>
      <c r="I50" s="84" t="s">
        <v>127</v>
      </c>
      <c r="J50" s="25" t="s">
        <v>312</v>
      </c>
      <c r="K50" s="62">
        <f t="shared" si="1"/>
        <v>0</v>
      </c>
      <c r="L50" s="27">
        <v>271235673</v>
      </c>
      <c r="M50" s="28">
        <v>26845</v>
      </c>
      <c r="N50" s="27" t="s">
        <v>228</v>
      </c>
    </row>
    <row r="51" spans="1:14" hidden="1" x14ac:dyDescent="0.3">
      <c r="E51" s="84">
        <f t="shared" si="3"/>
        <v>0</v>
      </c>
      <c r="F51" s="85" t="s">
        <v>119</v>
      </c>
      <c r="G51" s="86">
        <v>44014</v>
      </c>
      <c r="H51" s="84" t="s">
        <v>109</v>
      </c>
      <c r="I51" s="84"/>
      <c r="K51" s="62">
        <f t="shared" si="1"/>
        <v>0</v>
      </c>
    </row>
    <row r="52" spans="1:14" hidden="1" x14ac:dyDescent="0.3">
      <c r="E52" s="84">
        <f t="shared" si="3"/>
        <v>0</v>
      </c>
      <c r="F52" s="85" t="s">
        <v>126</v>
      </c>
      <c r="G52" s="86">
        <v>44014</v>
      </c>
      <c r="H52" s="84" t="s">
        <v>109</v>
      </c>
      <c r="I52" s="84"/>
      <c r="K52" s="62">
        <f t="shared" si="1"/>
        <v>0</v>
      </c>
    </row>
    <row r="53" spans="1:14" x14ac:dyDescent="0.3">
      <c r="A53" s="24" t="s">
        <v>653</v>
      </c>
      <c r="B53" s="24" t="s">
        <v>127</v>
      </c>
      <c r="E53" s="84"/>
      <c r="F53" s="85" t="s">
        <v>322</v>
      </c>
      <c r="G53" s="86"/>
      <c r="H53" s="84" t="s">
        <v>652</v>
      </c>
      <c r="I53" s="84"/>
      <c r="K53" s="62"/>
      <c r="M53" s="28">
        <v>29541</v>
      </c>
    </row>
    <row r="60" spans="1:14" x14ac:dyDescent="0.3">
      <c r="B60" s="24">
        <f>VLOOKUP(C60,F:K,6,0)</f>
        <v>3</v>
      </c>
      <c r="C60" s="24" t="s">
        <v>318</v>
      </c>
    </row>
    <row r="61" spans="1:14" x14ac:dyDescent="0.3">
      <c r="B61" s="24">
        <f t="shared" ref="B61:B79" si="4">VLOOKUP(C61,F:K,6,0)</f>
        <v>4</v>
      </c>
      <c r="C61" s="24" t="s">
        <v>124</v>
      </c>
    </row>
    <row r="62" spans="1:14" x14ac:dyDescent="0.3">
      <c r="B62" s="24">
        <f t="shared" si="4"/>
        <v>5</v>
      </c>
      <c r="C62" s="24" t="s">
        <v>316</v>
      </c>
    </row>
    <row r="63" spans="1:14" x14ac:dyDescent="0.3">
      <c r="B63" s="24">
        <f t="shared" si="4"/>
        <v>19</v>
      </c>
      <c r="C63" s="24" t="s">
        <v>532</v>
      </c>
    </row>
    <row r="64" spans="1:14" x14ac:dyDescent="0.3">
      <c r="B64" s="24">
        <f t="shared" si="4"/>
        <v>14</v>
      </c>
      <c r="C64" s="24" t="s">
        <v>526</v>
      </c>
    </row>
    <row r="65" spans="2:3" x14ac:dyDescent="0.3">
      <c r="B65" s="24">
        <f t="shared" si="4"/>
        <v>22</v>
      </c>
      <c r="C65" s="24" t="s">
        <v>535</v>
      </c>
    </row>
    <row r="66" spans="2:3" x14ac:dyDescent="0.3">
      <c r="B66" s="24">
        <f t="shared" si="4"/>
        <v>17</v>
      </c>
      <c r="C66" s="24" t="s">
        <v>530</v>
      </c>
    </row>
    <row r="67" spans="2:3" x14ac:dyDescent="0.3">
      <c r="B67" s="24">
        <f t="shared" si="4"/>
        <v>6</v>
      </c>
      <c r="C67" s="24" t="s">
        <v>118</v>
      </c>
    </row>
    <row r="68" spans="2:3" x14ac:dyDescent="0.3">
      <c r="B68" s="24">
        <f t="shared" si="4"/>
        <v>18</v>
      </c>
      <c r="C68" s="24" t="s">
        <v>531</v>
      </c>
    </row>
    <row r="69" spans="2:3" x14ac:dyDescent="0.3">
      <c r="B69" s="24">
        <f t="shared" si="4"/>
        <v>12</v>
      </c>
      <c r="C69" s="24" t="s">
        <v>525</v>
      </c>
    </row>
    <row r="70" spans="2:3" x14ac:dyDescent="0.3">
      <c r="B70" s="24">
        <f t="shared" si="4"/>
        <v>11</v>
      </c>
      <c r="C70" s="24" t="s">
        <v>524</v>
      </c>
    </row>
    <row r="71" spans="2:3" x14ac:dyDescent="0.3">
      <c r="B71" s="24">
        <f t="shared" si="4"/>
        <v>10</v>
      </c>
      <c r="C71" s="24" t="s">
        <v>521</v>
      </c>
    </row>
    <row r="72" spans="2:3" x14ac:dyDescent="0.3">
      <c r="B72" s="24">
        <f t="shared" si="4"/>
        <v>9</v>
      </c>
      <c r="C72" s="24" t="s">
        <v>520</v>
      </c>
    </row>
    <row r="73" spans="2:3" x14ac:dyDescent="0.3">
      <c r="B73" s="24">
        <f t="shared" si="4"/>
        <v>21</v>
      </c>
      <c r="C73" s="24" t="s">
        <v>534</v>
      </c>
    </row>
    <row r="74" spans="2:3" x14ac:dyDescent="0.3">
      <c r="B74" s="24">
        <f t="shared" si="4"/>
        <v>20</v>
      </c>
      <c r="C74" s="24" t="s">
        <v>533</v>
      </c>
    </row>
    <row r="75" spans="2:3" x14ac:dyDescent="0.3">
      <c r="B75" s="24">
        <f t="shared" si="4"/>
        <v>15</v>
      </c>
      <c r="C75" s="24" t="s">
        <v>528</v>
      </c>
    </row>
    <row r="76" spans="2:3" x14ac:dyDescent="0.3">
      <c r="B76" s="24">
        <f t="shared" si="4"/>
        <v>13</v>
      </c>
      <c r="C76" s="24" t="s">
        <v>536</v>
      </c>
    </row>
    <row r="77" spans="2:3" x14ac:dyDescent="0.3">
      <c r="B77" s="24">
        <f t="shared" si="4"/>
        <v>7</v>
      </c>
      <c r="C77" s="24" t="s">
        <v>514</v>
      </c>
    </row>
    <row r="78" spans="2:3" x14ac:dyDescent="0.3">
      <c r="B78" s="24">
        <f t="shared" si="4"/>
        <v>16</v>
      </c>
      <c r="C78" s="24" t="s">
        <v>529</v>
      </c>
    </row>
    <row r="79" spans="2:3" x14ac:dyDescent="0.3">
      <c r="B79" s="24">
        <f t="shared" si="4"/>
        <v>8</v>
      </c>
      <c r="C79" s="24" t="s">
        <v>519</v>
      </c>
    </row>
  </sheetData>
  <autoFilter ref="A1:V53" xr:uid="{00000000-0009-0000-0000-00000B000000}">
    <filterColumn colId="1">
      <customFilters>
        <customFilter operator="notEqual" val=" "/>
      </customFilters>
    </filterColumn>
    <sortState xmlns:xlrd2="http://schemas.microsoft.com/office/spreadsheetml/2017/richdata2" ref="A2:V52">
      <sortCondition ref="D1:D52"/>
    </sortState>
  </autoFilter>
  <conditionalFormatting sqref="F54:F1048576 F7:F50 F1:F5">
    <cfRule type="duplicateValues" dxfId="4" priority="4"/>
  </conditionalFormatting>
  <conditionalFormatting sqref="F6">
    <cfRule type="duplicateValues" dxfId="3" priority="3"/>
  </conditionalFormatting>
  <conditionalFormatting sqref="F51:F52">
    <cfRule type="duplicateValues" dxfId="2" priority="2"/>
  </conditionalFormatting>
  <conditionalFormatting sqref="F53">
    <cfRule type="duplicateValues" dxfId="1" priority="1"/>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O10"/>
  <sheetViews>
    <sheetView tabSelected="1" topLeftCell="D1" workbookViewId="0">
      <selection activeCell="I16" sqref="I16"/>
    </sheetView>
  </sheetViews>
  <sheetFormatPr defaultRowHeight="14.4" x14ac:dyDescent="0.3"/>
  <cols>
    <col min="3" max="3" width="22.33203125" bestFit="1" customWidth="1"/>
    <col min="5" max="5" width="16.109375" bestFit="1" customWidth="1"/>
    <col min="6" max="6" width="19.5546875" style="67" customWidth="1"/>
    <col min="7" max="7" width="19" bestFit="1" customWidth="1"/>
    <col min="9" max="9" width="50.33203125" bestFit="1" customWidth="1"/>
    <col min="10" max="10" width="16.88671875" bestFit="1" customWidth="1"/>
    <col min="12" max="15" width="16.5546875" customWidth="1"/>
  </cols>
  <sheetData>
    <row r="1" spans="2:15" ht="64.8" x14ac:dyDescent="0.3">
      <c r="B1" s="69" t="s">
        <v>169</v>
      </c>
      <c r="C1" s="69" t="s">
        <v>210</v>
      </c>
      <c r="D1" s="69" t="s">
        <v>211</v>
      </c>
      <c r="E1" s="153" t="s">
        <v>212</v>
      </c>
      <c r="F1" s="153"/>
      <c r="G1" s="69" t="s">
        <v>213</v>
      </c>
      <c r="I1" t="s">
        <v>637</v>
      </c>
      <c r="J1" s="135">
        <v>3500000000</v>
      </c>
    </row>
    <row r="2" spans="2:15" ht="15.6" x14ac:dyDescent="0.3">
      <c r="B2" s="154" t="s">
        <v>214</v>
      </c>
      <c r="C2" s="155" t="s">
        <v>215</v>
      </c>
      <c r="D2" s="70" t="s">
        <v>207</v>
      </c>
      <c r="E2" s="71">
        <v>15088341255</v>
      </c>
      <c r="F2" s="72"/>
      <c r="G2" s="72"/>
      <c r="I2" t="s">
        <v>567</v>
      </c>
      <c r="J2" t="s">
        <v>568</v>
      </c>
    </row>
    <row r="3" spans="2:15" ht="15.6" x14ac:dyDescent="0.3">
      <c r="B3" s="154"/>
      <c r="C3" s="155"/>
      <c r="D3" s="70" t="s">
        <v>208</v>
      </c>
      <c r="E3" s="71">
        <v>12207349547</v>
      </c>
      <c r="F3" s="72"/>
      <c r="G3" s="72"/>
      <c r="I3" t="s">
        <v>572</v>
      </c>
      <c r="J3" s="131" t="s">
        <v>570</v>
      </c>
    </row>
    <row r="4" spans="2:15" ht="15.6" x14ac:dyDescent="0.3">
      <c r="B4" s="154"/>
      <c r="C4" s="155"/>
      <c r="D4" s="70" t="s">
        <v>209</v>
      </c>
      <c r="E4" s="71">
        <v>24336597873</v>
      </c>
      <c r="F4" s="72"/>
      <c r="I4" t="s">
        <v>573</v>
      </c>
      <c r="J4" s="131" t="s">
        <v>569</v>
      </c>
      <c r="L4" t="s">
        <v>228</v>
      </c>
    </row>
    <row r="5" spans="2:15" ht="15.6" x14ac:dyDescent="0.3">
      <c r="B5" s="73"/>
      <c r="C5" s="73"/>
      <c r="D5" s="74">
        <v>2019</v>
      </c>
      <c r="E5" s="71">
        <v>12985343471</v>
      </c>
      <c r="F5" s="75"/>
      <c r="G5" s="72">
        <f>AVERAGE(E3,E4,E5)</f>
        <v>16509763630.333334</v>
      </c>
      <c r="I5">
        <v>2007</v>
      </c>
      <c r="J5" s="132" t="s">
        <v>571</v>
      </c>
      <c r="L5" t="s">
        <v>574</v>
      </c>
    </row>
    <row r="6" spans="2:15" x14ac:dyDescent="0.3">
      <c r="E6" s="67"/>
      <c r="I6" t="s">
        <v>441</v>
      </c>
    </row>
    <row r="7" spans="2:15" x14ac:dyDescent="0.3">
      <c r="B7" t="s">
        <v>211</v>
      </c>
      <c r="C7" t="s">
        <v>386</v>
      </c>
      <c r="D7" t="s">
        <v>387</v>
      </c>
      <c r="E7" t="s">
        <v>388</v>
      </c>
    </row>
    <row r="8" spans="2:15" ht="62.4" x14ac:dyDescent="0.3">
      <c r="B8">
        <v>2017</v>
      </c>
      <c r="C8" t="s">
        <v>389</v>
      </c>
      <c r="D8" t="s">
        <v>390</v>
      </c>
      <c r="E8" t="s">
        <v>391</v>
      </c>
      <c r="I8" s="61" t="s">
        <v>324</v>
      </c>
      <c r="J8" s="61" t="s">
        <v>325</v>
      </c>
      <c r="K8" s="61" t="s">
        <v>106</v>
      </c>
      <c r="L8" s="61" t="s">
        <v>326</v>
      </c>
      <c r="M8" s="61" t="s">
        <v>327</v>
      </c>
      <c r="N8" s="61" t="s">
        <v>328</v>
      </c>
      <c r="O8" s="61" t="s">
        <v>326</v>
      </c>
    </row>
    <row r="9" spans="2:15" ht="72" x14ac:dyDescent="0.3">
      <c r="B9">
        <v>2018</v>
      </c>
      <c r="C9" t="s">
        <v>392</v>
      </c>
      <c r="D9" t="s">
        <v>393</v>
      </c>
      <c r="E9" t="s">
        <v>394</v>
      </c>
      <c r="I9" s="1" t="s">
        <v>319</v>
      </c>
      <c r="J9" s="1" t="s">
        <v>320</v>
      </c>
      <c r="K9" s="1" t="s">
        <v>321</v>
      </c>
      <c r="L9" s="1">
        <v>2</v>
      </c>
      <c r="M9" s="1" t="s">
        <v>322</v>
      </c>
      <c r="N9" s="1" t="s">
        <v>323</v>
      </c>
      <c r="O9" s="1" t="s">
        <v>329</v>
      </c>
    </row>
    <row r="10" spans="2:15" x14ac:dyDescent="0.3">
      <c r="B10">
        <v>2019</v>
      </c>
      <c r="C10" t="s">
        <v>385</v>
      </c>
      <c r="D10" t="s">
        <v>395</v>
      </c>
      <c r="E10" t="s">
        <v>396</v>
      </c>
    </row>
  </sheetData>
  <mergeCells count="3">
    <mergeCell ref="E1:F1"/>
    <mergeCell ref="B2:B4"/>
    <mergeCell ref="C2:C4"/>
  </mergeCells>
  <phoneticPr fontId="19" type="noConversion"/>
  <hyperlinks>
    <hyperlink ref="J5" r:id="rId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1"/>
  <sheetViews>
    <sheetView workbookViewId="0">
      <selection activeCell="B11" sqref="B11"/>
    </sheetView>
  </sheetViews>
  <sheetFormatPr defaultRowHeight="14.4" x14ac:dyDescent="0.3"/>
  <cols>
    <col min="1" max="1" width="18.109375" customWidth="1"/>
    <col min="2" max="2" width="48.33203125" customWidth="1"/>
    <col min="3" max="3" width="16.44140625" hidden="1" customWidth="1"/>
    <col min="4" max="4" width="12.109375" style="95" bestFit="1" customWidth="1"/>
    <col min="5" max="5" width="27.33203125" customWidth="1"/>
    <col min="6" max="6" width="19.6640625" customWidth="1"/>
    <col min="7" max="7" width="16" customWidth="1"/>
    <col min="8" max="8" width="10.5546875" bestFit="1" customWidth="1"/>
    <col min="9" max="9" width="45.44140625" customWidth="1"/>
    <col min="10" max="10" width="21.6640625" customWidth="1"/>
  </cols>
  <sheetData>
    <row r="1" spans="1:10" s="65" customFormat="1" ht="28.8" x14ac:dyDescent="0.3">
      <c r="A1" s="93">
        <f>SUMIF(A2:A21,"x",F2:F21)</f>
        <v>1740168722</v>
      </c>
      <c r="B1" s="65" t="s">
        <v>374</v>
      </c>
      <c r="C1" s="65" t="s">
        <v>380</v>
      </c>
      <c r="D1" s="94" t="s">
        <v>375</v>
      </c>
      <c r="E1" s="65" t="s">
        <v>202</v>
      </c>
      <c r="F1" s="65" t="s">
        <v>376</v>
      </c>
      <c r="G1" s="65" t="s">
        <v>381</v>
      </c>
      <c r="H1" s="65" t="s">
        <v>377</v>
      </c>
      <c r="I1" s="65" t="s">
        <v>378</v>
      </c>
      <c r="J1" s="65" t="s">
        <v>379</v>
      </c>
    </row>
    <row r="2" spans="1:10" x14ac:dyDescent="0.3">
      <c r="A2" t="s">
        <v>127</v>
      </c>
      <c r="B2" t="s">
        <v>351</v>
      </c>
      <c r="C2" t="s">
        <v>352</v>
      </c>
      <c r="D2" s="95" t="s">
        <v>353</v>
      </c>
      <c r="E2" s="66" t="s">
        <v>382</v>
      </c>
      <c r="F2">
        <v>1740168722</v>
      </c>
      <c r="G2">
        <v>1640251089</v>
      </c>
      <c r="H2" t="s">
        <v>354</v>
      </c>
      <c r="I2" t="s">
        <v>355</v>
      </c>
      <c r="J2" t="s">
        <v>356</v>
      </c>
    </row>
    <row r="3" spans="1:10" x14ac:dyDescent="0.3">
      <c r="B3" t="s">
        <v>362</v>
      </c>
      <c r="C3" t="s">
        <v>352</v>
      </c>
      <c r="D3" s="95" t="s">
        <v>363</v>
      </c>
      <c r="E3" s="66" t="s">
        <v>382</v>
      </c>
      <c r="F3">
        <v>1179998336</v>
      </c>
      <c r="G3">
        <v>1133019615</v>
      </c>
      <c r="H3" t="s">
        <v>364</v>
      </c>
      <c r="I3" t="s">
        <v>365</v>
      </c>
      <c r="J3" t="s">
        <v>366</v>
      </c>
    </row>
    <row r="4" spans="1:10" x14ac:dyDescent="0.3">
      <c r="B4" t="s">
        <v>367</v>
      </c>
      <c r="C4" t="s">
        <v>352</v>
      </c>
      <c r="D4" s="95" t="s">
        <v>363</v>
      </c>
      <c r="E4" s="66" t="s">
        <v>382</v>
      </c>
      <c r="F4">
        <v>1327002420</v>
      </c>
      <c r="G4">
        <v>1276052117</v>
      </c>
      <c r="H4" t="s">
        <v>364</v>
      </c>
      <c r="I4" t="s">
        <v>368</v>
      </c>
      <c r="J4" t="s">
        <v>369</v>
      </c>
    </row>
    <row r="5" spans="1:10" x14ac:dyDescent="0.3">
      <c r="B5" t="s">
        <v>370</v>
      </c>
      <c r="C5" t="s">
        <v>352</v>
      </c>
      <c r="D5" s="95" t="s">
        <v>358</v>
      </c>
      <c r="E5" s="66" t="s">
        <v>382</v>
      </c>
      <c r="F5">
        <v>1419238697</v>
      </c>
      <c r="G5">
        <v>1374255938</v>
      </c>
      <c r="H5" t="s">
        <v>371</v>
      </c>
      <c r="I5" t="s">
        <v>372</v>
      </c>
      <c r="J5" t="s">
        <v>373</v>
      </c>
    </row>
    <row r="6" spans="1:10" x14ac:dyDescent="0.3">
      <c r="B6" t="s">
        <v>357</v>
      </c>
      <c r="C6" t="s">
        <v>352</v>
      </c>
      <c r="D6" s="95" t="s">
        <v>358</v>
      </c>
      <c r="E6" s="66" t="s">
        <v>382</v>
      </c>
      <c r="F6">
        <v>3160636128</v>
      </c>
      <c r="G6">
        <v>3043578216</v>
      </c>
      <c r="H6" t="s">
        <v>359</v>
      </c>
      <c r="I6" t="s">
        <v>360</v>
      </c>
      <c r="J6" t="s">
        <v>361</v>
      </c>
    </row>
    <row r="7" spans="1:10" x14ac:dyDescent="0.3">
      <c r="B7" t="s">
        <v>537</v>
      </c>
      <c r="D7" s="96">
        <v>42670</v>
      </c>
      <c r="E7" s="66" t="s">
        <v>538</v>
      </c>
      <c r="F7">
        <v>1617638971</v>
      </c>
      <c r="G7">
        <v>1616740713</v>
      </c>
      <c r="H7" s="79">
        <v>42725</v>
      </c>
      <c r="I7" t="s">
        <v>539</v>
      </c>
      <c r="J7" t="s">
        <v>361</v>
      </c>
    </row>
    <row r="12" spans="1:10" x14ac:dyDescent="0.3">
      <c r="I12">
        <v>1640251089</v>
      </c>
    </row>
    <row r="13" spans="1:10" x14ac:dyDescent="0.3">
      <c r="I13">
        <v>1374255938</v>
      </c>
    </row>
    <row r="14" spans="1:10" x14ac:dyDescent="0.3">
      <c r="I14">
        <v>3043578216</v>
      </c>
    </row>
    <row r="15" spans="1:10" x14ac:dyDescent="0.3">
      <c r="I15">
        <v>1133019615</v>
      </c>
    </row>
    <row r="16" spans="1:10" x14ac:dyDescent="0.3">
      <c r="I16">
        <v>1276052117</v>
      </c>
    </row>
    <row r="17" spans="4:4" x14ac:dyDescent="0.3">
      <c r="D17" s="97"/>
    </row>
    <row r="18" spans="4:4" x14ac:dyDescent="0.3">
      <c r="D18" s="97"/>
    </row>
    <row r="19" spans="4:4" x14ac:dyDescent="0.3">
      <c r="D19" s="97"/>
    </row>
    <row r="20" spans="4:4" x14ac:dyDescent="0.3">
      <c r="D20" s="97"/>
    </row>
    <row r="21" spans="4:4" x14ac:dyDescent="0.3">
      <c r="D21" s="97"/>
    </row>
  </sheetData>
  <autoFilter ref="A1:J21" xr:uid="{00000000-0009-0000-0000-00000D00000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C1:H15"/>
  <sheetViews>
    <sheetView workbookViewId="0">
      <selection activeCell="E4" sqref="E4"/>
    </sheetView>
  </sheetViews>
  <sheetFormatPr defaultRowHeight="14.4" x14ac:dyDescent="0.3"/>
  <cols>
    <col min="3" max="3" width="3.33203125" bestFit="1" customWidth="1"/>
    <col min="4" max="4" width="46.33203125" bestFit="1" customWidth="1"/>
    <col min="5" max="5" width="31.88671875" style="1" customWidth="1"/>
    <col min="6" max="6" width="61.33203125" style="1" customWidth="1"/>
    <col min="7" max="8" width="31.88671875" style="1" customWidth="1"/>
    <col min="9" max="9" width="18.5546875" customWidth="1"/>
  </cols>
  <sheetData>
    <row r="1" spans="3:6" x14ac:dyDescent="0.3">
      <c r="C1" t="s">
        <v>153</v>
      </c>
      <c r="D1" t="s">
        <v>611</v>
      </c>
      <c r="E1" s="1" t="s">
        <v>612</v>
      </c>
    </row>
    <row r="2" spans="3:6" x14ac:dyDescent="0.3">
      <c r="C2">
        <v>1</v>
      </c>
      <c r="D2" t="s">
        <v>613</v>
      </c>
      <c r="E2" s="1" t="s">
        <v>614</v>
      </c>
    </row>
    <row r="3" spans="3:6" x14ac:dyDescent="0.3">
      <c r="C3">
        <v>2</v>
      </c>
      <c r="D3" t="s">
        <v>615</v>
      </c>
      <c r="E3" s="1" t="s">
        <v>616</v>
      </c>
    </row>
    <row r="4" spans="3:6" x14ac:dyDescent="0.3">
      <c r="C4">
        <v>3</v>
      </c>
      <c r="D4" t="s">
        <v>617</v>
      </c>
      <c r="E4" s="1" t="s">
        <v>618</v>
      </c>
    </row>
    <row r="5" spans="3:6" x14ac:dyDescent="0.3">
      <c r="C5">
        <v>4</v>
      </c>
      <c r="D5" t="s">
        <v>619</v>
      </c>
      <c r="E5" s="1" t="s">
        <v>620</v>
      </c>
    </row>
    <row r="6" spans="3:6" x14ac:dyDescent="0.3">
      <c r="C6">
        <v>5</v>
      </c>
      <c r="D6" t="s">
        <v>621</v>
      </c>
      <c r="E6" s="1" t="s">
        <v>622</v>
      </c>
    </row>
    <row r="7" spans="3:6" x14ac:dyDescent="0.3">
      <c r="C7">
        <v>6</v>
      </c>
      <c r="D7" t="s">
        <v>623</v>
      </c>
      <c r="E7" s="1" t="s">
        <v>622</v>
      </c>
    </row>
    <row r="11" spans="3:6" x14ac:dyDescent="0.3">
      <c r="C11" t="s">
        <v>153</v>
      </c>
      <c r="D11" t="s">
        <v>624</v>
      </c>
      <c r="E11" s="1" t="s">
        <v>625</v>
      </c>
      <c r="F11" s="1" t="s">
        <v>627</v>
      </c>
    </row>
    <row r="12" spans="3:6" x14ac:dyDescent="0.3">
      <c r="E12" s="1" t="s">
        <v>626</v>
      </c>
      <c r="F12" s="1" t="s">
        <v>626</v>
      </c>
    </row>
    <row r="13" spans="3:6" ht="129.6" x14ac:dyDescent="0.3">
      <c r="C13">
        <v>1</v>
      </c>
      <c r="D13" t="s">
        <v>628</v>
      </c>
      <c r="E13" s="1" t="s">
        <v>629</v>
      </c>
      <c r="F13" s="1" t="s">
        <v>630</v>
      </c>
    </row>
    <row r="14" spans="3:6" ht="100.8" x14ac:dyDescent="0.3">
      <c r="C14">
        <v>2</v>
      </c>
      <c r="D14" t="s">
        <v>631</v>
      </c>
      <c r="E14" s="1" t="s">
        <v>629</v>
      </c>
      <c r="F14" s="1" t="s">
        <v>632</v>
      </c>
    </row>
    <row r="15" spans="3:6" ht="115.2" x14ac:dyDescent="0.3">
      <c r="C15">
        <v>3</v>
      </c>
      <c r="D15" t="s">
        <v>633</v>
      </c>
      <c r="F15" s="1" t="s">
        <v>634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D1:J42"/>
  <sheetViews>
    <sheetView workbookViewId="0">
      <selection activeCell="N22" sqref="N22"/>
    </sheetView>
  </sheetViews>
  <sheetFormatPr defaultRowHeight="14.4" x14ac:dyDescent="0.3"/>
  <cols>
    <col min="5" max="5" width="23" bestFit="1" customWidth="1"/>
  </cols>
  <sheetData>
    <row r="1" spans="4:9" x14ac:dyDescent="0.3">
      <c r="D1" t="s">
        <v>181</v>
      </c>
      <c r="E1" t="s">
        <v>503</v>
      </c>
      <c r="F1" t="s">
        <v>638</v>
      </c>
      <c r="G1" t="s">
        <v>639</v>
      </c>
      <c r="H1" t="s">
        <v>640</v>
      </c>
      <c r="I1" t="s">
        <v>641</v>
      </c>
    </row>
    <row r="2" spans="4:9" x14ac:dyDescent="0.3">
      <c r="D2">
        <f>IFERROR(VLOOKUP(E2,NhanSu!F:K,6,0),0)</f>
        <v>19</v>
      </c>
      <c r="E2" t="s">
        <v>532</v>
      </c>
      <c r="F2" t="s">
        <v>109</v>
      </c>
      <c r="G2">
        <v>212143221</v>
      </c>
      <c r="H2" s="79">
        <v>29696</v>
      </c>
      <c r="I2" t="s">
        <v>109</v>
      </c>
    </row>
    <row r="3" spans="4:9" x14ac:dyDescent="0.3">
      <c r="D3">
        <f>IFERROR(VLOOKUP(E3,NhanSu!F:K,6,0),0)</f>
        <v>14</v>
      </c>
      <c r="E3" t="s">
        <v>526</v>
      </c>
      <c r="F3" t="s">
        <v>109</v>
      </c>
      <c r="G3">
        <v>272696072</v>
      </c>
      <c r="H3" s="79">
        <v>36242</v>
      </c>
      <c r="I3" t="s">
        <v>109</v>
      </c>
    </row>
    <row r="4" spans="4:9" x14ac:dyDescent="0.3">
      <c r="D4">
        <f>IFERROR(VLOOKUP(E4,NhanSu!F:K,6,0),0)</f>
        <v>3</v>
      </c>
      <c r="E4" t="s">
        <v>318</v>
      </c>
      <c r="F4" t="s">
        <v>109</v>
      </c>
      <c r="G4">
        <v>272396568</v>
      </c>
      <c r="H4" s="79">
        <v>34970</v>
      </c>
      <c r="I4" t="s">
        <v>109</v>
      </c>
    </row>
    <row r="5" spans="4:9" x14ac:dyDescent="0.3">
      <c r="D5">
        <f>IFERROR(VLOOKUP(E5,NhanSu!F:K,6,0),0)</f>
        <v>0</v>
      </c>
      <c r="E5" t="s">
        <v>314</v>
      </c>
      <c r="F5" t="s">
        <v>109</v>
      </c>
      <c r="G5">
        <v>271380486</v>
      </c>
      <c r="H5" s="79">
        <v>29587</v>
      </c>
      <c r="I5" t="s">
        <v>109</v>
      </c>
    </row>
    <row r="6" spans="4:9" x14ac:dyDescent="0.3">
      <c r="D6">
        <f>IFERROR(VLOOKUP(E6,NhanSu!F:K,6,0),0)</f>
        <v>0</v>
      </c>
      <c r="E6" t="s">
        <v>114</v>
      </c>
      <c r="F6" t="s">
        <v>109</v>
      </c>
      <c r="G6">
        <v>271430448</v>
      </c>
      <c r="H6" s="79">
        <v>29460</v>
      </c>
      <c r="I6" t="s">
        <v>642</v>
      </c>
    </row>
    <row r="7" spans="4:9" x14ac:dyDescent="0.3">
      <c r="D7">
        <f>IFERROR(VLOOKUP(E7,NhanSu!F:K,6,0),0)</f>
        <v>0</v>
      </c>
      <c r="E7" t="s">
        <v>110</v>
      </c>
      <c r="F7" t="s">
        <v>109</v>
      </c>
      <c r="G7">
        <v>270983407</v>
      </c>
      <c r="H7" s="79">
        <v>26037</v>
      </c>
      <c r="I7" t="s">
        <v>642</v>
      </c>
    </row>
    <row r="8" spans="4:9" x14ac:dyDescent="0.3">
      <c r="D8">
        <f>IFERROR(VLOOKUP(E8,NhanSu!F:K,6,0),0)</f>
        <v>0</v>
      </c>
      <c r="E8" t="s">
        <v>136</v>
      </c>
      <c r="F8" t="s">
        <v>643</v>
      </c>
      <c r="G8">
        <v>271285313</v>
      </c>
      <c r="H8" s="79">
        <v>28333</v>
      </c>
      <c r="I8" t="s">
        <v>644</v>
      </c>
    </row>
    <row r="9" spans="4:9" x14ac:dyDescent="0.3">
      <c r="D9">
        <f>IFERROR(VLOOKUP(E9,NhanSu!F:K,6,0),0)</f>
        <v>0</v>
      </c>
      <c r="E9" t="s">
        <v>506</v>
      </c>
      <c r="F9" t="s">
        <v>643</v>
      </c>
      <c r="G9">
        <v>271485073</v>
      </c>
      <c r="H9" s="79">
        <v>29601</v>
      </c>
      <c r="I9" t="s">
        <v>644</v>
      </c>
    </row>
    <row r="10" spans="4:9" x14ac:dyDescent="0.3">
      <c r="D10">
        <f>IFERROR(VLOOKUP(E10,NhanSu!F:K,6,0),0)</f>
        <v>0</v>
      </c>
      <c r="E10" t="s">
        <v>493</v>
      </c>
      <c r="F10" t="s">
        <v>643</v>
      </c>
      <c r="G10">
        <v>271316993</v>
      </c>
      <c r="H10" s="79">
        <v>29130</v>
      </c>
      <c r="I10" t="s">
        <v>644</v>
      </c>
    </row>
    <row r="11" spans="4:9" x14ac:dyDescent="0.3">
      <c r="D11">
        <f>IFERROR(VLOOKUP(E11,NhanSu!F:K,6,0),0)</f>
        <v>0</v>
      </c>
      <c r="E11" t="s">
        <v>152</v>
      </c>
      <c r="F11" t="s">
        <v>643</v>
      </c>
      <c r="G11">
        <v>271483902</v>
      </c>
      <c r="H11" s="79">
        <v>29749</v>
      </c>
      <c r="I11" t="s">
        <v>644</v>
      </c>
    </row>
    <row r="12" spans="4:9" x14ac:dyDescent="0.3">
      <c r="D12">
        <f>IFERROR(VLOOKUP(E12,NhanSu!F:K,6,0),0)</f>
        <v>22</v>
      </c>
      <c r="E12" t="s">
        <v>535</v>
      </c>
      <c r="F12">
        <v>272282903</v>
      </c>
      <c r="G12" s="79">
        <v>33816</v>
      </c>
      <c r="H12" t="s">
        <v>109</v>
      </c>
    </row>
    <row r="13" spans="4:9" x14ac:dyDescent="0.3">
      <c r="D13">
        <f>IFERROR(VLOOKUP(E13,NhanSu!F:K,6,0),0)</f>
        <v>17</v>
      </c>
      <c r="E13" t="s">
        <v>530</v>
      </c>
      <c r="F13" t="s">
        <v>109</v>
      </c>
      <c r="G13">
        <v>272556665</v>
      </c>
      <c r="H13" s="79">
        <v>35580</v>
      </c>
      <c r="I13" t="s">
        <v>109</v>
      </c>
    </row>
    <row r="14" spans="4:9" x14ac:dyDescent="0.3">
      <c r="D14">
        <f>IFERROR(VLOOKUP(E14,NhanSu!F:K,6,0),0)</f>
        <v>9</v>
      </c>
      <c r="E14" t="s">
        <v>520</v>
      </c>
      <c r="F14" t="s">
        <v>109</v>
      </c>
      <c r="G14">
        <v>272556713</v>
      </c>
      <c r="H14" s="79">
        <v>35884</v>
      </c>
      <c r="I14" t="s">
        <v>109</v>
      </c>
    </row>
    <row r="15" spans="4:9" x14ac:dyDescent="0.3">
      <c r="D15">
        <f>IFERROR(VLOOKUP(E15,NhanSu!F:K,6,0),0)</f>
        <v>6</v>
      </c>
      <c r="E15" t="s">
        <v>118</v>
      </c>
      <c r="F15" t="s">
        <v>109</v>
      </c>
      <c r="G15">
        <v>271728653</v>
      </c>
      <c r="H15" s="79">
        <v>31088</v>
      </c>
      <c r="I15" t="s">
        <v>109</v>
      </c>
    </row>
    <row r="16" spans="4:9" x14ac:dyDescent="0.3">
      <c r="D16">
        <f>IFERROR(VLOOKUP(E16,NhanSu!F:K,6,0),0)</f>
        <v>0</v>
      </c>
      <c r="E16" t="s">
        <v>383</v>
      </c>
      <c r="F16" t="s">
        <v>109</v>
      </c>
      <c r="G16">
        <v>271475064</v>
      </c>
      <c r="H16" s="79">
        <v>30193</v>
      </c>
      <c r="I16" t="s">
        <v>109</v>
      </c>
    </row>
    <row r="17" spans="4:10" x14ac:dyDescent="0.3">
      <c r="D17">
        <f>IFERROR(VLOOKUP(E17,NhanSu!F:K,6,0),0)</f>
        <v>0</v>
      </c>
      <c r="E17" t="s">
        <v>116</v>
      </c>
      <c r="F17" t="s">
        <v>109</v>
      </c>
      <c r="G17">
        <v>271772123</v>
      </c>
      <c r="H17" s="79">
        <v>32228</v>
      </c>
      <c r="I17" t="s">
        <v>642</v>
      </c>
    </row>
    <row r="18" spans="4:10" x14ac:dyDescent="0.3">
      <c r="D18">
        <f>IFERROR(VLOOKUP(E18,NhanSu!F:K,6,0),0)</f>
        <v>0</v>
      </c>
      <c r="E18" t="s">
        <v>115</v>
      </c>
      <c r="F18" t="s">
        <v>109</v>
      </c>
      <c r="G18">
        <v>271149270</v>
      </c>
      <c r="H18" s="79">
        <v>27706</v>
      </c>
      <c r="I18" t="s">
        <v>642</v>
      </c>
    </row>
    <row r="19" spans="4:10" x14ac:dyDescent="0.3">
      <c r="D19">
        <f>IFERROR(VLOOKUP(E19,NhanSu!F:K,6,0),0)</f>
        <v>0</v>
      </c>
      <c r="E19" t="s">
        <v>113</v>
      </c>
      <c r="F19" t="s">
        <v>109</v>
      </c>
      <c r="G19">
        <v>271577771</v>
      </c>
      <c r="H19" s="79">
        <v>30671</v>
      </c>
      <c r="I19" t="s">
        <v>642</v>
      </c>
    </row>
    <row r="20" spans="4:10" x14ac:dyDescent="0.3">
      <c r="D20">
        <f>IFERROR(VLOOKUP(E20,NhanSu!F:K,6,0),0)</f>
        <v>0</v>
      </c>
      <c r="E20" t="s">
        <v>495</v>
      </c>
      <c r="F20" t="s">
        <v>643</v>
      </c>
      <c r="G20">
        <v>214523467</v>
      </c>
      <c r="H20" s="79">
        <v>30596</v>
      </c>
      <c r="I20" t="s">
        <v>644</v>
      </c>
    </row>
    <row r="21" spans="4:10" x14ac:dyDescent="0.3">
      <c r="D21">
        <f>IFERROR(VLOOKUP(E21,NhanSu!F:K,6,0),0)</f>
        <v>0</v>
      </c>
      <c r="E21" t="s">
        <v>494</v>
      </c>
      <c r="F21" t="s">
        <v>643</v>
      </c>
      <c r="G21">
        <v>271172296</v>
      </c>
      <c r="H21" s="79">
        <v>27534</v>
      </c>
      <c r="I21" t="s">
        <v>644</v>
      </c>
    </row>
    <row r="22" spans="4:10" x14ac:dyDescent="0.3">
      <c r="D22">
        <f>IFERROR(VLOOKUP(E22,NhanSu!F:K,6,0),0)</f>
        <v>18</v>
      </c>
      <c r="E22" t="s">
        <v>531</v>
      </c>
      <c r="F22" t="s">
        <v>109</v>
      </c>
      <c r="G22">
        <v>271285473</v>
      </c>
      <c r="H22" s="79">
        <v>27567</v>
      </c>
      <c r="I22" s="79" t="s">
        <v>109</v>
      </c>
      <c r="J22" t="s">
        <v>109</v>
      </c>
    </row>
    <row r="23" spans="4:10" x14ac:dyDescent="0.3">
      <c r="D23">
        <f>IFERROR(VLOOKUP(E23,NhanSu!F:K,6,0),0)</f>
        <v>12</v>
      </c>
      <c r="E23" t="s">
        <v>525</v>
      </c>
      <c r="F23" t="s">
        <v>109</v>
      </c>
      <c r="G23">
        <v>75200000515</v>
      </c>
      <c r="H23" s="79">
        <v>36767</v>
      </c>
      <c r="I23" s="79" t="s">
        <v>109</v>
      </c>
      <c r="J23" t="s">
        <v>109</v>
      </c>
    </row>
    <row r="24" spans="4:10" x14ac:dyDescent="0.3">
      <c r="D24">
        <f>IFERROR(VLOOKUP(E24,NhanSu!F:K,6,0),0)</f>
        <v>11</v>
      </c>
      <c r="E24" t="s">
        <v>524</v>
      </c>
      <c r="F24" t="s">
        <v>109</v>
      </c>
      <c r="G24">
        <v>272732396</v>
      </c>
      <c r="H24" s="79">
        <v>36804</v>
      </c>
      <c r="I24" s="79" t="s">
        <v>109</v>
      </c>
      <c r="J24" t="s">
        <v>109</v>
      </c>
    </row>
    <row r="25" spans="4:10" x14ac:dyDescent="0.3">
      <c r="D25">
        <f>IFERROR(VLOOKUP(E25,NhanSu!F:K,6,0),0)</f>
        <v>10</v>
      </c>
      <c r="E25" t="s">
        <v>521</v>
      </c>
      <c r="F25" t="s">
        <v>109</v>
      </c>
      <c r="G25">
        <v>271315765</v>
      </c>
      <c r="H25" s="79">
        <v>29205</v>
      </c>
      <c r="I25" s="79" t="s">
        <v>109</v>
      </c>
      <c r="J25" t="s">
        <v>109</v>
      </c>
    </row>
    <row r="26" spans="4:10" x14ac:dyDescent="0.3">
      <c r="D26">
        <f>IFERROR(VLOOKUP(E26,NhanSu!F:K,6,0),0)</f>
        <v>7</v>
      </c>
      <c r="E26" t="s">
        <v>514</v>
      </c>
      <c r="F26" t="s">
        <v>109</v>
      </c>
      <c r="G26">
        <v>272556764</v>
      </c>
      <c r="H26" s="79">
        <v>34976</v>
      </c>
      <c r="I26" s="79" t="s">
        <v>109</v>
      </c>
      <c r="J26" t="s">
        <v>109</v>
      </c>
    </row>
    <row r="27" spans="4:10" x14ac:dyDescent="0.3">
      <c r="D27">
        <f>IFERROR(VLOOKUP(E27,NhanSu!F:K,6,0),0)</f>
        <v>4</v>
      </c>
      <c r="E27" t="s">
        <v>124</v>
      </c>
      <c r="F27" t="s">
        <v>109</v>
      </c>
      <c r="G27">
        <v>271586657</v>
      </c>
      <c r="H27" s="79">
        <v>29221</v>
      </c>
      <c r="I27" s="79" t="s">
        <v>109</v>
      </c>
      <c r="J27" t="s">
        <v>109</v>
      </c>
    </row>
    <row r="28" spans="4:10" x14ac:dyDescent="0.3">
      <c r="D28">
        <f>IFERROR(VLOOKUP(E28,NhanSu!F:K,6,0),0)</f>
        <v>5</v>
      </c>
      <c r="E28" t="s">
        <v>316</v>
      </c>
      <c r="F28" t="s">
        <v>109</v>
      </c>
      <c r="G28">
        <v>271449542</v>
      </c>
      <c r="H28" s="79">
        <v>30027</v>
      </c>
      <c r="I28" s="79" t="s">
        <v>109</v>
      </c>
      <c r="J28" t="s">
        <v>109</v>
      </c>
    </row>
    <row r="29" spans="4:10" x14ac:dyDescent="0.3">
      <c r="D29">
        <f>IFERROR(VLOOKUP(E29,NhanSu!F:K,6,0),0)</f>
        <v>0</v>
      </c>
      <c r="E29" t="s">
        <v>112</v>
      </c>
      <c r="F29" t="s">
        <v>109</v>
      </c>
      <c r="G29">
        <v>271235673</v>
      </c>
      <c r="H29" s="79">
        <v>26845</v>
      </c>
      <c r="I29" s="79" t="s">
        <v>642</v>
      </c>
      <c r="J29" t="s">
        <v>642</v>
      </c>
    </row>
    <row r="30" spans="4:10" x14ac:dyDescent="0.3">
      <c r="D30">
        <f>IFERROR(VLOOKUP(E30,NhanSu!F:K,6,0),0)</f>
        <v>0</v>
      </c>
      <c r="E30" t="s">
        <v>111</v>
      </c>
      <c r="F30" t="s">
        <v>109</v>
      </c>
      <c r="G30">
        <v>271577813</v>
      </c>
      <c r="H30" s="79">
        <v>30730</v>
      </c>
      <c r="I30" s="79" t="s">
        <v>642</v>
      </c>
      <c r="J30" t="s">
        <v>642</v>
      </c>
    </row>
    <row r="31" spans="4:10" x14ac:dyDescent="0.3">
      <c r="D31">
        <f>IFERROR(VLOOKUP(E31,NhanSu!F:K,6,0),0)</f>
        <v>0</v>
      </c>
      <c r="E31" t="s">
        <v>108</v>
      </c>
      <c r="F31" t="s">
        <v>109</v>
      </c>
      <c r="G31">
        <v>271480301</v>
      </c>
      <c r="H31" s="79">
        <v>30193</v>
      </c>
      <c r="I31" s="79" t="s">
        <v>642</v>
      </c>
      <c r="J31" t="s">
        <v>642</v>
      </c>
    </row>
    <row r="32" spans="4:10" x14ac:dyDescent="0.3">
      <c r="D32">
        <f>IFERROR(VLOOKUP(E32,NhanSu!F:K,6,0),0)</f>
        <v>21</v>
      </c>
      <c r="E32" t="s">
        <v>534</v>
      </c>
      <c r="F32" t="s">
        <v>109</v>
      </c>
      <c r="G32">
        <v>272960603</v>
      </c>
      <c r="H32" s="79">
        <v>37008</v>
      </c>
      <c r="I32" t="s">
        <v>109</v>
      </c>
    </row>
    <row r="33" spans="4:9" x14ac:dyDescent="0.3">
      <c r="D33">
        <f>IFERROR(VLOOKUP(E33,NhanSu!F:K,6,0),0)</f>
        <v>20</v>
      </c>
      <c r="E33" t="s">
        <v>533</v>
      </c>
      <c r="F33" t="s">
        <v>109</v>
      </c>
      <c r="G33">
        <v>271688082</v>
      </c>
      <c r="H33" s="79">
        <v>31416</v>
      </c>
      <c r="I33" t="s">
        <v>109</v>
      </c>
    </row>
    <row r="34" spans="4:9" x14ac:dyDescent="0.3">
      <c r="D34">
        <f>IFERROR(VLOOKUP(E34,NhanSu!F:K,6,0),0)</f>
        <v>15</v>
      </c>
      <c r="E34" t="s">
        <v>528</v>
      </c>
      <c r="F34" t="s">
        <v>109</v>
      </c>
      <c r="G34">
        <v>272397442</v>
      </c>
      <c r="H34" s="79">
        <v>34041</v>
      </c>
      <c r="I34" t="s">
        <v>109</v>
      </c>
    </row>
    <row r="35" spans="4:9" x14ac:dyDescent="0.3">
      <c r="D35">
        <f>IFERROR(VLOOKUP(E35,NhanSu!F:K,6,0),0)</f>
        <v>13</v>
      </c>
      <c r="E35" t="s">
        <v>536</v>
      </c>
      <c r="F35" t="s">
        <v>109</v>
      </c>
      <c r="G35">
        <v>272653927</v>
      </c>
      <c r="H35" s="79">
        <v>35555</v>
      </c>
      <c r="I35" t="s">
        <v>109</v>
      </c>
    </row>
    <row r="36" spans="4:9" x14ac:dyDescent="0.3">
      <c r="D36">
        <f>IFERROR(VLOOKUP(E36,NhanSu!F:K,6,0),0)</f>
        <v>8</v>
      </c>
      <c r="E36" t="s">
        <v>519</v>
      </c>
      <c r="F36" t="s">
        <v>109</v>
      </c>
      <c r="G36">
        <v>272352958</v>
      </c>
      <c r="H36" s="79">
        <v>34281</v>
      </c>
      <c r="I36" t="s">
        <v>109</v>
      </c>
    </row>
    <row r="37" spans="4:9" x14ac:dyDescent="0.3">
      <c r="D37">
        <f>IFERROR(VLOOKUP(E37,NhanSu!F:K,6,0),0)</f>
        <v>0</v>
      </c>
      <c r="E37" t="s">
        <v>317</v>
      </c>
      <c r="F37" t="s">
        <v>109</v>
      </c>
      <c r="G37">
        <v>271294536</v>
      </c>
      <c r="H37" s="79">
        <v>29587</v>
      </c>
      <c r="I37" t="s">
        <v>109</v>
      </c>
    </row>
    <row r="38" spans="4:9" x14ac:dyDescent="0.3">
      <c r="D38">
        <f>IFERROR(VLOOKUP(E38,NhanSu!F:K,6,0),0)</f>
        <v>0</v>
      </c>
      <c r="E38" t="s">
        <v>497</v>
      </c>
      <c r="F38" t="s">
        <v>643</v>
      </c>
      <c r="G38">
        <v>271229202</v>
      </c>
      <c r="H38" s="79">
        <v>28052</v>
      </c>
      <c r="I38" t="s">
        <v>644</v>
      </c>
    </row>
    <row r="39" spans="4:9" x14ac:dyDescent="0.3">
      <c r="D39">
        <f>IFERROR(VLOOKUP(E39,NhanSu!F:K,6,0),0)</f>
        <v>0</v>
      </c>
      <c r="E39" t="s">
        <v>498</v>
      </c>
      <c r="F39" t="s">
        <v>643</v>
      </c>
      <c r="G39">
        <v>272526412</v>
      </c>
      <c r="H39" t="s">
        <v>645</v>
      </c>
      <c r="I39" t="s">
        <v>644</v>
      </c>
    </row>
    <row r="40" spans="4:9" x14ac:dyDescent="0.3">
      <c r="D40">
        <f>IFERROR(VLOOKUP(E40,NhanSu!F:K,6,0),0)</f>
        <v>0</v>
      </c>
      <c r="E40" t="s">
        <v>505</v>
      </c>
      <c r="F40" t="s">
        <v>643</v>
      </c>
      <c r="G40">
        <v>271601608</v>
      </c>
      <c r="H40" s="79">
        <v>30303</v>
      </c>
      <c r="I40" t="s">
        <v>644</v>
      </c>
    </row>
    <row r="41" spans="4:9" x14ac:dyDescent="0.3">
      <c r="D41">
        <f>IFERROR(VLOOKUP(E41,NhanSu!F:K,6,0),0)</f>
        <v>0</v>
      </c>
      <c r="E41" t="s">
        <v>129</v>
      </c>
      <c r="F41" t="s">
        <v>643</v>
      </c>
      <c r="G41">
        <v>271298968</v>
      </c>
      <c r="H41" s="79">
        <v>28217</v>
      </c>
      <c r="I41" t="s">
        <v>644</v>
      </c>
    </row>
    <row r="42" spans="4:9" x14ac:dyDescent="0.3">
      <c r="D42">
        <f>IFERROR(VLOOKUP(E42,NhanSu!F:K,6,0),0)</f>
        <v>16</v>
      </c>
      <c r="E42" t="s">
        <v>529</v>
      </c>
      <c r="F42" t="s">
        <v>109</v>
      </c>
      <c r="G42">
        <v>272423855</v>
      </c>
      <c r="H42" s="79">
        <v>34974</v>
      </c>
      <c r="I42" t="s">
        <v>109</v>
      </c>
    </row>
  </sheetData>
  <conditionalFormatting sqref="D1:D1048576">
    <cfRule type="cellIs" dxfId="0" priority="1" operator="greaterThan">
      <formula>0</formula>
    </cfRule>
  </conditionalFormatting>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filterMode="1"/>
  <dimension ref="C1:F177"/>
  <sheetViews>
    <sheetView workbookViewId="0">
      <selection activeCell="D153" sqref="D153"/>
    </sheetView>
  </sheetViews>
  <sheetFormatPr defaultRowHeight="14.4" x14ac:dyDescent="0.3"/>
  <cols>
    <col min="4" max="4" width="52.44140625" bestFit="1" customWidth="1"/>
  </cols>
  <sheetData>
    <row r="1" spans="3:6" x14ac:dyDescent="0.3">
      <c r="C1" t="s">
        <v>169</v>
      </c>
      <c r="D1" t="s">
        <v>674</v>
      </c>
      <c r="E1" t="s">
        <v>436</v>
      </c>
      <c r="F1" t="s">
        <v>675</v>
      </c>
    </row>
    <row r="2" spans="3:6" hidden="1" x14ac:dyDescent="0.3">
      <c r="C2" t="s">
        <v>676</v>
      </c>
      <c r="D2" t="s">
        <v>677</v>
      </c>
    </row>
    <row r="3" spans="3:6" hidden="1" x14ac:dyDescent="0.3">
      <c r="D3" t="s">
        <v>678</v>
      </c>
      <c r="E3" t="s">
        <v>679</v>
      </c>
      <c r="F3">
        <v>30</v>
      </c>
    </row>
    <row r="4" spans="3:6" hidden="1" x14ac:dyDescent="0.3">
      <c r="D4" t="s">
        <v>680</v>
      </c>
    </row>
    <row r="5" spans="3:6" hidden="1" x14ac:dyDescent="0.3">
      <c r="D5" t="s">
        <v>681</v>
      </c>
      <c r="E5" t="s">
        <v>682</v>
      </c>
      <c r="F5" t="s">
        <v>683</v>
      </c>
    </row>
    <row r="6" spans="3:6" hidden="1" x14ac:dyDescent="0.3">
      <c r="D6" t="s">
        <v>684</v>
      </c>
      <c r="E6" t="s">
        <v>685</v>
      </c>
      <c r="F6" t="s">
        <v>683</v>
      </c>
    </row>
    <row r="7" spans="3:6" hidden="1" x14ac:dyDescent="0.3">
      <c r="D7" t="s">
        <v>686</v>
      </c>
      <c r="E7" t="s">
        <v>679</v>
      </c>
      <c r="F7">
        <v>6</v>
      </c>
    </row>
    <row r="8" spans="3:6" hidden="1" x14ac:dyDescent="0.3">
      <c r="D8" t="s">
        <v>680</v>
      </c>
    </row>
    <row r="9" spans="3:6" hidden="1" x14ac:dyDescent="0.3">
      <c r="D9" t="s">
        <v>687</v>
      </c>
      <c r="E9" t="s">
        <v>685</v>
      </c>
      <c r="F9" s="137">
        <v>1368</v>
      </c>
    </row>
    <row r="10" spans="3:6" hidden="1" x14ac:dyDescent="0.3">
      <c r="D10" t="s">
        <v>688</v>
      </c>
      <c r="E10" t="s">
        <v>689</v>
      </c>
      <c r="F10" t="s">
        <v>690</v>
      </c>
    </row>
    <row r="11" spans="3:6" hidden="1" x14ac:dyDescent="0.3">
      <c r="D11" t="s">
        <v>691</v>
      </c>
      <c r="E11" t="s">
        <v>685</v>
      </c>
      <c r="F11" t="s">
        <v>692</v>
      </c>
    </row>
    <row r="12" spans="3:6" hidden="1" x14ac:dyDescent="0.3">
      <c r="D12" t="s">
        <v>693</v>
      </c>
      <c r="E12" t="s">
        <v>685</v>
      </c>
      <c r="F12" s="137">
        <v>1207</v>
      </c>
    </row>
    <row r="13" spans="3:6" hidden="1" x14ac:dyDescent="0.3">
      <c r="D13" t="s">
        <v>694</v>
      </c>
      <c r="E13" t="s">
        <v>695</v>
      </c>
      <c r="F13">
        <v>1</v>
      </c>
    </row>
    <row r="14" spans="3:6" hidden="1" x14ac:dyDescent="0.3">
      <c r="D14" t="s">
        <v>696</v>
      </c>
      <c r="E14" t="s">
        <v>695</v>
      </c>
      <c r="F14">
        <v>1</v>
      </c>
    </row>
    <row r="15" spans="3:6" hidden="1" x14ac:dyDescent="0.3">
      <c r="D15" t="s">
        <v>697</v>
      </c>
      <c r="E15" t="s">
        <v>695</v>
      </c>
      <c r="F15">
        <v>1</v>
      </c>
    </row>
    <row r="16" spans="3:6" hidden="1" x14ac:dyDescent="0.3">
      <c r="D16" t="s">
        <v>698</v>
      </c>
      <c r="E16" t="s">
        <v>695</v>
      </c>
    </row>
    <row r="17" spans="4:6" hidden="1" x14ac:dyDescent="0.3">
      <c r="D17" t="s">
        <v>699</v>
      </c>
      <c r="E17" t="s">
        <v>689</v>
      </c>
      <c r="F17" t="s">
        <v>700</v>
      </c>
    </row>
    <row r="18" spans="4:6" hidden="1" x14ac:dyDescent="0.3">
      <c r="D18" t="s">
        <v>701</v>
      </c>
      <c r="E18" t="s">
        <v>685</v>
      </c>
      <c r="F18" t="s">
        <v>702</v>
      </c>
    </row>
    <row r="19" spans="4:6" hidden="1" x14ac:dyDescent="0.3">
      <c r="D19" t="s">
        <v>703</v>
      </c>
      <c r="E19" t="s">
        <v>685</v>
      </c>
      <c r="F19" t="s">
        <v>704</v>
      </c>
    </row>
    <row r="20" spans="4:6" hidden="1" x14ac:dyDescent="0.3">
      <c r="D20" t="s">
        <v>705</v>
      </c>
      <c r="E20" t="s">
        <v>685</v>
      </c>
      <c r="F20" t="s">
        <v>706</v>
      </c>
    </row>
    <row r="21" spans="4:6" hidden="1" x14ac:dyDescent="0.3">
      <c r="D21" t="s">
        <v>707</v>
      </c>
      <c r="E21" t="s">
        <v>695</v>
      </c>
      <c r="F21" s="137">
        <v>4480</v>
      </c>
    </row>
    <row r="22" spans="4:6" hidden="1" x14ac:dyDescent="0.3">
      <c r="D22" t="s">
        <v>708</v>
      </c>
      <c r="E22" t="s">
        <v>682</v>
      </c>
      <c r="F22" s="137">
        <v>2220</v>
      </c>
    </row>
    <row r="23" spans="4:6" hidden="1" x14ac:dyDescent="0.3">
      <c r="D23" t="s">
        <v>684</v>
      </c>
      <c r="E23" t="s">
        <v>685</v>
      </c>
      <c r="F23" t="s">
        <v>709</v>
      </c>
    </row>
    <row r="24" spans="4:6" hidden="1" x14ac:dyDescent="0.3">
      <c r="D24" t="s">
        <v>710</v>
      </c>
      <c r="E24" t="s">
        <v>685</v>
      </c>
      <c r="F24" s="137">
        <v>1368</v>
      </c>
    </row>
    <row r="25" spans="4:6" hidden="1" x14ac:dyDescent="0.3">
      <c r="D25" t="s">
        <v>711</v>
      </c>
      <c r="E25" t="s">
        <v>712</v>
      </c>
      <c r="F25">
        <v>5</v>
      </c>
    </row>
    <row r="26" spans="4:6" hidden="1" x14ac:dyDescent="0.3">
      <c r="D26" t="s">
        <v>713</v>
      </c>
    </row>
    <row r="27" spans="4:6" hidden="1" x14ac:dyDescent="0.3">
      <c r="D27" t="s">
        <v>714</v>
      </c>
      <c r="E27" t="s">
        <v>689</v>
      </c>
      <c r="F27" s="137">
        <v>2912</v>
      </c>
    </row>
    <row r="28" spans="4:6" hidden="1" x14ac:dyDescent="0.3">
      <c r="D28" t="s">
        <v>715</v>
      </c>
      <c r="E28" t="s">
        <v>716</v>
      </c>
      <c r="F28">
        <v>2</v>
      </c>
    </row>
    <row r="29" spans="4:6" hidden="1" x14ac:dyDescent="0.3">
      <c r="D29" t="s">
        <v>717</v>
      </c>
      <c r="E29" t="s">
        <v>695</v>
      </c>
      <c r="F29">
        <v>2</v>
      </c>
    </row>
    <row r="30" spans="4:6" hidden="1" x14ac:dyDescent="0.3">
      <c r="D30" t="s">
        <v>718</v>
      </c>
      <c r="E30" t="s">
        <v>719</v>
      </c>
      <c r="F30">
        <v>2</v>
      </c>
    </row>
    <row r="31" spans="4:6" hidden="1" x14ac:dyDescent="0.3">
      <c r="D31" t="s">
        <v>720</v>
      </c>
      <c r="E31" t="s">
        <v>719</v>
      </c>
      <c r="F31">
        <v>2</v>
      </c>
    </row>
    <row r="32" spans="4:6" hidden="1" x14ac:dyDescent="0.3">
      <c r="D32" t="s">
        <v>721</v>
      </c>
      <c r="E32" t="s">
        <v>695</v>
      </c>
      <c r="F32" t="s">
        <v>722</v>
      </c>
    </row>
    <row r="33" spans="3:6" hidden="1" x14ac:dyDescent="0.3">
      <c r="D33" t="s">
        <v>723</v>
      </c>
      <c r="E33" t="s">
        <v>685</v>
      </c>
      <c r="F33" t="s">
        <v>722</v>
      </c>
    </row>
    <row r="34" spans="3:6" hidden="1" x14ac:dyDescent="0.3">
      <c r="D34" t="s">
        <v>724</v>
      </c>
      <c r="E34" t="s">
        <v>689</v>
      </c>
      <c r="F34" s="137">
        <v>2912</v>
      </c>
    </row>
    <row r="35" spans="3:6" hidden="1" x14ac:dyDescent="0.3">
      <c r="D35" t="s">
        <v>725</v>
      </c>
      <c r="E35" t="s">
        <v>716</v>
      </c>
      <c r="F35">
        <v>2</v>
      </c>
    </row>
    <row r="36" spans="3:6" hidden="1" x14ac:dyDescent="0.3">
      <c r="D36" t="s">
        <v>726</v>
      </c>
      <c r="E36" t="s">
        <v>712</v>
      </c>
      <c r="F36">
        <v>2</v>
      </c>
    </row>
    <row r="37" spans="3:6" hidden="1" x14ac:dyDescent="0.3">
      <c r="D37" t="s">
        <v>713</v>
      </c>
    </row>
    <row r="38" spans="3:6" hidden="1" x14ac:dyDescent="0.3">
      <c r="D38" t="s">
        <v>31</v>
      </c>
      <c r="E38" t="s">
        <v>689</v>
      </c>
      <c r="F38" s="137">
        <v>6720</v>
      </c>
    </row>
    <row r="39" spans="3:6" hidden="1" x14ac:dyDescent="0.3">
      <c r="D39" t="s">
        <v>715</v>
      </c>
      <c r="E39" t="s">
        <v>716</v>
      </c>
      <c r="F39">
        <v>6</v>
      </c>
    </row>
    <row r="40" spans="3:6" hidden="1" x14ac:dyDescent="0.3">
      <c r="D40" t="s">
        <v>717</v>
      </c>
      <c r="E40" t="s">
        <v>695</v>
      </c>
      <c r="F40">
        <v>6</v>
      </c>
    </row>
    <row r="41" spans="3:6" hidden="1" x14ac:dyDescent="0.3">
      <c r="D41" t="s">
        <v>720</v>
      </c>
      <c r="E41" t="s">
        <v>719</v>
      </c>
      <c r="F41">
        <v>6</v>
      </c>
    </row>
    <row r="42" spans="3:6" hidden="1" x14ac:dyDescent="0.3">
      <c r="D42" t="s">
        <v>727</v>
      </c>
      <c r="E42" t="s">
        <v>695</v>
      </c>
      <c r="F42" s="137">
        <v>1550</v>
      </c>
    </row>
    <row r="43" spans="3:6" hidden="1" x14ac:dyDescent="0.3">
      <c r="D43" t="s">
        <v>723</v>
      </c>
      <c r="E43" t="s">
        <v>685</v>
      </c>
      <c r="F43" s="137">
        <v>1550</v>
      </c>
    </row>
    <row r="44" spans="3:6" hidden="1" x14ac:dyDescent="0.3">
      <c r="D44" t="s">
        <v>724</v>
      </c>
      <c r="E44" t="s">
        <v>689</v>
      </c>
      <c r="F44" s="137">
        <v>6720</v>
      </c>
    </row>
    <row r="45" spans="3:6" hidden="1" x14ac:dyDescent="0.3">
      <c r="D45" t="s">
        <v>725</v>
      </c>
      <c r="E45" t="s">
        <v>716</v>
      </c>
      <c r="F45">
        <v>6</v>
      </c>
    </row>
    <row r="46" spans="3:6" hidden="1" x14ac:dyDescent="0.3">
      <c r="C46" t="s">
        <v>728</v>
      </c>
      <c r="D46" t="s">
        <v>729</v>
      </c>
      <c r="E46" t="s">
        <v>730</v>
      </c>
    </row>
    <row r="47" spans="3:6" hidden="1" x14ac:dyDescent="0.3">
      <c r="D47" t="s">
        <v>731</v>
      </c>
      <c r="E47" t="s">
        <v>732</v>
      </c>
      <c r="F47">
        <v>42</v>
      </c>
    </row>
    <row r="48" spans="3:6" hidden="1" x14ac:dyDescent="0.3">
      <c r="D48" t="s">
        <v>713</v>
      </c>
    </row>
    <row r="49" spans="3:6" hidden="1" x14ac:dyDescent="0.3">
      <c r="D49" t="s">
        <v>733</v>
      </c>
      <c r="E49" t="s">
        <v>734</v>
      </c>
      <c r="F49">
        <v>1</v>
      </c>
    </row>
    <row r="50" spans="3:6" hidden="1" x14ac:dyDescent="0.3">
      <c r="D50" t="s">
        <v>735</v>
      </c>
      <c r="E50" t="s">
        <v>734</v>
      </c>
      <c r="F50">
        <v>1</v>
      </c>
    </row>
    <row r="51" spans="3:6" hidden="1" x14ac:dyDescent="0.3">
      <c r="C51" t="s">
        <v>736</v>
      </c>
      <c r="D51" t="s">
        <v>737</v>
      </c>
    </row>
    <row r="52" spans="3:6" hidden="1" x14ac:dyDescent="0.3">
      <c r="D52" t="s">
        <v>738</v>
      </c>
      <c r="E52" t="s">
        <v>712</v>
      </c>
      <c r="F52">
        <v>1</v>
      </c>
    </row>
    <row r="53" spans="3:6" hidden="1" x14ac:dyDescent="0.3">
      <c r="D53" t="s">
        <v>713</v>
      </c>
    </row>
    <row r="54" spans="3:6" hidden="1" x14ac:dyDescent="0.3">
      <c r="D54" t="s">
        <v>739</v>
      </c>
      <c r="E54" t="s">
        <v>719</v>
      </c>
      <c r="F54">
        <v>1</v>
      </c>
    </row>
    <row r="55" spans="3:6" hidden="1" x14ac:dyDescent="0.3">
      <c r="D55" t="s">
        <v>740</v>
      </c>
      <c r="E55" t="s">
        <v>719</v>
      </c>
      <c r="F55">
        <v>2</v>
      </c>
    </row>
    <row r="56" spans="3:6" hidden="1" x14ac:dyDescent="0.3">
      <c r="D56" t="s">
        <v>741</v>
      </c>
      <c r="E56" t="s">
        <v>712</v>
      </c>
      <c r="F56">
        <v>3</v>
      </c>
    </row>
    <row r="57" spans="3:6" hidden="1" x14ac:dyDescent="0.3">
      <c r="D57" t="s">
        <v>742</v>
      </c>
      <c r="E57" t="s">
        <v>695</v>
      </c>
      <c r="F57">
        <v>1</v>
      </c>
    </row>
    <row r="58" spans="3:6" hidden="1" x14ac:dyDescent="0.3">
      <c r="D58" t="s">
        <v>743</v>
      </c>
      <c r="E58" t="s">
        <v>695</v>
      </c>
      <c r="F58">
        <v>1</v>
      </c>
    </row>
    <row r="59" spans="3:6" hidden="1" x14ac:dyDescent="0.3">
      <c r="D59" t="s">
        <v>744</v>
      </c>
      <c r="E59" t="s">
        <v>695</v>
      </c>
      <c r="F59">
        <v>2</v>
      </c>
    </row>
    <row r="60" spans="3:6" hidden="1" x14ac:dyDescent="0.3">
      <c r="D60" t="s">
        <v>745</v>
      </c>
      <c r="E60" t="s">
        <v>695</v>
      </c>
      <c r="F60">
        <v>1</v>
      </c>
    </row>
    <row r="61" spans="3:6" hidden="1" x14ac:dyDescent="0.3">
      <c r="D61" t="s">
        <v>746</v>
      </c>
      <c r="E61" t="s">
        <v>712</v>
      </c>
      <c r="F61">
        <v>1</v>
      </c>
    </row>
    <row r="62" spans="3:6" hidden="1" x14ac:dyDescent="0.3">
      <c r="D62" t="s">
        <v>713</v>
      </c>
    </row>
    <row r="63" spans="3:6" hidden="1" x14ac:dyDescent="0.3">
      <c r="D63" t="s">
        <v>739</v>
      </c>
      <c r="E63" t="s">
        <v>719</v>
      </c>
      <c r="F63">
        <v>1</v>
      </c>
    </row>
    <row r="64" spans="3:6" hidden="1" x14ac:dyDescent="0.3">
      <c r="D64" t="s">
        <v>740</v>
      </c>
      <c r="E64" t="s">
        <v>719</v>
      </c>
      <c r="F64">
        <v>2</v>
      </c>
    </row>
    <row r="65" spans="4:6" hidden="1" x14ac:dyDescent="0.3">
      <c r="D65" t="s">
        <v>741</v>
      </c>
      <c r="E65" t="s">
        <v>712</v>
      </c>
      <c r="F65">
        <v>3</v>
      </c>
    </row>
    <row r="66" spans="4:6" hidden="1" x14ac:dyDescent="0.3">
      <c r="D66" t="s">
        <v>747</v>
      </c>
      <c r="E66" t="s">
        <v>695</v>
      </c>
      <c r="F66">
        <v>2</v>
      </c>
    </row>
    <row r="67" spans="4:6" hidden="1" x14ac:dyDescent="0.3">
      <c r="D67" t="s">
        <v>744</v>
      </c>
      <c r="E67" t="s">
        <v>695</v>
      </c>
      <c r="F67">
        <v>2</v>
      </c>
    </row>
    <row r="68" spans="4:6" hidden="1" x14ac:dyDescent="0.3">
      <c r="D68" t="s">
        <v>745</v>
      </c>
      <c r="E68" t="s">
        <v>695</v>
      </c>
      <c r="F68">
        <v>1</v>
      </c>
    </row>
    <row r="69" spans="4:6" hidden="1" x14ac:dyDescent="0.3">
      <c r="D69" t="s">
        <v>748</v>
      </c>
      <c r="E69" t="s">
        <v>712</v>
      </c>
      <c r="F69">
        <v>21</v>
      </c>
    </row>
    <row r="70" spans="4:6" hidden="1" x14ac:dyDescent="0.3">
      <c r="D70" t="s">
        <v>713</v>
      </c>
    </row>
    <row r="71" spans="4:6" hidden="1" x14ac:dyDescent="0.3">
      <c r="D71" t="s">
        <v>749</v>
      </c>
      <c r="E71" t="s">
        <v>719</v>
      </c>
      <c r="F71">
        <v>1</v>
      </c>
    </row>
    <row r="72" spans="4:6" hidden="1" x14ac:dyDescent="0.3">
      <c r="D72" t="s">
        <v>750</v>
      </c>
      <c r="E72" t="s">
        <v>719</v>
      </c>
      <c r="F72">
        <v>1</v>
      </c>
    </row>
    <row r="73" spans="4:6" hidden="1" x14ac:dyDescent="0.3">
      <c r="D73" t="s">
        <v>751</v>
      </c>
      <c r="E73" t="s">
        <v>695</v>
      </c>
      <c r="F73">
        <v>2</v>
      </c>
    </row>
    <row r="74" spans="4:6" hidden="1" x14ac:dyDescent="0.3">
      <c r="D74" t="s">
        <v>752</v>
      </c>
      <c r="E74" t="s">
        <v>695</v>
      </c>
      <c r="F74">
        <v>1</v>
      </c>
    </row>
    <row r="75" spans="4:6" hidden="1" x14ac:dyDescent="0.3">
      <c r="D75" t="s">
        <v>753</v>
      </c>
      <c r="E75" t="s">
        <v>695</v>
      </c>
      <c r="F75">
        <v>1</v>
      </c>
    </row>
    <row r="76" spans="4:6" hidden="1" x14ac:dyDescent="0.3">
      <c r="D76" t="s">
        <v>754</v>
      </c>
      <c r="E76" t="s">
        <v>712</v>
      </c>
      <c r="F76">
        <v>8</v>
      </c>
    </row>
    <row r="77" spans="4:6" hidden="1" x14ac:dyDescent="0.3">
      <c r="D77" t="s">
        <v>713</v>
      </c>
    </row>
    <row r="78" spans="4:6" hidden="1" x14ac:dyDescent="0.3">
      <c r="D78" t="s">
        <v>749</v>
      </c>
      <c r="E78" t="s">
        <v>719</v>
      </c>
      <c r="F78">
        <v>2</v>
      </c>
    </row>
    <row r="79" spans="4:6" hidden="1" x14ac:dyDescent="0.3">
      <c r="D79" t="s">
        <v>750</v>
      </c>
      <c r="E79" t="s">
        <v>719</v>
      </c>
      <c r="F79">
        <v>2</v>
      </c>
    </row>
    <row r="80" spans="4:6" hidden="1" x14ac:dyDescent="0.3">
      <c r="D80" t="s">
        <v>755</v>
      </c>
      <c r="E80" t="s">
        <v>695</v>
      </c>
      <c r="F80">
        <v>3</v>
      </c>
    </row>
    <row r="81" spans="4:6" hidden="1" x14ac:dyDescent="0.3">
      <c r="D81" t="s">
        <v>743</v>
      </c>
      <c r="E81" t="s">
        <v>695</v>
      </c>
      <c r="F81">
        <v>1</v>
      </c>
    </row>
    <row r="82" spans="4:6" hidden="1" x14ac:dyDescent="0.3">
      <c r="D82" t="s">
        <v>751</v>
      </c>
      <c r="E82" t="s">
        <v>695</v>
      </c>
      <c r="F82">
        <v>1</v>
      </c>
    </row>
    <row r="83" spans="4:6" hidden="1" x14ac:dyDescent="0.3">
      <c r="D83" t="s">
        <v>756</v>
      </c>
      <c r="E83" t="s">
        <v>695</v>
      </c>
      <c r="F83">
        <v>1</v>
      </c>
    </row>
    <row r="84" spans="4:6" hidden="1" x14ac:dyDescent="0.3">
      <c r="D84" t="s">
        <v>757</v>
      </c>
      <c r="E84" t="s">
        <v>712</v>
      </c>
      <c r="F84">
        <v>7</v>
      </c>
    </row>
    <row r="85" spans="4:6" hidden="1" x14ac:dyDescent="0.3">
      <c r="D85" t="s">
        <v>713</v>
      </c>
    </row>
    <row r="86" spans="4:6" hidden="1" x14ac:dyDescent="0.3">
      <c r="D86" t="s">
        <v>758</v>
      </c>
      <c r="E86" t="s">
        <v>719</v>
      </c>
      <c r="F86">
        <v>2</v>
      </c>
    </row>
    <row r="87" spans="4:6" hidden="1" x14ac:dyDescent="0.3">
      <c r="D87" t="s">
        <v>759</v>
      </c>
      <c r="E87" t="s">
        <v>719</v>
      </c>
      <c r="F87">
        <v>4</v>
      </c>
    </row>
    <row r="88" spans="4:6" hidden="1" x14ac:dyDescent="0.3">
      <c r="D88" t="s">
        <v>743</v>
      </c>
      <c r="E88" t="s">
        <v>695</v>
      </c>
      <c r="F88">
        <v>2</v>
      </c>
    </row>
    <row r="89" spans="4:6" hidden="1" x14ac:dyDescent="0.3">
      <c r="D89" t="s">
        <v>755</v>
      </c>
      <c r="E89" t="s">
        <v>695</v>
      </c>
      <c r="F89">
        <v>2</v>
      </c>
    </row>
    <row r="90" spans="4:6" hidden="1" x14ac:dyDescent="0.3">
      <c r="D90" t="s">
        <v>752</v>
      </c>
      <c r="E90" t="s">
        <v>695</v>
      </c>
      <c r="F90">
        <v>4</v>
      </c>
    </row>
    <row r="91" spans="4:6" hidden="1" x14ac:dyDescent="0.3">
      <c r="D91" t="s">
        <v>760</v>
      </c>
      <c r="E91" t="s">
        <v>695</v>
      </c>
      <c r="F91">
        <v>1</v>
      </c>
    </row>
    <row r="92" spans="4:6" hidden="1" x14ac:dyDescent="0.3">
      <c r="D92" t="s">
        <v>761</v>
      </c>
      <c r="E92" t="s">
        <v>712</v>
      </c>
      <c r="F92">
        <v>3</v>
      </c>
    </row>
    <row r="93" spans="4:6" hidden="1" x14ac:dyDescent="0.3">
      <c r="D93" t="s">
        <v>713</v>
      </c>
    </row>
    <row r="94" spans="4:6" hidden="1" x14ac:dyDescent="0.3">
      <c r="D94" t="s">
        <v>758</v>
      </c>
      <c r="E94" t="s">
        <v>719</v>
      </c>
      <c r="F94">
        <v>2</v>
      </c>
    </row>
    <row r="95" spans="4:6" hidden="1" x14ac:dyDescent="0.3">
      <c r="D95" t="s">
        <v>759</v>
      </c>
      <c r="E95" t="s">
        <v>719</v>
      </c>
      <c r="F95">
        <v>4</v>
      </c>
    </row>
    <row r="96" spans="4:6" hidden="1" x14ac:dyDescent="0.3">
      <c r="D96" t="s">
        <v>762</v>
      </c>
      <c r="E96" t="s">
        <v>695</v>
      </c>
      <c r="F96">
        <v>2</v>
      </c>
    </row>
    <row r="97" spans="4:6" hidden="1" x14ac:dyDescent="0.3">
      <c r="D97" t="s">
        <v>747</v>
      </c>
      <c r="E97" t="s">
        <v>695</v>
      </c>
      <c r="F97">
        <v>4</v>
      </c>
    </row>
    <row r="98" spans="4:6" hidden="1" x14ac:dyDescent="0.3">
      <c r="D98" t="s">
        <v>752</v>
      </c>
      <c r="E98" t="s">
        <v>695</v>
      </c>
      <c r="F98">
        <v>4</v>
      </c>
    </row>
    <row r="99" spans="4:6" hidden="1" x14ac:dyDescent="0.3">
      <c r="D99" t="s">
        <v>760</v>
      </c>
      <c r="E99" t="s">
        <v>695</v>
      </c>
      <c r="F99">
        <v>1</v>
      </c>
    </row>
    <row r="100" spans="4:6" hidden="1" x14ac:dyDescent="0.3">
      <c r="D100" t="s">
        <v>763</v>
      </c>
      <c r="E100" t="s">
        <v>712</v>
      </c>
      <c r="F100">
        <v>10</v>
      </c>
    </row>
    <row r="101" spans="4:6" hidden="1" x14ac:dyDescent="0.3">
      <c r="D101" t="s">
        <v>713</v>
      </c>
    </row>
    <row r="102" spans="4:6" hidden="1" x14ac:dyDescent="0.3">
      <c r="D102" t="s">
        <v>764</v>
      </c>
      <c r="E102" t="s">
        <v>695</v>
      </c>
      <c r="F102">
        <v>1</v>
      </c>
    </row>
    <row r="103" spans="4:6" hidden="1" x14ac:dyDescent="0.3">
      <c r="D103" t="s">
        <v>765</v>
      </c>
      <c r="E103" t="s">
        <v>719</v>
      </c>
      <c r="F103">
        <v>1</v>
      </c>
    </row>
    <row r="104" spans="4:6" hidden="1" x14ac:dyDescent="0.3">
      <c r="D104" t="s">
        <v>766</v>
      </c>
      <c r="E104" t="s">
        <v>719</v>
      </c>
      <c r="F104">
        <v>8</v>
      </c>
    </row>
    <row r="105" spans="4:6" hidden="1" x14ac:dyDescent="0.3">
      <c r="D105" t="s">
        <v>767</v>
      </c>
      <c r="E105" t="s">
        <v>768</v>
      </c>
      <c r="F105" t="s">
        <v>769</v>
      </c>
    </row>
    <row r="106" spans="4:6" hidden="1" x14ac:dyDescent="0.3">
      <c r="D106" t="s">
        <v>56</v>
      </c>
      <c r="E106" t="s">
        <v>719</v>
      </c>
      <c r="F106">
        <v>2</v>
      </c>
    </row>
    <row r="107" spans="4:6" hidden="1" x14ac:dyDescent="0.3">
      <c r="D107" t="s">
        <v>770</v>
      </c>
      <c r="E107" t="s">
        <v>719</v>
      </c>
      <c r="F107">
        <v>1</v>
      </c>
    </row>
    <row r="108" spans="4:6" hidden="1" x14ac:dyDescent="0.3">
      <c r="D108" t="s">
        <v>771</v>
      </c>
      <c r="E108" t="s">
        <v>695</v>
      </c>
      <c r="F108">
        <v>1</v>
      </c>
    </row>
    <row r="109" spans="4:6" hidden="1" x14ac:dyDescent="0.3">
      <c r="D109" t="s">
        <v>772</v>
      </c>
      <c r="E109" t="s">
        <v>712</v>
      </c>
      <c r="F109">
        <v>2</v>
      </c>
    </row>
    <row r="110" spans="4:6" hidden="1" x14ac:dyDescent="0.3">
      <c r="D110" t="s">
        <v>713</v>
      </c>
    </row>
    <row r="111" spans="4:6" hidden="1" x14ac:dyDescent="0.3">
      <c r="D111" t="s">
        <v>764</v>
      </c>
      <c r="E111" t="s">
        <v>695</v>
      </c>
      <c r="F111">
        <v>1</v>
      </c>
    </row>
    <row r="112" spans="4:6" hidden="1" x14ac:dyDescent="0.3">
      <c r="D112" t="s">
        <v>765</v>
      </c>
      <c r="E112" t="s">
        <v>719</v>
      </c>
      <c r="F112">
        <v>1</v>
      </c>
    </row>
    <row r="113" spans="4:6" hidden="1" x14ac:dyDescent="0.3">
      <c r="D113" t="s">
        <v>766</v>
      </c>
      <c r="E113" t="s">
        <v>719</v>
      </c>
      <c r="F113">
        <v>8</v>
      </c>
    </row>
    <row r="114" spans="4:6" hidden="1" x14ac:dyDescent="0.3">
      <c r="D114" t="s">
        <v>773</v>
      </c>
      <c r="E114" t="s">
        <v>768</v>
      </c>
      <c r="F114" t="s">
        <v>774</v>
      </c>
    </row>
    <row r="115" spans="4:6" hidden="1" x14ac:dyDescent="0.3">
      <c r="D115" t="s">
        <v>775</v>
      </c>
      <c r="E115" t="s">
        <v>695</v>
      </c>
      <c r="F115">
        <v>1</v>
      </c>
    </row>
    <row r="116" spans="4:6" hidden="1" x14ac:dyDescent="0.3">
      <c r="D116" t="s">
        <v>56</v>
      </c>
      <c r="E116" t="s">
        <v>719</v>
      </c>
      <c r="F116">
        <v>2</v>
      </c>
    </row>
    <row r="117" spans="4:6" hidden="1" x14ac:dyDescent="0.3">
      <c r="D117" t="s">
        <v>770</v>
      </c>
      <c r="E117" t="s">
        <v>719</v>
      </c>
      <c r="F117">
        <v>1</v>
      </c>
    </row>
    <row r="118" spans="4:6" hidden="1" x14ac:dyDescent="0.3">
      <c r="D118" t="s">
        <v>776</v>
      </c>
      <c r="E118" t="s">
        <v>695</v>
      </c>
      <c r="F118">
        <v>1</v>
      </c>
    </row>
    <row r="119" spans="4:6" hidden="1" x14ac:dyDescent="0.3">
      <c r="D119" t="s">
        <v>777</v>
      </c>
      <c r="E119" t="s">
        <v>712</v>
      </c>
      <c r="F119">
        <v>10</v>
      </c>
    </row>
    <row r="120" spans="4:6" hidden="1" x14ac:dyDescent="0.3">
      <c r="D120" t="s">
        <v>713</v>
      </c>
    </row>
    <row r="121" spans="4:6" hidden="1" x14ac:dyDescent="0.3">
      <c r="D121" t="s">
        <v>778</v>
      </c>
      <c r="E121" t="s">
        <v>719</v>
      </c>
      <c r="F121">
        <v>1</v>
      </c>
    </row>
    <row r="122" spans="4:6" hidden="1" x14ac:dyDescent="0.3">
      <c r="D122" t="s">
        <v>779</v>
      </c>
      <c r="E122" t="s">
        <v>719</v>
      </c>
      <c r="F122">
        <v>1</v>
      </c>
    </row>
    <row r="123" spans="4:6" hidden="1" x14ac:dyDescent="0.3">
      <c r="D123" t="s">
        <v>780</v>
      </c>
      <c r="E123" t="s">
        <v>682</v>
      </c>
      <c r="F123" t="s">
        <v>781</v>
      </c>
    </row>
    <row r="124" spans="4:6" hidden="1" x14ac:dyDescent="0.3">
      <c r="D124" t="s">
        <v>684</v>
      </c>
      <c r="E124" t="s">
        <v>685</v>
      </c>
      <c r="F124" t="s">
        <v>781</v>
      </c>
    </row>
    <row r="125" spans="4:6" hidden="1" x14ac:dyDescent="0.3">
      <c r="D125" t="s">
        <v>782</v>
      </c>
      <c r="E125" t="s">
        <v>712</v>
      </c>
      <c r="F125">
        <v>2</v>
      </c>
    </row>
    <row r="126" spans="4:6" hidden="1" x14ac:dyDescent="0.3">
      <c r="D126" t="s">
        <v>713</v>
      </c>
    </row>
    <row r="127" spans="4:6" hidden="1" x14ac:dyDescent="0.3">
      <c r="D127" t="s">
        <v>778</v>
      </c>
      <c r="E127" t="s">
        <v>719</v>
      </c>
      <c r="F127">
        <v>1</v>
      </c>
    </row>
    <row r="128" spans="4:6" hidden="1" x14ac:dyDescent="0.3">
      <c r="D128" t="s">
        <v>779</v>
      </c>
      <c r="E128" t="s">
        <v>719</v>
      </c>
      <c r="F128">
        <v>1</v>
      </c>
    </row>
    <row r="129" spans="4:6" hidden="1" x14ac:dyDescent="0.3">
      <c r="D129" t="s">
        <v>783</v>
      </c>
      <c r="E129" t="s">
        <v>695</v>
      </c>
      <c r="F129" t="s">
        <v>683</v>
      </c>
    </row>
    <row r="130" spans="4:6" hidden="1" x14ac:dyDescent="0.3">
      <c r="D130" t="s">
        <v>684</v>
      </c>
      <c r="E130" t="s">
        <v>685</v>
      </c>
      <c r="F130" t="s">
        <v>683</v>
      </c>
    </row>
    <row r="131" spans="4:6" hidden="1" x14ac:dyDescent="0.3">
      <c r="D131" t="s">
        <v>784</v>
      </c>
      <c r="E131" t="s">
        <v>695</v>
      </c>
      <c r="F131">
        <v>26</v>
      </c>
    </row>
    <row r="132" spans="4:6" hidden="1" x14ac:dyDescent="0.3">
      <c r="D132" t="s">
        <v>713</v>
      </c>
    </row>
    <row r="133" spans="4:6" hidden="1" x14ac:dyDescent="0.3">
      <c r="D133" t="s">
        <v>785</v>
      </c>
      <c r="E133" t="s">
        <v>695</v>
      </c>
      <c r="F133">
        <v>1</v>
      </c>
    </row>
    <row r="134" spans="4:6" hidden="1" x14ac:dyDescent="0.3">
      <c r="D134" t="s">
        <v>786</v>
      </c>
      <c r="E134" t="s">
        <v>719</v>
      </c>
      <c r="F134">
        <v>1</v>
      </c>
    </row>
    <row r="135" spans="4:6" hidden="1" x14ac:dyDescent="0.3">
      <c r="D135" t="s">
        <v>751</v>
      </c>
      <c r="E135" t="s">
        <v>695</v>
      </c>
      <c r="F135">
        <v>1</v>
      </c>
    </row>
    <row r="136" spans="4:6" hidden="1" x14ac:dyDescent="0.3">
      <c r="D136" t="s">
        <v>787</v>
      </c>
      <c r="E136" t="s">
        <v>695</v>
      </c>
      <c r="F136">
        <v>5</v>
      </c>
    </row>
    <row r="137" spans="4:6" hidden="1" x14ac:dyDescent="0.3">
      <c r="D137" t="s">
        <v>713</v>
      </c>
    </row>
    <row r="138" spans="4:6" hidden="1" x14ac:dyDescent="0.3">
      <c r="D138" t="s">
        <v>785</v>
      </c>
      <c r="E138" t="s">
        <v>695</v>
      </c>
      <c r="F138">
        <v>1</v>
      </c>
    </row>
    <row r="139" spans="4:6" hidden="1" x14ac:dyDescent="0.3">
      <c r="D139" t="s">
        <v>786</v>
      </c>
      <c r="E139" t="s">
        <v>719</v>
      </c>
      <c r="F139">
        <v>1</v>
      </c>
    </row>
    <row r="140" spans="4:6" hidden="1" x14ac:dyDescent="0.3">
      <c r="D140" t="s">
        <v>694</v>
      </c>
      <c r="E140" t="s">
        <v>695</v>
      </c>
      <c r="F140">
        <v>1</v>
      </c>
    </row>
    <row r="141" spans="4:6" hidden="1" x14ac:dyDescent="0.3">
      <c r="D141" t="s">
        <v>788</v>
      </c>
      <c r="E141" t="s">
        <v>695</v>
      </c>
      <c r="F141">
        <v>14</v>
      </c>
    </row>
    <row r="142" spans="4:6" hidden="1" x14ac:dyDescent="0.3">
      <c r="D142" t="s">
        <v>713</v>
      </c>
    </row>
    <row r="143" spans="4:6" hidden="1" x14ac:dyDescent="0.3">
      <c r="D143" t="s">
        <v>789</v>
      </c>
      <c r="E143" t="s">
        <v>719</v>
      </c>
      <c r="F143">
        <v>1</v>
      </c>
    </row>
    <row r="144" spans="4:6" hidden="1" x14ac:dyDescent="0.3">
      <c r="D144" t="s">
        <v>790</v>
      </c>
      <c r="E144" t="s">
        <v>695</v>
      </c>
      <c r="F144">
        <v>1</v>
      </c>
    </row>
    <row r="145" spans="3:6" hidden="1" x14ac:dyDescent="0.3">
      <c r="D145" t="s">
        <v>791</v>
      </c>
      <c r="E145" t="s">
        <v>695</v>
      </c>
      <c r="F145">
        <v>136</v>
      </c>
    </row>
    <row r="146" spans="3:6" hidden="1" x14ac:dyDescent="0.3">
      <c r="D146" t="s">
        <v>713</v>
      </c>
    </row>
    <row r="147" spans="3:6" hidden="1" x14ac:dyDescent="0.3">
      <c r="D147" t="s">
        <v>792</v>
      </c>
      <c r="E147" t="s">
        <v>719</v>
      </c>
      <c r="F147">
        <v>1</v>
      </c>
    </row>
    <row r="148" spans="3:6" hidden="1" x14ac:dyDescent="0.3">
      <c r="D148" t="s">
        <v>793</v>
      </c>
      <c r="E148" t="s">
        <v>719</v>
      </c>
      <c r="F148">
        <v>1</v>
      </c>
    </row>
    <row r="149" spans="3:6" hidden="1" x14ac:dyDescent="0.3">
      <c r="D149" t="s">
        <v>794</v>
      </c>
      <c r="E149" t="s">
        <v>695</v>
      </c>
      <c r="F149">
        <v>42</v>
      </c>
    </row>
    <row r="150" spans="3:6" hidden="1" x14ac:dyDescent="0.3">
      <c r="D150" t="s">
        <v>713</v>
      </c>
    </row>
    <row r="151" spans="3:6" hidden="1" x14ac:dyDescent="0.3">
      <c r="D151" t="s">
        <v>96</v>
      </c>
      <c r="E151" t="s">
        <v>795</v>
      </c>
      <c r="F151">
        <v>1</v>
      </c>
    </row>
    <row r="152" spans="3:6" hidden="1" x14ac:dyDescent="0.3">
      <c r="D152" t="s">
        <v>796</v>
      </c>
      <c r="E152" t="s">
        <v>719</v>
      </c>
      <c r="F152">
        <v>2</v>
      </c>
    </row>
    <row r="153" spans="3:6" x14ac:dyDescent="0.3">
      <c r="D153" t="s">
        <v>797</v>
      </c>
      <c r="E153" t="s">
        <v>695</v>
      </c>
      <c r="F153">
        <v>1</v>
      </c>
    </row>
    <row r="154" spans="3:6" hidden="1" x14ac:dyDescent="0.3">
      <c r="C154" t="s">
        <v>798</v>
      </c>
      <c r="D154" t="s">
        <v>799</v>
      </c>
    </row>
    <row r="155" spans="3:6" hidden="1" x14ac:dyDescent="0.3">
      <c r="C155">
        <v>1</v>
      </c>
      <c r="D155" t="s">
        <v>800</v>
      </c>
      <c r="E155" t="s">
        <v>801</v>
      </c>
      <c r="F155">
        <v>1</v>
      </c>
    </row>
    <row r="156" spans="3:6" hidden="1" x14ac:dyDescent="0.3">
      <c r="D156" t="s">
        <v>802</v>
      </c>
      <c r="E156" t="s">
        <v>689</v>
      </c>
      <c r="F156" t="s">
        <v>803</v>
      </c>
    </row>
    <row r="157" spans="3:6" hidden="1" x14ac:dyDescent="0.3">
      <c r="D157" t="s">
        <v>804</v>
      </c>
      <c r="E157" t="s">
        <v>768</v>
      </c>
      <c r="F157" t="s">
        <v>805</v>
      </c>
    </row>
    <row r="158" spans="3:6" hidden="1" x14ac:dyDescent="0.3">
      <c r="D158" t="s">
        <v>806</v>
      </c>
      <c r="E158" t="s">
        <v>768</v>
      </c>
      <c r="F158" t="s">
        <v>807</v>
      </c>
    </row>
    <row r="159" spans="3:6" hidden="1" x14ac:dyDescent="0.3">
      <c r="D159" t="s">
        <v>718</v>
      </c>
      <c r="E159" t="s">
        <v>719</v>
      </c>
      <c r="F159">
        <v>2</v>
      </c>
    </row>
    <row r="160" spans="3:6" hidden="1" x14ac:dyDescent="0.3">
      <c r="D160" t="s">
        <v>808</v>
      </c>
      <c r="E160" t="s">
        <v>719</v>
      </c>
      <c r="F160">
        <v>2</v>
      </c>
    </row>
    <row r="161" spans="4:6" hidden="1" x14ac:dyDescent="0.3">
      <c r="D161" t="s">
        <v>809</v>
      </c>
      <c r="E161" t="s">
        <v>719</v>
      </c>
      <c r="F161">
        <v>15</v>
      </c>
    </row>
    <row r="162" spans="4:6" hidden="1" x14ac:dyDescent="0.3">
      <c r="D162" t="s">
        <v>810</v>
      </c>
      <c r="E162" t="s">
        <v>719</v>
      </c>
      <c r="F162">
        <v>15</v>
      </c>
    </row>
    <row r="163" spans="4:6" hidden="1" x14ac:dyDescent="0.3">
      <c r="D163" t="s">
        <v>811</v>
      </c>
      <c r="E163" t="s">
        <v>719</v>
      </c>
      <c r="F163">
        <v>8</v>
      </c>
    </row>
    <row r="164" spans="4:6" hidden="1" x14ac:dyDescent="0.3">
      <c r="D164" t="s">
        <v>812</v>
      </c>
      <c r="E164" t="s">
        <v>719</v>
      </c>
      <c r="F164" t="s">
        <v>813</v>
      </c>
    </row>
    <row r="165" spans="4:6" hidden="1" x14ac:dyDescent="0.3">
      <c r="D165" t="s">
        <v>814</v>
      </c>
      <c r="E165" t="s">
        <v>815</v>
      </c>
      <c r="F165" t="s">
        <v>816</v>
      </c>
    </row>
    <row r="166" spans="4:6" hidden="1" x14ac:dyDescent="0.3">
      <c r="D166" t="s">
        <v>817</v>
      </c>
      <c r="E166" t="s">
        <v>815</v>
      </c>
      <c r="F166" t="s">
        <v>818</v>
      </c>
    </row>
    <row r="167" spans="4:6" hidden="1" x14ac:dyDescent="0.3">
      <c r="D167" t="s">
        <v>819</v>
      </c>
      <c r="E167" t="s">
        <v>768</v>
      </c>
      <c r="F167" t="s">
        <v>813</v>
      </c>
    </row>
    <row r="168" spans="4:6" hidden="1" x14ac:dyDescent="0.3">
      <c r="D168" t="s">
        <v>820</v>
      </c>
      <c r="E168" t="s">
        <v>689</v>
      </c>
      <c r="F168" t="s">
        <v>821</v>
      </c>
    </row>
    <row r="169" spans="4:6" hidden="1" x14ac:dyDescent="0.3">
      <c r="D169" t="s">
        <v>822</v>
      </c>
      <c r="E169" t="s">
        <v>823</v>
      </c>
      <c r="F169">
        <v>5</v>
      </c>
    </row>
    <row r="170" spans="4:6" hidden="1" x14ac:dyDescent="0.3">
      <c r="D170" t="s">
        <v>824</v>
      </c>
      <c r="E170" t="s">
        <v>695</v>
      </c>
      <c r="F170">
        <v>5</v>
      </c>
    </row>
    <row r="171" spans="4:6" hidden="1" x14ac:dyDescent="0.3">
      <c r="D171" t="s">
        <v>825</v>
      </c>
      <c r="E171" t="s">
        <v>695</v>
      </c>
      <c r="F171">
        <v>5</v>
      </c>
    </row>
    <row r="172" spans="4:6" hidden="1" x14ac:dyDescent="0.3">
      <c r="D172" t="s">
        <v>741</v>
      </c>
      <c r="E172" t="s">
        <v>712</v>
      </c>
      <c r="F172">
        <v>6</v>
      </c>
    </row>
    <row r="173" spans="4:6" hidden="1" x14ac:dyDescent="0.3">
      <c r="D173" t="s">
        <v>826</v>
      </c>
      <c r="E173" t="s">
        <v>827</v>
      </c>
      <c r="F173" t="s">
        <v>828</v>
      </c>
    </row>
    <row r="174" spans="4:6" hidden="1" x14ac:dyDescent="0.3">
      <c r="D174" t="s">
        <v>829</v>
      </c>
      <c r="E174" t="s">
        <v>827</v>
      </c>
      <c r="F174" s="137">
        <v>3717</v>
      </c>
    </row>
    <row r="175" spans="4:6" hidden="1" x14ac:dyDescent="0.3">
      <c r="D175" t="s">
        <v>830</v>
      </c>
    </row>
    <row r="176" spans="4:6" hidden="1" x14ac:dyDescent="0.3">
      <c r="D176" t="s">
        <v>831</v>
      </c>
      <c r="E176" t="s">
        <v>719</v>
      </c>
      <c r="F176">
        <v>5</v>
      </c>
    </row>
    <row r="177" spans="4:6" hidden="1" x14ac:dyDescent="0.3">
      <c r="D177" t="s">
        <v>832</v>
      </c>
      <c r="E177" t="s">
        <v>719</v>
      </c>
      <c r="F177">
        <v>6</v>
      </c>
    </row>
  </sheetData>
  <autoFilter ref="C1:F177" xr:uid="{00000000-0009-0000-0000-000010000000}">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2020-05-12T15:00:33Z</dcterms:modified>
</cp:coreProperties>
</file>