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1F73A743-8AF6-475A-BE9E-EAFC6487CB4A}" xr6:coauthVersionLast="45" xr6:coauthVersionMax="45" xr10:uidLastSave="{00000000-0000-0000-0000-000000000000}"/>
  <bookViews>
    <workbookView xWindow="-108" yWindow="-108" windowWidth="23256" windowHeight="12576" tabRatio="768" firstSheet="1" activeTab="11"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NhanSu!$A$1:$W$55</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_xlnm._FilterDatabase" localSheetId="1" hidden="1">ThongTin!$A$1:$U$33</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9" i="2" l="1"/>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E3" i="6" l="1"/>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2" i="6"/>
  <c r="D42" i="6"/>
  <c r="L42" i="6"/>
  <c r="E6" i="28"/>
  <c r="E5" i="28"/>
  <c r="N33" i="1"/>
  <c r="O1" i="7"/>
  <c r="O2" i="7"/>
  <c r="K1" i="7"/>
  <c r="M1" i="7"/>
  <c r="E3" i="7"/>
  <c r="E4" i="7"/>
  <c r="E5" i="7"/>
  <c r="E6" i="7"/>
  <c r="E7" i="7"/>
  <c r="E2" i="7"/>
  <c r="E1" i="7"/>
  <c r="A1" i="2"/>
  <c r="A2" i="2"/>
  <c r="A3" i="2"/>
  <c r="A4" i="2"/>
  <c r="A5" i="2"/>
  <c r="A6" i="2"/>
  <c r="A7" i="2"/>
  <c r="L2" i="1"/>
  <c r="N2" i="1" s="1"/>
  <c r="A8" i="2"/>
  <c r="A41" i="2"/>
  <c r="A42" i="2"/>
  <c r="A43" i="2"/>
  <c r="A44" i="2"/>
  <c r="A45" i="2"/>
  <c r="A46" i="2"/>
  <c r="A47" i="2"/>
  <c r="A48" i="2"/>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7" i="1"/>
  <c r="M31" i="1"/>
  <c r="M30" i="1"/>
  <c r="R21" i="1"/>
  <c r="P21" i="1"/>
  <c r="G14" i="20"/>
  <c r="H12" i="20"/>
  <c r="E5" i="20"/>
  <c r="D2" i="20"/>
  <c r="E6" i="20"/>
  <c r="D9" i="6"/>
  <c r="D27" i="6"/>
  <c r="D24" i="6"/>
  <c r="D29" i="6"/>
  <c r="L29" i="6"/>
  <c r="D3" i="6"/>
  <c r="D26" i="6"/>
  <c r="D17" i="6"/>
  <c r="L17" i="6"/>
  <c r="D15" i="6"/>
  <c r="D28" i="6"/>
  <c r="D31" i="6"/>
  <c r="D32" i="6"/>
  <c r="D33" i="6"/>
  <c r="D16" i="6"/>
  <c r="D18" i="6"/>
  <c r="L18" i="6"/>
  <c r="D35" i="6"/>
  <c r="D34" i="6"/>
  <c r="D12" i="6"/>
  <c r="D11" i="6"/>
  <c r="D36" i="6"/>
  <c r="D37" i="6"/>
  <c r="D10" i="6"/>
  <c r="D39" i="6"/>
  <c r="D8" i="6"/>
  <c r="D40" i="6"/>
  <c r="D38" i="6"/>
  <c r="D13" i="6"/>
  <c r="D41" i="6"/>
  <c r="D44" i="6"/>
  <c r="D43" i="6"/>
  <c r="D2" i="6"/>
  <c r="D5" i="6"/>
  <c r="D7" i="6"/>
  <c r="D19" i="6"/>
  <c r="D45" i="6"/>
  <c r="D20" i="6"/>
  <c r="D47" i="6"/>
  <c r="D4" i="6"/>
  <c r="D46" i="6"/>
  <c r="D49" i="6"/>
  <c r="L49" i="6"/>
  <c r="D6" i="6"/>
  <c r="L6" i="6"/>
  <c r="D14" i="6"/>
  <c r="D21" i="6"/>
  <c r="D48" i="6"/>
  <c r="D50" i="6"/>
  <c r="D52" i="6"/>
  <c r="D53" i="6"/>
  <c r="D51" i="6"/>
  <c r="D55" i="6"/>
  <c r="D23"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2" i="6"/>
  <c r="L27" i="6"/>
  <c r="L35" i="6"/>
  <c r="L11" i="6"/>
  <c r="L39" i="6"/>
  <c r="L40" i="6"/>
  <c r="L13" i="6"/>
  <c r="L44" i="6"/>
  <c r="L47" i="6"/>
  <c r="L52" i="6"/>
  <c r="L55" i="6"/>
  <c r="L9" i="6"/>
  <c r="L3" i="6"/>
  <c r="L15" i="6"/>
  <c r="L16" i="6"/>
  <c r="L10" i="6"/>
  <c r="L2" i="6"/>
  <c r="L5" i="6"/>
  <c r="L7" i="6"/>
  <c r="L20" i="6"/>
  <c r="L4" i="6"/>
  <c r="L14" i="6"/>
  <c r="L21" i="6"/>
  <c r="L5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55" i="6"/>
  <c r="E54" i="6"/>
  <c r="L14" i="1"/>
  <c r="M14" i="1" s="1"/>
  <c r="M22" i="14"/>
  <c r="M21" i="14"/>
  <c r="M13" i="14"/>
  <c r="M14" i="14"/>
  <c r="M15" i="14"/>
  <c r="M16" i="14"/>
  <c r="M17" i="14"/>
  <c r="M18" i="14"/>
  <c r="M19" i="14"/>
  <c r="M20" i="14"/>
  <c r="M23" i="14"/>
  <c r="M24" i="14"/>
  <c r="N22" i="1"/>
  <c r="G5" i="12"/>
  <c r="F1" i="14"/>
  <c r="G1" i="14"/>
  <c r="M11" i="14"/>
  <c r="M12" i="14"/>
  <c r="M10" i="14"/>
  <c r="M3" i="14"/>
  <c r="M4" i="14"/>
  <c r="M5" i="14"/>
  <c r="M6" i="14"/>
  <c r="M2" i="14"/>
  <c r="E1" i="14"/>
  <c r="H1" i="14"/>
  <c r="I1" i="14"/>
  <c r="J1" i="14"/>
  <c r="K1" i="14"/>
  <c r="D1" i="14"/>
  <c r="R19" i="1"/>
  <c r="P19" i="1"/>
  <c r="R17" i="1"/>
  <c r="P17" i="1"/>
  <c r="C7" i="3"/>
  <c r="C4" i="3"/>
  <c r="C3" i="3"/>
  <c r="C2" i="3"/>
  <c r="C6" i="3"/>
  <c r="C33" i="3"/>
  <c r="J15" i="1"/>
  <c r="J16" i="1"/>
  <c r="J14" i="1"/>
  <c r="L15" i="1"/>
  <c r="M15" i="1" s="1"/>
  <c r="L16" i="1"/>
  <c r="M16" i="1" s="1"/>
  <c r="N15"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D1" i="6"/>
  <c r="B2" i="1"/>
  <c r="D2" i="1"/>
  <c r="A2" i="1"/>
  <c r="S2" i="7"/>
  <c r="Q2" i="7"/>
  <c r="P2" i="7"/>
  <c r="J2" i="1"/>
  <c r="L8" i="6"/>
  <c r="L1" i="6"/>
  <c r="H2" i="1"/>
  <c r="F2" i="1"/>
  <c r="C2" i="1"/>
  <c r="R2" i="7"/>
  <c r="L27" i="1"/>
  <c r="N27" i="1" s="1"/>
  <c r="T21" i="1"/>
  <c r="N16" i="1" l="1"/>
  <c r="M2" i="1"/>
</calcChain>
</file>

<file path=xl/sharedStrings.xml><?xml version="1.0" encoding="utf-8"?>
<sst xmlns="http://schemas.openxmlformats.org/spreadsheetml/2006/main" count="1970" uniqueCount="809">
  <si>
    <t>CongTrinh</t>
  </si>
  <si>
    <t>DiaDiem</t>
  </si>
  <si>
    <t>ChuDauTu</t>
  </si>
  <si>
    <t>TienBaoLanh</t>
  </si>
  <si>
    <t>NgayDongThau</t>
  </si>
  <si>
    <t>SoLanCatDien</t>
  </si>
  <si>
    <t>Cải tạo lưới điện trung hạ thế và TBA khu vực xã Xuân Đông, Xuân Tây, Sông Ray, Lâm San - huyện Cẩm Mỹ năm 2019</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</si>
  <si>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</si>
  <si>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</si>
  <si>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</si>
  <si>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</si>
  <si>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</si>
  <si>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</si>
  <si>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</si>
  <si>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</si>
  <si>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</si>
  <si>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</si>
  <si>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</si>
  <si>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</si>
  <si>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</si>
  <si>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</si>
  <si>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</si>
  <si>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</si>
  <si>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</si>
  <si>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</si>
  <si>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</si>
  <si>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</si>
  <si>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</si>
  <si>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</si>
  <si>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</si>
  <si>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</si>
  <si>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</si>
  <si>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</si>
  <si>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</si>
  <si>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</si>
  <si>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</si>
  <si>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</si>
  <si>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</si>
  <si>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</si>
  <si>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</si>
  <si>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</si>
  <si>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</si>
  <si>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</si>
  <si>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</si>
  <si>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</si>
  <si>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</si>
  <si>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</si>
  <si>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</si>
  <si>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</si>
  <si>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</si>
  <si>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</si>
  <si>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</si>
  <si>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</si>
  <si>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</si>
  <si>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</si>
  <si>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</si>
  <si>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</si>
  <si>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</si>
  <si>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</si>
  <si>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</si>
  <si>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</si>
  <si>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</si>
  <si>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</si>
  <si>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</si>
  <si>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</si>
  <si>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</si>
  <si>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</si>
  <si>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</si>
  <si>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</si>
  <si>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</si>
  <si>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</si>
  <si>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</si>
  <si>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</si>
  <si>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</si>
  <si>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</si>
  <si>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</si>
  <si>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</si>
  <si>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</si>
  <si>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</si>
  <si>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</si>
  <si>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</si>
  <si>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</si>
  <si>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</si>
  <si>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</si>
  <si>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</si>
  <si>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</si>
  <si>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</si>
  <si>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</si>
  <si>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</si>
  <si>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</si>
  <si>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</si>
  <si>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</si>
  <si>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</si>
  <si>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</si>
  <si>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</si>
  <si>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</si>
  <si>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</si>
  <si>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</si>
  <si>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</si>
  <si>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</si>
  <si>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</si>
  <si>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</si>
  <si>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</si>
  <si>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</si>
  <si>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</si>
  <si>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</si>
  <si>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</si>
  <si>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</si>
  <si>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</si>
  <si>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</si>
  <si>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</si>
  <si>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</si>
  <si>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</si>
  <si>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</si>
  <si>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</si>
  <si>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</si>
  <si>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</si>
  <si>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</si>
  <si>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</si>
  <si>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</si>
  <si>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</si>
  <si>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</si>
  <si>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</si>
  <si>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</si>
  <si>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</si>
  <si>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</si>
  <si>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</si>
  <si>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</si>
  <si>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</si>
  <si>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</si>
  <si>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</si>
  <si>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</si>
  <si>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</si>
  <si>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</si>
  <si>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</si>
  <si>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</si>
  <si>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</si>
  <si>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</si>
  <si>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</si>
  <si>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</si>
  <si>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</si>
  <si>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</si>
  <si>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</si>
  <si>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</si>
  <si>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</si>
  <si>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</si>
  <si>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</si>
  <si>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</si>
  <si>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</si>
  <si>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</si>
  <si>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</si>
  <si>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</si>
  <si>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</si>
  <si>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</si>
  <si>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</si>
  <si>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</si>
  <si>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</si>
  <si>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</si>
  <si>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</si>
  <si>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</si>
  <si>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</si>
  <si>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</si>
  <si>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</si>
  <si>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</si>
  <si>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</si>
  <si>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</si>
  <si>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</si>
  <si>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</si>
  <si>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</si>
  <si>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</si>
  <si>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</si>
  <si>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</si>
  <si>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</si>
  <si>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</si>
  <si>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</si>
  <si>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</si>
  <si>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</si>
  <si>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</si>
  <si>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</si>
  <si>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</si>
  <si>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</si>
  <si>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</si>
  <si>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</si>
  <si>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</si>
  <si>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</si>
  <si>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</si>
  <si>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</si>
  <si>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</si>
  <si>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</si>
  <si>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</si>
  <si>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</si>
  <si>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</si>
  <si>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</si>
  <si>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</si>
  <si>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</si>
  <si>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</si>
  <si>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</si>
  <si>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</si>
  <si>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</si>
  <si>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</si>
  <si>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</si>
  <si>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</si>
  <si>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</si>
  <si>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</si>
  <si>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</si>
  <si>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</si>
  <si>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</si>
  <si>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</si>
  <si>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</si>
  <si>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</si>
  <si>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</si>
  <si>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</si>
  <si>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</si>
  <si>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</si>
  <si>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</si>
  <si>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</si>
  <si>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</si>
  <si>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</si>
  <si>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</si>
  <si>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</si>
  <si>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</si>
  <si>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</si>
  <si>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</si>
  <si>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</si>
  <si>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</si>
  <si>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</si>
  <si>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</si>
  <si>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</si>
  <si>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</si>
  <si>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</si>
  <si>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</si>
  <si>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</si>
  <si>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</si>
  <si>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</si>
  <si>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</si>
  <si>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</si>
  <si>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</si>
  <si>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</si>
  <si>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</si>
  <si>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</si>
  <si>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</si>
  <si>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</si>
  <si>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</si>
  <si>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</si>
  <si>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</si>
  <si>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</si>
  <si>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</si>
  <si>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</si>
  <si>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</si>
  <si>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</si>
  <si>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</si>
  <si>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</si>
  <si>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</si>
  <si>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</si>
  <si>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</si>
  <si>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</si>
  <si>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</si>
  <si>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</si>
  <si>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</si>
  <si>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</si>
  <si>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</si>
  <si>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</si>
  <si>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</si>
  <si>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</si>
  <si>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</si>
  <si>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</si>
  <si>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</si>
  <si>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</si>
  <si>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</si>
  <si>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</si>
  <si>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</si>
  <si>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</si>
  <si>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</si>
  <si>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</si>
  <si>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</si>
  <si>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</si>
  <si>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</si>
  <si>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</si>
  <si>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</si>
  <si>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</si>
  <si>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</si>
  <si>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</si>
  <si>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</si>
  <si>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</si>
  <si>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</si>
  <si>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</si>
  <si>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</si>
  <si>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</si>
  <si>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</si>
  <si>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</si>
  <si>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</si>
  <si>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</si>
  <si>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</si>
  <si>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</si>
  <si>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</si>
  <si>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</si>
  <si>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</si>
  <si>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</si>
  <si>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</si>
  <si>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</si>
  <si>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</si>
  <si>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</si>
  <si>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</si>
  <si>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</si>
  <si>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</si>
  <si>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</si>
  <si>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</si>
  <si>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</si>
  <si>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</si>
  <si>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</si>
  <si>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</si>
  <si>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</si>
  <si>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</si>
  <si>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</si>
  <si>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</si>
  <si>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</si>
  <si>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</si>
  <si>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</si>
  <si>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</si>
  <si>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</si>
  <si>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</si>
  <si>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</si>
  <si>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</si>
  <si>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</si>
  <si>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</si>
  <si>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</si>
  <si>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</si>
  <si>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</si>
  <si>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</si>
  <si>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</si>
  <si>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</si>
  <si>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</si>
  <si>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</si>
  <si>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</si>
  <si>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</si>
  <si>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</si>
  <si>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</si>
  <si>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</si>
  <si>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</si>
  <si>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</si>
  <si>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</si>
  <si>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</si>
  <si>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</si>
  <si>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</si>
  <si>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</si>
  <si>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</si>
  <si>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</si>
  <si>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</si>
  <si>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</si>
  <si>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</si>
  <si>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</si>
  <si>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</si>
  <si>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</si>
  <si>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</si>
  <si>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</si>
  <si>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</si>
  <si>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</si>
  <si>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</si>
  <si>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</si>
  <si>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</si>
  <si>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</si>
  <si>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</si>
  <si>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</si>
  <si>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</si>
  <si>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</si>
  <si>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</si>
  <si>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</si>
  <si>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</si>
  <si>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</si>
  <si>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</si>
  <si>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</si>
  <si>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</si>
  <si>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</si>
  <si>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</si>
  <si>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</si>
  <si>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</si>
  <si>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</si>
  <si>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</si>
  <si>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</si>
  <si>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</si>
  <si>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</si>
  <si>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</si>
  <si>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</si>
  <si>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</si>
  <si>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</si>
  <si>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</si>
  <si>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</si>
  <si>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</si>
  <si>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</si>
  <si>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</si>
  <si>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</si>
  <si>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</si>
  <si>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</si>
  <si>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</si>
  <si>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</si>
  <si>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</si>
  <si>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</si>
  <si>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</si>
  <si>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</si>
  <si>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</si>
  <si>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</si>
  <si>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</si>
  <si>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</si>
  <si>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</si>
  <si>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</si>
  <si>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</si>
  <si>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</si>
  <si>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</si>
  <si>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</si>
  <si>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</si>
  <si>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</si>
  <si>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</si>
  <si>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</si>
  <si>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</si>
  <si>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</si>
  <si>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</si>
  <si>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</si>
  <si>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</si>
  <si>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</si>
  <si>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</si>
  <si>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</si>
  <si>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</si>
  <si>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</si>
  <si>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</si>
  <si>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</si>
  <si>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</si>
  <si>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</si>
  <si>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</si>
  <si>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</si>
  <si>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</si>
  <si>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</si>
  <si>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</si>
  <si>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</si>
  <si>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</si>
  <si>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</si>
  <si>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</si>
  <si>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</si>
  <si>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</si>
  <si>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</si>
  <si>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</si>
  <si>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</si>
  <si>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</si>
  <si>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</si>
  <si>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</si>
  <si>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</si>
  <si>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</si>
  <si>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</si>
  <si>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</si>
  <si>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</si>
  <si>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</si>
  <si>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</si>
  <si>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</si>
  <si>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</si>
  <si>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</si>
  <si>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</si>
  <si>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</si>
  <si>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</si>
  <si>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</si>
  <si>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</si>
  <si>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</si>
  <si>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</si>
  <si>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</si>
  <si>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</si>
  <si>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</si>
  <si>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</si>
  <si>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</si>
  <si>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</si>
  <si>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</si>
  <si>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</si>
  <si>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</si>
  <si>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</si>
  <si>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</si>
  <si>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</si>
  <si>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</si>
  <si>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</si>
  <si>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</si>
  <si>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</si>
  <si>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</si>
  <si>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</si>
  <si>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</si>
  <si>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</si>
  <si>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</si>
  <si>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</si>
  <si>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</si>
  <si>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</si>
  <si>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</si>
  <si>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</si>
  <si>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</si>
  <si>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</si>
  <si>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</si>
  <si>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</si>
  <si>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</si>
  <si>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</si>
  <si>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</si>
  <si>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</si>
  <si>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</si>
  <si>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</si>
  <si>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</si>
  <si>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</si>
  <si>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</si>
  <si>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</si>
  <si>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</si>
  <si>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</si>
  <si>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</si>
  <si>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</si>
  <si>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</si>
  <si>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</si>
  <si>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</si>
  <si>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</si>
  <si>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</si>
  <si>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</si>
  <si>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</si>
  <si>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</si>
  <si>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</si>
  <si>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</si>
  <si>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</si>
  <si>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</si>
  <si>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</si>
  <si>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</si>
  <si>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</si>
  <si>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</si>
  <si>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</si>
  <si>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</si>
  <si>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</si>
  <si>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</si>
  <si>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</si>
  <si>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</si>
  <si>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</si>
  <si>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</si>
  <si>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</si>
  <si>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</si>
  <si>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</si>
  <si>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</si>
  <si>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</si>
  <si>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</si>
  <si>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</si>
  <si>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</si>
  <si>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</si>
  <si>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</si>
  <si>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</si>
  <si>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</si>
  <si>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</si>
  <si>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</si>
  <si>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</si>
  <si>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</si>
  <si>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</si>
  <si>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</si>
  <si>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</si>
  <si>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</si>
  <si>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</si>
  <si>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</si>
  <si>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</si>
  <si>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</si>
  <si>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</si>
  <si>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</si>
  <si>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</si>
  <si>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</si>
  <si>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</si>
  <si>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</si>
  <si>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</si>
  <si>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</si>
  <si>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</si>
  <si>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</si>
  <si>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</si>
  <si>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</si>
  <si>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</si>
  <si>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</si>
  <si>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</si>
  <si>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</si>
  <si>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</si>
  <si>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</si>
  <si>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</si>
  <si>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</si>
  <si>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</si>
  <si>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</si>
  <si>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</si>
  <si>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</si>
  <si>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</si>
  <si>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</si>
  <si>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</si>
  <si>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</si>
  <si>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</si>
  <si>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</si>
  <si>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</si>
  <si>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</si>
  <si>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</si>
  <si>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</si>
  <si>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</si>
  <si>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</si>
  <si>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</si>
  <si>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</si>
  <si>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</si>
  <si>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</si>
  <si>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</si>
  <si>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</si>
  <si>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</si>
  <si>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</si>
  <si>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</si>
  <si>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</si>
  <si>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</si>
  <si>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</si>
  <si>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</si>
  <si>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</si>
  <si>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</si>
  <si>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</si>
  <si>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</si>
  <si>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</si>
  <si>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</si>
  <si>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</si>
  <si>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</si>
  <si>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</si>
  <si>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</si>
  <si>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</si>
  <si>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</si>
  <si>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</si>
  <si>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</si>
  <si>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</si>
  <si>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</si>
  <si>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</si>
  <si>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</si>
  <si>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</si>
  <si>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</si>
  <si>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</si>
  <si>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</si>
  <si>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</si>
  <si>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</si>
  <si>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</si>
  <si>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</si>
  <si>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</si>
  <si>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</si>
  <si>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</si>
  <si>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</si>
  <si>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</si>
  <si>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</si>
  <si>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</si>
  <si>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</si>
  <si>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</si>
  <si>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</si>
  <si>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</si>
  <si>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</si>
  <si>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</si>
  <si>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</si>
  <si>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</si>
  <si>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</si>
  <si>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</si>
  <si>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</si>
  <si>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</si>
  <si>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</si>
  <si>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</si>
  <si>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</si>
  <si>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</si>
  <si>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 Bên mời thầu</t>
  </si>
  <si>
    <t> Tên gói thầu</t>
  </si>
  <si>
    <t> Phân loại</t>
  </si>
  <si>
    <t> Chi tiết nguồn vốn</t>
  </si>
  <si>
    <t> Loại hợp đồng</t>
  </si>
  <si>
    <t> Hình thức lựa chọn nhà thầu</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</si>
  <si>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</si>
  <si>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</si>
  <si>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</si>
  <si>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</si>
  <si>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</si>
  <si>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</si>
  <si>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</si>
  <si>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</si>
  <si>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</si>
  <si>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</si>
  <si>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</si>
  <si>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</si>
  <si>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</si>
  <si>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</si>
  <si>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</si>
  <si>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1.300.000 VND (Một triệu ba trăm nghìn đồng chẵn)</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</si>
  <si>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</si>
  <si>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</si>
  <si>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</si>
  <si>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</si>
  <si>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</si>
  <si>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</si>
  <si>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</si>
  <si>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</si>
  <si>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</si>
  <si>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</si>
  <si>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Z017963 - Điện lực Xuân Lộc</t>
  </si>
  <si>
    <t>Nâng cấp đường dây trung thế NR Quân Đoàn 4-2 từ 1 pha lên 3 pha, xây dựng mới TBA 3x25kVA cấp điện cho Trung Đoàn bộ binh 3</t>
  </si>
  <si>
    <t>100 Ngày</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</si>
  <si>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</si>
  <si>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</si>
  <si>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</si>
  <si>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</si>
  <si>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</si>
  <si>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</si>
  <si>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</si>
  <si>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</si>
  <si>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</si>
  <si>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</si>
  <si>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</si>
  <si>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</si>
  <si>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</si>
  <si>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</si>
  <si>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</si>
  <si>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</si>
  <si>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</si>
  <si>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</si>
  <si>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</si>
  <si>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</si>
  <si>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</si>
  <si>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</si>
  <si>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</si>
  <si>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</si>
  <si>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</si>
  <si>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</si>
  <si>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</si>
  <si>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</si>
  <si>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</si>
  <si>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</si>
  <si>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</si>
  <si>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</si>
  <si>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</si>
  <si>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</si>
  <si>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</si>
  <si>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</si>
  <si>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</si>
  <si>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</si>
  <si>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</si>
  <si>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</si>
  <si>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</si>
  <si>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</si>
  <si>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</si>
  <si>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</si>
  <si>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</si>
  <si>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</si>
  <si>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</si>
  <si>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</si>
  <si>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</si>
  <si>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</si>
  <si>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</si>
  <si>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</si>
  <si>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</si>
  <si>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</si>
  <si>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</si>
  <si>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</si>
  <si>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</si>
  <si>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</si>
  <si>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</si>
  <si>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</si>
  <si>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</si>
  <si>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</si>
  <si>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</si>
  <si>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</si>
  <si>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</si>
  <si>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</si>
  <si>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</si>
  <si>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</si>
  <si>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</si>
  <si>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</si>
  <si>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</si>
  <si>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</si>
  <si>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</si>
  <si>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</si>
  <si>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</si>
  <si>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</si>
  <si>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</si>
  <si>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</si>
  <si>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</si>
  <si>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</si>
  <si>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</si>
  <si>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</si>
  <si>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</si>
  <si>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</si>
  <si>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</si>
  <si>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</si>
  <si>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</si>
  <si>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</si>
  <si>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</si>
  <si>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</si>
  <si>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</si>
  <si>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</si>
  <si>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</si>
  <si>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</si>
  <si>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</si>
  <si>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</si>
  <si>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</si>
  <si>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</si>
  <si>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</si>
  <si>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</si>
  <si>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</si>
  <si>
    <t>Điện lực Cẩm Mỹ</t>
  </si>
  <si>
    <t>UBND huyện Xuân Lộc</t>
  </si>
  <si>
    <t>Nguyễn Ngọc Trung</t>
  </si>
  <si>
    <t>20201077431  -   00</t>
  </si>
  <si>
    <t>kế hoạch lựa chọn nhà thầu gói thầu“Dịch vụ đóng, cắt khách hàng nợ tiền điện năm 2020 của Điện lực Xuân Lộc”</t>
  </si>
  <si>
    <t>Phi tư vấn</t>
  </si>
  <si>
    <t>thầu gói thầu“Dịch vụ đóng, cắt khách hàng nợ tiền điện năm 2020 của Điện lực Xuân Lộc”</t>
  </si>
  <si>
    <t>Hoạt động chi thường xuyên</t>
  </si>
  <si>
    <t> Tên dự toán mua sắm</t>
  </si>
  <si>
    <t>Về việc phê duyệt kế hoạch lựa chọn nhà thầu gói thầu“Dịch vụ đóng, cắt khách hàng nợ tiền điện năm 2020 của Điện lực Xuân Lộc”</t>
  </si>
  <si>
    <t>vồn sản xuất kinh doanh năm 2020 của công ty TNHH MTV Điện lực Đồng Nai</t>
  </si>
  <si>
    <t>Chào hàng cạnh tranh rút gọn trong nước</t>
  </si>
  <si>
    <t>30 Ngày</t>
  </si>
  <si>
    <t> Thời hạn hiệu lực của E-HSĐX</t>
  </si>
  <si>
    <t>311.784.000 VND (Ba trăm mười một triệu bảy trăm tám mươi bốn nghìn đồng chẵn)</t>
  </si>
  <si>
    <t>04/11/2020</t>
  </si>
  <si>
    <t>03/11/2020</t>
  </si>
  <si>
    <t xml:space="preserve"> ngày 03 tháng 11 năm 2020</t>
  </si>
  <si>
    <t>03/11/2021</t>
  </si>
  <si>
    <t>20201077431  </t>
  </si>
  <si>
    <t>Dịch vụ đóng, cắt khách hàng nợ tiền điện năm 2020 của Điện lực Xuân Lộc</t>
  </si>
  <si>
    <t>365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</si>
</sst>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workbookViewId="0">
      <selection activeCell="C14" sqref="C14"/>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380</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673</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681</v>
      </c>
      <c r="C9" s="41" t="s">
        <v>790</v>
      </c>
      <c r="D9" s="41" t="s">
        <v>647</v>
      </c>
      <c r="E9" s="52">
        <v>44133.402083333334</v>
      </c>
      <c r="F9" s="41"/>
      <c r="G9" s="41"/>
      <c r="H9" s="41"/>
      <c r="I9" s="41"/>
      <c r="J9" s="41"/>
      <c r="K9" s="41"/>
      <c r="L9" s="41"/>
      <c r="M9" s="41"/>
    </row>
    <row r="10" spans="1:13">
      <c r="A10" s="101" t="str">
        <f t="shared" si="0"/>
        <v> Số hiệu KHLCNT</v>
      </c>
      <c r="B10" s="41" t="s">
        <v>648</v>
      </c>
      <c r="C10" s="41">
        <v>20201032970</v>
      </c>
      <c r="D10" s="41"/>
      <c r="E10" s="41"/>
      <c r="F10" s="41"/>
      <c r="G10" s="41"/>
      <c r="H10" s="41"/>
      <c r="I10" s="41"/>
      <c r="J10" s="41"/>
      <c r="K10" s="41"/>
      <c r="L10" s="41"/>
      <c r="M10" s="41"/>
    </row>
    <row r="11" spans="1:13">
      <c r="A11" s="101" t="str">
        <f t="shared" si="0"/>
        <v> Tên KHLCNT</v>
      </c>
      <c r="B11" s="41" t="s">
        <v>649</v>
      </c>
      <c r="C11" s="41" t="s">
        <v>791</v>
      </c>
      <c r="D11" s="41"/>
      <c r="E11" s="41"/>
      <c r="F11" s="41"/>
      <c r="G11" s="41"/>
      <c r="H11" s="41"/>
      <c r="I11" s="41"/>
      <c r="J11" s="41"/>
      <c r="K11" s="41"/>
      <c r="L11" s="41"/>
      <c r="M11" s="41"/>
    </row>
    <row r="12" spans="1:13">
      <c r="A12" s="101" t="str">
        <f t="shared" si="0"/>
        <v> Lĩnh vực </v>
      </c>
      <c r="B12" s="41" t="s">
        <v>650</v>
      </c>
      <c r="C12" s="41" t="s">
        <v>792</v>
      </c>
      <c r="D12" s="41"/>
      <c r="E12" s="41"/>
      <c r="F12" s="41"/>
      <c r="G12" s="41"/>
      <c r="H12" s="41"/>
      <c r="I12" s="41"/>
      <c r="J12" s="41"/>
      <c r="K12" s="41"/>
      <c r="L12" s="41"/>
      <c r="M12" s="41"/>
    </row>
    <row r="13" spans="1:13">
      <c r="A13" s="101" t="str">
        <f t="shared" si="0"/>
        <v> Bên mời thầu</v>
      </c>
      <c r="B13" s="41" t="s">
        <v>651</v>
      </c>
      <c r="C13" s="41" t="s">
        <v>683</v>
      </c>
      <c r="D13" s="41"/>
      <c r="E13" s="41"/>
      <c r="F13" s="41"/>
      <c r="G13" s="41"/>
      <c r="H13" s="41"/>
      <c r="I13" s="41"/>
      <c r="J13" s="41"/>
      <c r="K13" s="41"/>
      <c r="L13" s="41"/>
      <c r="M13" s="41"/>
    </row>
    <row r="14" spans="1:13">
      <c r="A14" s="101" t="str">
        <f t="shared" si="0"/>
        <v> Tên gói thầu</v>
      </c>
      <c r="B14" s="41" t="s">
        <v>652</v>
      </c>
      <c r="C14" s="41" t="s">
        <v>793</v>
      </c>
      <c r="D14" s="41"/>
      <c r="E14" s="41"/>
      <c r="F14" s="41"/>
      <c r="G14" s="41"/>
      <c r="H14" s="41"/>
      <c r="I14" s="41"/>
      <c r="J14" s="41"/>
      <c r="K14" s="41"/>
      <c r="L14" s="41"/>
      <c r="M14" s="41"/>
    </row>
    <row r="15" spans="1:13">
      <c r="A15" s="101" t="str">
        <f t="shared" si="0"/>
        <v> Phân loại</v>
      </c>
      <c r="B15" s="41" t="s">
        <v>653</v>
      </c>
      <c r="C15" s="41" t="s">
        <v>794</v>
      </c>
      <c r="D15" s="41"/>
      <c r="E15" s="41"/>
      <c r="F15" s="41"/>
      <c r="G15" s="41"/>
      <c r="H15" s="41"/>
      <c r="I15" s="41"/>
      <c r="J15" s="41"/>
      <c r="K15" s="41"/>
      <c r="L15" s="41"/>
      <c r="M15" s="41"/>
    </row>
    <row r="16" spans="1:13">
      <c r="A16" s="101" t="str">
        <f t="shared" si="0"/>
        <v> Tên dự toán mua sắm</v>
      </c>
      <c r="B16" s="41" t="s">
        <v>795</v>
      </c>
      <c r="C16" s="41" t="s">
        <v>796</v>
      </c>
      <c r="D16" s="41"/>
      <c r="E16" s="41"/>
      <c r="F16" s="41"/>
      <c r="G16" s="41"/>
      <c r="H16" s="41"/>
      <c r="I16" s="41"/>
      <c r="J16" s="41"/>
      <c r="K16" s="41"/>
      <c r="L16" s="41"/>
      <c r="M16" s="41"/>
    </row>
    <row r="17" spans="1:13">
      <c r="A17" s="101" t="str">
        <f t="shared" si="0"/>
        <v> Chi tiết nguồn vốn</v>
      </c>
      <c r="B17" s="41" t="s">
        <v>654</v>
      </c>
      <c r="C17" s="41" t="s">
        <v>797</v>
      </c>
      <c r="D17" s="41"/>
      <c r="E17" s="41"/>
      <c r="F17" s="41"/>
      <c r="G17" s="41"/>
      <c r="H17" s="41"/>
      <c r="I17" s="41"/>
      <c r="J17" s="41"/>
      <c r="K17" s="41"/>
      <c r="L17" s="41"/>
      <c r="M17" s="41"/>
    </row>
    <row r="18" spans="1:13">
      <c r="A18" s="101" t="str">
        <f t="shared" si="0"/>
        <v> Loại hợp đồng</v>
      </c>
      <c r="B18" s="41" t="s">
        <v>655</v>
      </c>
      <c r="C18" s="41" t="s">
        <v>205</v>
      </c>
      <c r="D18" s="52"/>
      <c r="E18" s="41"/>
      <c r="F18" s="41"/>
      <c r="G18" s="41"/>
      <c r="H18" s="41"/>
      <c r="I18" s="41"/>
      <c r="J18" s="52"/>
      <c r="K18" s="41"/>
      <c r="L18" s="41"/>
      <c r="M18" s="41"/>
    </row>
    <row r="19" spans="1:13">
      <c r="A19" s="101" t="str">
        <f t="shared" si="0"/>
        <v> Hình thức lựa chọn nhà thầu</v>
      </c>
      <c r="B19" s="41" t="s">
        <v>656</v>
      </c>
      <c r="C19" s="41" t="s">
        <v>798</v>
      </c>
      <c r="D19" s="41"/>
      <c r="E19" s="41"/>
      <c r="F19" s="41"/>
      <c r="G19" s="41"/>
      <c r="H19" s="41"/>
      <c r="I19" s="41"/>
      <c r="J19" s="41"/>
      <c r="K19" s="41"/>
      <c r="L19" s="41"/>
      <c r="M19" s="41"/>
    </row>
    <row r="20" spans="1:13">
      <c r="A20" s="101" t="str">
        <f t="shared" si="0"/>
        <v> Phương thức LCNT</v>
      </c>
      <c r="B20" s="41" t="s">
        <v>657</v>
      </c>
      <c r="C20" s="41" t="s">
        <v>206</v>
      </c>
      <c r="D20" s="41"/>
      <c r="E20" s="41"/>
      <c r="F20" s="41"/>
      <c r="G20" s="41"/>
      <c r="H20" s="41"/>
      <c r="I20" s="41"/>
      <c r="J20" s="41"/>
      <c r="K20" s="41"/>
      <c r="L20" s="41"/>
      <c r="M20" s="41"/>
    </row>
    <row r="21" spans="1:13">
      <c r="A21" s="101" t="str">
        <f t="shared" si="0"/>
        <v> Thời gian thực hiện hợp đồng</v>
      </c>
      <c r="B21" s="41" t="s">
        <v>658</v>
      </c>
      <c r="C21" s="41" t="s">
        <v>241</v>
      </c>
      <c r="D21" s="52"/>
      <c r="E21" s="41"/>
      <c r="F21" s="41"/>
      <c r="G21" s="41"/>
      <c r="H21" s="41"/>
      <c r="I21" s="41"/>
      <c r="J21" s="52"/>
      <c r="K21" s="41"/>
      <c r="L21" s="41"/>
      <c r="M21" s="41"/>
    </row>
    <row r="22" spans="1:13">
      <c r="A22" s="101" t="str">
        <f t="shared" si="0"/>
        <v/>
      </c>
      <c r="B22" s="41"/>
      <c r="C22" s="41"/>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[Tham dự thầu:]</v>
      </c>
      <c r="B25" s="41" t="s">
        <v>659</v>
      </c>
      <c r="C25" s="41"/>
      <c r="D25" s="52"/>
      <c r="E25" s="41"/>
      <c r="F25" s="41"/>
      <c r="G25" s="41"/>
      <c r="H25" s="41"/>
      <c r="I25" s="41"/>
      <c r="J25" s="52"/>
      <c r="K25" s="41"/>
      <c r="L25" s="41"/>
      <c r="M25" s="41"/>
    </row>
    <row r="26" spans="1:13">
      <c r="A26" s="101" t="str">
        <f t="shared" si="0"/>
        <v/>
      </c>
      <c r="B26" s="41"/>
      <c r="C26" s="41"/>
      <c r="D26" s="52"/>
      <c r="E26" s="41"/>
      <c r="F26" s="41"/>
      <c r="G26" s="41"/>
      <c r="H26" s="41"/>
      <c r="I26" s="41"/>
      <c r="J26" s="41"/>
      <c r="K26" s="41"/>
      <c r="L26" s="41"/>
      <c r="M26" s="41"/>
    </row>
    <row r="27" spans="1:13">
      <c r="A27" s="101" t="str">
        <f t="shared" si="0"/>
        <v> Hình thức dự thầu</v>
      </c>
      <c r="B27" s="41" t="s">
        <v>660</v>
      </c>
      <c r="C27" s="41" t="s">
        <v>207</v>
      </c>
      <c r="D27" s="41"/>
      <c r="E27" s="41"/>
      <c r="F27" s="41"/>
      <c r="G27" s="41"/>
      <c r="H27" s="41"/>
      <c r="I27" s="41"/>
      <c r="J27" s="41"/>
      <c r="K27" s="41"/>
      <c r="L27" s="41"/>
      <c r="M27" s="41"/>
    </row>
    <row r="28" spans="1:13">
      <c r="A28" s="101" t="str">
        <f t="shared" si="0"/>
        <v> Thời gian nhận E-HSDT từ ngày</v>
      </c>
      <c r="B28" s="41" t="s">
        <v>661</v>
      </c>
      <c r="C28" s="52">
        <v>44133.402083333334</v>
      </c>
      <c r="D28" s="41" t="s">
        <v>662</v>
      </c>
      <c r="E28" s="52">
        <v>44139.583333333336</v>
      </c>
      <c r="F28" s="41"/>
      <c r="G28" s="41"/>
      <c r="H28" s="41"/>
      <c r="I28" s="41"/>
      <c r="J28" s="41"/>
      <c r="K28" s="41"/>
      <c r="L28" s="41"/>
      <c r="M28" s="41"/>
    </row>
    <row r="29" spans="1:13">
      <c r="A29" s="101" t="str">
        <f t="shared" si="0"/>
        <v> Phát hành E-HSMT</v>
      </c>
      <c r="B29" s="41" t="s">
        <v>663</v>
      </c>
      <c r="C29" s="52" t="s">
        <v>209</v>
      </c>
      <c r="D29" s="41"/>
      <c r="E29" s="52"/>
      <c r="F29" s="41"/>
      <c r="G29" s="41"/>
      <c r="H29" s="41"/>
      <c r="I29" s="41"/>
      <c r="J29" s="41"/>
      <c r="K29" s="41"/>
      <c r="L29" s="41"/>
      <c r="M29" s="41"/>
    </row>
    <row r="30" spans="1:13">
      <c r="A30" s="101" t="str">
        <f t="shared" si="0"/>
        <v> Thời gian hiệu lực của E-HSDT</v>
      </c>
      <c r="B30" s="41" t="s">
        <v>664</v>
      </c>
      <c r="C30" s="41" t="s">
        <v>799</v>
      </c>
      <c r="D30" s="52"/>
      <c r="E30" s="41"/>
      <c r="F30" s="41"/>
      <c r="G30" s="41"/>
      <c r="H30" s="41"/>
      <c r="I30" s="41"/>
      <c r="J30" s="41"/>
      <c r="K30" s="41"/>
      <c r="L30" s="41"/>
      <c r="M30" s="41"/>
    </row>
    <row r="31" spans="1:13">
      <c r="A31" s="101" t="str">
        <f t="shared" si="0"/>
        <v> Địa điểm nhận E-HSDT</v>
      </c>
      <c r="B31" s="41" t="s">
        <v>665</v>
      </c>
      <c r="C31" s="41" t="s">
        <v>210</v>
      </c>
      <c r="D31" s="41"/>
      <c r="E31" s="41"/>
      <c r="F31" s="41"/>
      <c r="G31" s="41"/>
      <c r="H31" s="41"/>
      <c r="I31" s="41"/>
      <c r="J31" s="41"/>
      <c r="K31" s="41"/>
      <c r="L31" s="41"/>
      <c r="M31" s="41"/>
    </row>
    <row r="32" spans="1:13">
      <c r="A32" s="101" t="str">
        <f t="shared" si="0"/>
        <v> Địa điểm thực hiện gói thầu</v>
      </c>
      <c r="B32" s="41" t="s">
        <v>666</v>
      </c>
      <c r="C32" s="41" t="s">
        <v>667</v>
      </c>
      <c r="D32" s="41"/>
      <c r="E32" s="41"/>
      <c r="F32" s="41"/>
      <c r="G32" s="41"/>
      <c r="H32" s="41"/>
      <c r="I32" s="41"/>
      <c r="J32" s="41"/>
      <c r="K32" s="41"/>
      <c r="L32" s="41"/>
      <c r="M32" s="41"/>
    </row>
    <row r="33" spans="1:5" ht="28.8">
      <c r="A33" s="101" t="str">
        <f t="shared" si="0"/>
        <v> Thời hạn hiệu lực của E-HSĐX</v>
      </c>
      <c r="B33" s="1" t="s">
        <v>800</v>
      </c>
      <c r="C33" s="1" t="s">
        <v>243</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668</v>
      </c>
      <c r="C36" s="1"/>
      <c r="D36" s="1"/>
      <c r="E36" s="1"/>
    </row>
    <row r="37" spans="1:5">
      <c r="A37" s="101" t="str">
        <f t="shared" si="0"/>
        <v/>
      </c>
      <c r="B37" s="1"/>
      <c r="C37" s="141"/>
      <c r="D37" s="1"/>
      <c r="E37" s="1"/>
    </row>
    <row r="38" spans="1:5">
      <c r="A38" s="101" t="str">
        <f t="shared" si="0"/>
        <v> Thời điểm đóng/mở thầu</v>
      </c>
      <c r="B38" s="1" t="s">
        <v>669</v>
      </c>
      <c r="C38" s="141">
        <v>44139.583333333336</v>
      </c>
      <c r="D38" s="1"/>
      <c r="E38" s="1"/>
    </row>
    <row r="39" spans="1:5" ht="43.2">
      <c r="A39" s="101" t="str">
        <f t="shared" si="0"/>
        <v> Địa điểm mở thầu</v>
      </c>
      <c r="B39" s="1" t="s">
        <v>670</v>
      </c>
      <c r="C39" s="1" t="s">
        <v>210</v>
      </c>
      <c r="D39" s="1"/>
      <c r="E39" s="1"/>
    </row>
    <row r="40" spans="1:5">
      <c r="A40" s="101" t="str">
        <f t="shared" si="0"/>
        <v> Dự toán gói thầu</v>
      </c>
      <c r="B40" t="s">
        <v>671</v>
      </c>
      <c r="C40" t="s">
        <v>801</v>
      </c>
    </row>
    <row r="41" spans="1:5">
      <c r="A41" s="101" t="str">
        <f t="shared" si="0"/>
        <v/>
      </c>
    </row>
    <row r="42" spans="1:5">
      <c r="A42" s="101" t="str">
        <f t="shared" si="0"/>
        <v/>
      </c>
    </row>
    <row r="43" spans="1:5">
      <c r="A43" s="101" t="str">
        <f t="shared" si="0"/>
        <v/>
      </c>
    </row>
    <row r="44" spans="1:5">
      <c r="A44" s="101" t="str">
        <f t="shared" si="0"/>
        <v/>
      </c>
    </row>
    <row r="45" spans="1:5">
      <c r="A45" s="101" t="str">
        <f t="shared" si="0"/>
        <v/>
      </c>
    </row>
    <row r="46" spans="1:5">
      <c r="A46" s="101" t="str">
        <f t="shared" si="0"/>
        <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3"/>
  <sheetViews>
    <sheetView topLeftCell="E1" workbookViewId="0">
      <pane ySplit="1" topLeftCell="A2" activePane="bottomLeft" state="frozen"/>
      <selection activeCell="D1" sqref="D1"/>
      <selection pane="bottomLeft" activeCell="N6" sqref="N6"/>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18</v>
      </c>
      <c r="B1" s="16" t="s">
        <v>0</v>
      </c>
      <c r="C1" s="16" t="s">
        <v>1</v>
      </c>
      <c r="D1" s="16" t="s">
        <v>2</v>
      </c>
      <c r="E1" s="16" t="s">
        <v>630</v>
      </c>
      <c r="F1" s="16" t="s">
        <v>3</v>
      </c>
      <c r="G1" s="16" t="s">
        <v>193</v>
      </c>
      <c r="H1" s="16" t="s">
        <v>4</v>
      </c>
      <c r="I1" s="16" t="s">
        <v>5</v>
      </c>
      <c r="J1" s="16" t="s">
        <v>11</v>
      </c>
      <c r="K1" s="16" t="s">
        <v>492</v>
      </c>
      <c r="L1" s="15" t="s">
        <v>156</v>
      </c>
      <c r="M1" s="15" t="s">
        <v>191</v>
      </c>
      <c r="N1" s="69" t="s">
        <v>192</v>
      </c>
      <c r="O1" s="15" t="s">
        <v>246</v>
      </c>
      <c r="P1" s="15" t="s">
        <v>248</v>
      </c>
      <c r="Q1" s="15" t="s">
        <v>247</v>
      </c>
      <c r="R1" s="15" t="s">
        <v>249</v>
      </c>
      <c r="S1" s="15" t="s">
        <v>557</v>
      </c>
      <c r="T1" s="69" t="s">
        <v>558</v>
      </c>
      <c r="U1" s="15" t="s">
        <v>565</v>
      </c>
    </row>
    <row r="2" spans="1:21" ht="51" customHeight="1">
      <c r="A2" s="21" t="e">
        <f>VLOOKUP(" Số TBMT",tbmt,3,0)</f>
        <v>#N/A</v>
      </c>
      <c r="B2" s="142" t="e">
        <f>VLOOKUP(" Tên dự án",tbmt,3,0)</f>
        <v>#N/A</v>
      </c>
      <c r="C2" s="19" t="e">
        <f>VLOOKUP(" Chủ đầu tư",tbmt,3,0)</f>
        <v>#N/A</v>
      </c>
      <c r="D2" s="19" t="e">
        <f>VLOOKUP(" Chủ đầu tư",tbmt,3,0)</f>
        <v>#N/A</v>
      </c>
      <c r="E2" s="19"/>
      <c r="F2" s="19" t="e">
        <f>VLOOKUP(" Số tiền bảo đảm dự thầu",tbmt,3,0)</f>
        <v>#N/A</v>
      </c>
      <c r="G2" s="19"/>
      <c r="H2" s="19" t="str">
        <f>TEXT(VLOOKUP(" Thời gian nhận E-HSDT từ ngày",tbmt,5,0),"dd/MM/yyyy")</f>
        <v>04/11/2020</v>
      </c>
      <c r="I2" s="16"/>
      <c r="J2" s="19" t="str">
        <f>VLOOKUP(" Thời gian thực hiện hợp đồng",tbmt,3,0)</f>
        <v>12 Tháng</v>
      </c>
      <c r="K2" s="16">
        <v>12</v>
      </c>
      <c r="L2" s="19" t="str">
        <f>TEXT(VLOOKUP(" Thời gian nhận E-HSDT từ ngày",tbmt,3,0)+5,"dd/MM/yyyy")</f>
        <v>03/11/2020</v>
      </c>
      <c r="M2" s="43" t="str">
        <f>" ngày "&amp;TEXT(L2,"dd")&amp;" tháng "&amp;TEXT(L2,"MM")&amp;" năm "&amp;TEXT(L2,"yyyy")</f>
        <v xml:space="preserve"> ngày 03 tháng 11 năm 2020</v>
      </c>
      <c r="N2" s="42" t="str">
        <f>TEXT(L2+365,"dd/MM/yyyy")</f>
        <v>03/11/2021</v>
      </c>
    </row>
    <row r="3" spans="1:21" s="17" customFormat="1" ht="51" customHeight="1">
      <c r="A3" s="22" t="s">
        <v>806</v>
      </c>
      <c r="B3" s="143" t="s">
        <v>807</v>
      </c>
      <c r="C3" s="18" t="s">
        <v>498</v>
      </c>
      <c r="D3" s="18" t="s">
        <v>468</v>
      </c>
      <c r="E3" s="18" t="s">
        <v>808</v>
      </c>
      <c r="F3" s="18"/>
      <c r="G3" s="18"/>
      <c r="H3" s="18" t="s">
        <v>802</v>
      </c>
      <c r="I3" s="18"/>
      <c r="J3" s="18" t="s">
        <v>241</v>
      </c>
      <c r="K3" s="18">
        <v>12</v>
      </c>
      <c r="L3" s="18" t="s">
        <v>803</v>
      </c>
      <c r="M3" s="17" t="s">
        <v>804</v>
      </c>
      <c r="N3" s="49" t="s">
        <v>805</v>
      </c>
    </row>
    <row r="4" spans="1:21" s="17" customFormat="1" ht="51" customHeight="1">
      <c r="A4" s="22" t="s">
        <v>682</v>
      </c>
      <c r="B4" s="143" t="s">
        <v>684</v>
      </c>
      <c r="C4" s="18" t="s">
        <v>498</v>
      </c>
      <c r="D4" s="18" t="s">
        <v>468</v>
      </c>
      <c r="E4" s="18" t="s">
        <v>680</v>
      </c>
      <c r="F4" s="18" t="s">
        <v>686</v>
      </c>
      <c r="G4" s="18">
        <v>120</v>
      </c>
      <c r="H4" s="18" t="s">
        <v>687</v>
      </c>
      <c r="I4" s="18">
        <v>1</v>
      </c>
      <c r="J4" s="18" t="s">
        <v>685</v>
      </c>
      <c r="K4" s="18">
        <v>12</v>
      </c>
      <c r="L4" s="18" t="s">
        <v>688</v>
      </c>
      <c r="M4" s="17" t="s">
        <v>689</v>
      </c>
      <c r="N4" s="49" t="s">
        <v>690</v>
      </c>
    </row>
    <row r="5" spans="1:21" s="17" customFormat="1" ht="51" customHeight="1">
      <c r="A5" s="22" t="s">
        <v>646</v>
      </c>
      <c r="B5" s="143" t="s">
        <v>679</v>
      </c>
      <c r="C5" s="18" t="s">
        <v>259</v>
      </c>
      <c r="D5" s="18" t="s">
        <v>678</v>
      </c>
      <c r="E5" s="18" t="s">
        <v>680</v>
      </c>
      <c r="F5" s="18" t="s">
        <v>672</v>
      </c>
      <c r="G5" s="18">
        <v>90</v>
      </c>
      <c r="H5" s="18" t="s">
        <v>674</v>
      </c>
      <c r="I5" s="18">
        <v>1</v>
      </c>
      <c r="J5" s="18" t="s">
        <v>236</v>
      </c>
      <c r="K5" s="18">
        <v>12</v>
      </c>
      <c r="L5" s="18" t="s">
        <v>675</v>
      </c>
      <c r="M5" s="17" t="s">
        <v>676</v>
      </c>
      <c r="N5" s="49" t="s">
        <v>677</v>
      </c>
    </row>
    <row r="6" spans="1:21" s="17" customFormat="1" ht="51" customHeight="1">
      <c r="A6" s="22" t="s">
        <v>572</v>
      </c>
      <c r="B6" s="18" t="s">
        <v>573</v>
      </c>
      <c r="C6" s="18" t="s">
        <v>259</v>
      </c>
      <c r="D6" s="18" t="s">
        <v>678</v>
      </c>
      <c r="E6" s="18" t="s">
        <v>577</v>
      </c>
      <c r="F6" s="18" t="s">
        <v>574</v>
      </c>
      <c r="G6" s="18">
        <v>120</v>
      </c>
      <c r="H6" s="68">
        <v>44081.375</v>
      </c>
      <c r="I6" s="18"/>
      <c r="J6" s="18" t="s">
        <v>556</v>
      </c>
      <c r="K6" s="18">
        <v>12</v>
      </c>
      <c r="L6" s="99" t="s">
        <v>631</v>
      </c>
      <c r="M6" s="17" t="s">
        <v>575</v>
      </c>
      <c r="N6" s="49" t="s">
        <v>576</v>
      </c>
    </row>
    <row r="7" spans="1:21" s="17" customFormat="1" ht="51" customHeight="1">
      <c r="A7" s="22">
        <v>20200563645</v>
      </c>
      <c r="B7" s="18" t="s">
        <v>559</v>
      </c>
      <c r="C7" s="16" t="s">
        <v>13</v>
      </c>
      <c r="D7" s="18" t="s">
        <v>787</v>
      </c>
      <c r="E7" s="18" t="s">
        <v>560</v>
      </c>
      <c r="F7" s="18" t="s">
        <v>561</v>
      </c>
      <c r="G7" s="18">
        <v>90</v>
      </c>
      <c r="H7" s="68">
        <v>43994.583333333336</v>
      </c>
      <c r="I7" s="18"/>
      <c r="J7" s="18" t="s">
        <v>560</v>
      </c>
      <c r="K7" s="18">
        <v>12</v>
      </c>
      <c r="L7" s="99" t="s">
        <v>562</v>
      </c>
      <c r="M7" s="43" t="str">
        <f>" ngày "&amp;TEXT(L7,"dd")&amp;" tháng "&amp;TEXT(L7,"MM")&amp;" năm "&amp;TEXT(L7,"yyyy")</f>
        <v xml:space="preserve"> ngày 08 tháng 06 năm 2020</v>
      </c>
      <c r="N7" s="99" t="s">
        <v>563</v>
      </c>
    </row>
    <row r="8" spans="1:21" s="17" customFormat="1" ht="28.8">
      <c r="A8" s="22" t="s">
        <v>541</v>
      </c>
      <c r="B8" s="18" t="s">
        <v>542</v>
      </c>
      <c r="C8" s="18" t="s">
        <v>498</v>
      </c>
      <c r="D8" s="18" t="s">
        <v>468</v>
      </c>
      <c r="E8" s="18">
        <v>100</v>
      </c>
      <c r="F8" s="18" t="s">
        <v>543</v>
      </c>
      <c r="G8" s="18"/>
      <c r="H8" s="68">
        <v>43973.583333333336</v>
      </c>
      <c r="I8" s="18">
        <v>7</v>
      </c>
      <c r="J8" s="18">
        <v>220</v>
      </c>
      <c r="K8" s="18">
        <v>12</v>
      </c>
      <c r="L8" s="99" t="s">
        <v>544</v>
      </c>
      <c r="M8" s="17" t="s">
        <v>536</v>
      </c>
      <c r="N8" s="99" t="s">
        <v>537</v>
      </c>
    </row>
    <row r="9" spans="1:21" s="17" customFormat="1" ht="28.8">
      <c r="A9" s="22" t="s">
        <v>534</v>
      </c>
      <c r="B9" s="18" t="s">
        <v>535</v>
      </c>
      <c r="C9" s="18" t="s">
        <v>498</v>
      </c>
      <c r="D9" s="18" t="s">
        <v>468</v>
      </c>
      <c r="E9" s="18">
        <v>365</v>
      </c>
      <c r="F9" s="18"/>
      <c r="G9" s="18"/>
      <c r="H9" s="68">
        <v>43973.583333333336</v>
      </c>
      <c r="I9" s="18"/>
      <c r="J9" s="18">
        <v>12</v>
      </c>
      <c r="K9" s="18">
        <v>12</v>
      </c>
      <c r="L9" s="99" t="s">
        <v>539</v>
      </c>
      <c r="M9" s="17" t="s">
        <v>538</v>
      </c>
      <c r="N9" s="99" t="s">
        <v>540</v>
      </c>
    </row>
    <row r="10" spans="1:21" s="17" customFormat="1" ht="28.8">
      <c r="A10" s="22" t="s">
        <v>522</v>
      </c>
      <c r="B10" s="18" t="s">
        <v>523</v>
      </c>
      <c r="C10" s="18" t="s">
        <v>498</v>
      </c>
      <c r="D10" s="18" t="s">
        <v>468</v>
      </c>
      <c r="E10" s="18">
        <v>60</v>
      </c>
      <c r="F10" s="18" t="s">
        <v>524</v>
      </c>
      <c r="G10" s="18">
        <v>120</v>
      </c>
      <c r="H10" s="68">
        <v>43973.625</v>
      </c>
      <c r="I10" s="18">
        <v>5</v>
      </c>
      <c r="J10" s="18">
        <v>220</v>
      </c>
      <c r="K10" s="18">
        <v>12</v>
      </c>
      <c r="L10" s="49">
        <v>43967</v>
      </c>
      <c r="M10" s="17" t="s">
        <v>536</v>
      </c>
      <c r="N10" s="49" t="s">
        <v>537</v>
      </c>
    </row>
    <row r="11" spans="1:21" s="17" customFormat="1" ht="43.2">
      <c r="A11" s="22" t="s">
        <v>512</v>
      </c>
      <c r="B11" s="18" t="s">
        <v>513</v>
      </c>
      <c r="C11" s="18" t="s">
        <v>498</v>
      </c>
      <c r="D11" s="18" t="s">
        <v>468</v>
      </c>
      <c r="E11" s="18">
        <v>100</v>
      </c>
      <c r="F11" s="18" t="s">
        <v>411</v>
      </c>
      <c r="G11" s="18">
        <v>120</v>
      </c>
      <c r="H11" s="68">
        <v>43966.583333333336</v>
      </c>
      <c r="I11" s="18">
        <v>12</v>
      </c>
      <c r="J11" s="18">
        <v>225</v>
      </c>
      <c r="K11" s="18">
        <v>12</v>
      </c>
      <c r="L11" s="99" t="s">
        <v>516</v>
      </c>
      <c r="M11" s="17" t="s">
        <v>514</v>
      </c>
      <c r="N11" s="99" t="s">
        <v>515</v>
      </c>
    </row>
    <row r="12" spans="1:21" s="17" customFormat="1" ht="43.2">
      <c r="A12" s="22" t="s">
        <v>504</v>
      </c>
      <c r="B12" s="18" t="s">
        <v>505</v>
      </c>
      <c r="C12" s="16" t="s">
        <v>13</v>
      </c>
      <c r="D12" s="18" t="s">
        <v>787</v>
      </c>
      <c r="E12" s="18">
        <v>60</v>
      </c>
      <c r="F12" s="18" t="s">
        <v>506</v>
      </c>
      <c r="G12" s="18">
        <v>90</v>
      </c>
      <c r="H12" s="68">
        <v>43965.583333333336</v>
      </c>
      <c r="I12" s="18">
        <v>2</v>
      </c>
      <c r="J12" s="18">
        <v>60</v>
      </c>
      <c r="K12" s="18">
        <v>12</v>
      </c>
      <c r="L12" s="99" t="s">
        <v>509</v>
      </c>
      <c r="M12" s="17" t="s">
        <v>507</v>
      </c>
      <c r="N12" s="99" t="s">
        <v>508</v>
      </c>
    </row>
    <row r="13" spans="1:21" s="17" customFormat="1" ht="28.8">
      <c r="A13" s="22" t="s">
        <v>496</v>
      </c>
      <c r="B13" s="18" t="s">
        <v>497</v>
      </c>
      <c r="C13" s="18" t="s">
        <v>498</v>
      </c>
      <c r="D13" s="18" t="s">
        <v>468</v>
      </c>
      <c r="E13" s="18"/>
      <c r="F13" s="18" t="s">
        <v>489</v>
      </c>
      <c r="G13" s="18"/>
      <c r="H13" s="68">
        <v>43963.604166666664</v>
      </c>
      <c r="I13" s="18"/>
      <c r="J13" s="18">
        <v>12</v>
      </c>
      <c r="K13" s="18"/>
      <c r="L13" s="99" t="s">
        <v>501</v>
      </c>
      <c r="M13" s="17" t="s">
        <v>499</v>
      </c>
      <c r="N13" s="99" t="s">
        <v>500</v>
      </c>
    </row>
    <row r="14" spans="1:21" ht="43.2">
      <c r="A14" s="22">
        <v>20191257175</v>
      </c>
      <c r="B14" s="16" t="s">
        <v>6</v>
      </c>
      <c r="C14" s="16" t="s">
        <v>13</v>
      </c>
      <c r="D14" s="18" t="s">
        <v>787</v>
      </c>
      <c r="E14" s="16" t="s">
        <v>12</v>
      </c>
      <c r="F14" s="16" t="s">
        <v>10</v>
      </c>
      <c r="G14" s="16" t="s">
        <v>9</v>
      </c>
      <c r="H14" s="18" t="s">
        <v>8</v>
      </c>
      <c r="I14" s="16" t="s">
        <v>14</v>
      </c>
      <c r="J14" s="16" t="str">
        <f>E14</f>
        <v>120 ngày</v>
      </c>
      <c r="K14" s="15" t="s">
        <v>15</v>
      </c>
      <c r="L14" s="49">
        <f>DATEVALUE(LEFT(H14,10))-2</f>
        <v>43835</v>
      </c>
      <c r="M14" s="17" t="str">
        <f>" ngày "&amp;TEXT(L14,"dd")&amp;" tháng "&amp;TEXT(L14,"MM")&amp;" năm "&amp;TEXT(L14,"yyyy")</f>
        <v xml:space="preserve"> ngày 05 tháng 01 năm 2020</v>
      </c>
      <c r="N14" s="70" t="s">
        <v>412</v>
      </c>
    </row>
    <row r="15" spans="1:21" s="17" customFormat="1" ht="43.2">
      <c r="A15" s="22" t="s">
        <v>95</v>
      </c>
      <c r="B15" s="18" t="s">
        <v>16</v>
      </c>
      <c r="C15" s="18" t="s">
        <v>13</v>
      </c>
      <c r="D15" s="18" t="s">
        <v>787</v>
      </c>
      <c r="E15" s="18" t="s">
        <v>7</v>
      </c>
      <c r="F15" s="18" t="s">
        <v>17</v>
      </c>
      <c r="G15" s="18" t="s">
        <v>9</v>
      </c>
      <c r="H15" s="18" t="s">
        <v>8</v>
      </c>
      <c r="I15" s="18" t="s">
        <v>194</v>
      </c>
      <c r="J15" s="16" t="str">
        <f t="shared" ref="J15:J16" si="0">E15</f>
        <v>120 Ngày</v>
      </c>
      <c r="K15" s="18"/>
      <c r="L15" s="49">
        <f t="shared" ref="L15:L16" si="1">DATEVALUE(LEFT(H15,10))-2</f>
        <v>43835</v>
      </c>
      <c r="M15" s="17" t="str">
        <f t="shared" ref="M15:M16" si="2">" ngày "&amp;TEXT(L15,"dd")&amp;" tháng "&amp;TEXT(L15,"MM")&amp;" năm "&amp;TEXT(L15,"yyyy")</f>
        <v xml:space="preserve"> ngày 05 tháng 01 năm 2020</v>
      </c>
      <c r="N15" s="70">
        <f t="shared" ref="N15:N16" si="3">L15+366</f>
        <v>44201</v>
      </c>
    </row>
    <row r="16" spans="1:21" s="17" customFormat="1" ht="43.2">
      <c r="A16" s="22" t="s">
        <v>100</v>
      </c>
      <c r="B16" s="18" t="s">
        <v>96</v>
      </c>
      <c r="C16" s="18" t="s">
        <v>13</v>
      </c>
      <c r="D16" s="18" t="s">
        <v>787</v>
      </c>
      <c r="E16" s="18" t="s">
        <v>97</v>
      </c>
      <c r="F16" s="18" t="s">
        <v>99</v>
      </c>
      <c r="G16" s="18" t="s">
        <v>9</v>
      </c>
      <c r="H16" s="18" t="s">
        <v>98</v>
      </c>
      <c r="I16" s="18"/>
      <c r="J16" s="16" t="str">
        <f t="shared" si="0"/>
        <v>90 Ngày</v>
      </c>
      <c r="K16" s="18"/>
      <c r="L16" s="49">
        <f t="shared" si="1"/>
        <v>43835</v>
      </c>
      <c r="M16" s="17" t="str">
        <f t="shared" si="2"/>
        <v xml:space="preserve"> ngày 05 tháng 01 năm 2020</v>
      </c>
      <c r="N16" s="70">
        <f t="shared" si="3"/>
        <v>44201</v>
      </c>
    </row>
    <row r="17" spans="1:21" s="124" customFormat="1" ht="43.2">
      <c r="A17" s="121" t="s">
        <v>212</v>
      </c>
      <c r="B17" s="122" t="s">
        <v>204</v>
      </c>
      <c r="C17" s="122" t="s">
        <v>13</v>
      </c>
      <c r="D17" s="18" t="s">
        <v>787</v>
      </c>
      <c r="E17" s="122" t="s">
        <v>7</v>
      </c>
      <c r="F17" s="122" t="s">
        <v>211</v>
      </c>
      <c r="G17" s="122" t="s">
        <v>9</v>
      </c>
      <c r="H17" s="122" t="s">
        <v>208</v>
      </c>
      <c r="I17" s="122"/>
      <c r="J17" s="122"/>
      <c r="K17" s="122"/>
      <c r="L17" s="123">
        <v>43843</v>
      </c>
      <c r="M17" s="124" t="s">
        <v>213</v>
      </c>
      <c r="N17" s="125"/>
      <c r="O17" s="124" t="s">
        <v>143</v>
      </c>
      <c r="P17" s="124" t="e">
        <f>TEXT(VLOOKUP(O17,NhanSu!F:N,8,0),"dd/MM/yyyy")</f>
        <v>#VALUE!</v>
      </c>
      <c r="Q17" s="124" t="s">
        <v>145</v>
      </c>
      <c r="R17" s="124" t="str">
        <f>TEXT(VLOOKUP(Q17,NhanSu!F:N,8,0),"dd/MM/yyyy")</f>
        <v>00/01/1900</v>
      </c>
      <c r="U17" s="122" t="s">
        <v>564</v>
      </c>
    </row>
    <row r="18" spans="1:21" s="17" customFormat="1" ht="57.6">
      <c r="A18" s="22" t="s">
        <v>229</v>
      </c>
      <c r="B18" s="18" t="s">
        <v>234</v>
      </c>
      <c r="C18" s="18" t="s">
        <v>231</v>
      </c>
      <c r="D18" s="18" t="s">
        <v>788</v>
      </c>
      <c r="E18" s="18" t="s">
        <v>7</v>
      </c>
      <c r="F18" s="18" t="s">
        <v>228</v>
      </c>
      <c r="G18" s="18" t="s">
        <v>227</v>
      </c>
      <c r="H18" s="18" t="s">
        <v>226</v>
      </c>
      <c r="I18" s="18">
        <v>1</v>
      </c>
      <c r="J18" s="18" t="s">
        <v>232</v>
      </c>
      <c r="K18" s="18" t="s">
        <v>233</v>
      </c>
      <c r="L18" s="49">
        <v>43869</v>
      </c>
      <c r="M18" s="17" t="s">
        <v>230</v>
      </c>
      <c r="N18" s="70"/>
    </row>
    <row r="19" spans="1:21" s="17" customFormat="1" ht="43.2">
      <c r="A19" s="22" t="s">
        <v>239</v>
      </c>
      <c r="B19" s="18" t="s">
        <v>235</v>
      </c>
      <c r="C19" s="18" t="s">
        <v>13</v>
      </c>
      <c r="D19" s="18" t="s">
        <v>787</v>
      </c>
      <c r="E19" s="18" t="s">
        <v>236</v>
      </c>
      <c r="F19" s="18" t="s">
        <v>238</v>
      </c>
      <c r="G19" s="18" t="s">
        <v>9</v>
      </c>
      <c r="H19" s="18" t="s">
        <v>237</v>
      </c>
      <c r="I19" s="18"/>
      <c r="J19" s="18"/>
      <c r="K19" s="18"/>
      <c r="L19" s="49">
        <v>43877</v>
      </c>
      <c r="M19" s="17" t="s">
        <v>240</v>
      </c>
      <c r="N19" s="70">
        <v>44242</v>
      </c>
      <c r="O19" s="17" t="s">
        <v>143</v>
      </c>
      <c r="P19" s="17" t="e">
        <f>TEXT(VLOOKUP(O19,NhanSu!F:N,8,0),"dd/MM/yyyy")</f>
        <v>#VALUE!</v>
      </c>
      <c r="Q19" s="17" t="s">
        <v>145</v>
      </c>
      <c r="R19" s="17" t="str">
        <f>TEXT(VLOOKUP(Q19,NhanSu!F:N,8,0),"dd/MM/yyyy")</f>
        <v>00/01/1900</v>
      </c>
      <c r="U19" s="122" t="s">
        <v>566</v>
      </c>
    </row>
    <row r="20" spans="1:21" s="17" customFormat="1" ht="43.2">
      <c r="A20" s="22" t="s">
        <v>250</v>
      </c>
      <c r="B20" s="18" t="s">
        <v>245</v>
      </c>
      <c r="C20" s="18" t="s">
        <v>231</v>
      </c>
      <c r="D20" s="18" t="s">
        <v>468</v>
      </c>
      <c r="E20" s="18" t="s">
        <v>241</v>
      </c>
      <c r="F20" s="18" t="s">
        <v>238</v>
      </c>
      <c r="G20" s="18" t="s">
        <v>243</v>
      </c>
      <c r="H20" s="18" t="s">
        <v>242</v>
      </c>
      <c r="I20" s="18"/>
      <c r="J20" s="18"/>
      <c r="K20" s="18"/>
      <c r="L20" s="49">
        <v>43908.345138888886</v>
      </c>
      <c r="M20" s="17" t="s">
        <v>251</v>
      </c>
      <c r="N20" s="70">
        <v>44273.345138888886</v>
      </c>
    </row>
    <row r="21" spans="1:21" s="17" customFormat="1" ht="28.8">
      <c r="A21" s="22" t="s">
        <v>260</v>
      </c>
      <c r="B21" s="18" t="s">
        <v>255</v>
      </c>
      <c r="C21" s="18" t="s">
        <v>259</v>
      </c>
      <c r="D21" s="18" t="s">
        <v>678</v>
      </c>
      <c r="E21" s="73" t="s">
        <v>556</v>
      </c>
      <c r="F21" s="18" t="s">
        <v>257</v>
      </c>
      <c r="G21" s="18" t="s">
        <v>12</v>
      </c>
      <c r="H21" s="18" t="s">
        <v>256</v>
      </c>
      <c r="I21" s="18"/>
      <c r="J21" s="18" t="s">
        <v>555</v>
      </c>
      <c r="K21" s="18" t="s">
        <v>554</v>
      </c>
      <c r="L21" s="49">
        <v>43914.342361111114</v>
      </c>
      <c r="M21" s="17" t="s">
        <v>261</v>
      </c>
      <c r="N21" s="70" t="s">
        <v>416</v>
      </c>
      <c r="O21" s="17" t="s">
        <v>143</v>
      </c>
      <c r="P21" s="17" t="e">
        <f>TEXT(VLOOKUP(O21,NhanSu!F:N,8,0),"dd/MM/yyyy")</f>
        <v>#VALUE!</v>
      </c>
      <c r="Q21" s="17" t="s">
        <v>145</v>
      </c>
      <c r="R21" s="17" t="str">
        <f>TEXT(VLOOKUP(Q21,NhanSu!F:N,8,0),"dd/MM/yyyy")</f>
        <v>00/01/1900</v>
      </c>
      <c r="S21" s="17">
        <v>1481983404</v>
      </c>
      <c r="T21" s="17" t="str">
        <f>[4]!vnd(S21)</f>
        <v>Một tỷ, bốn trăm tám mươi mốt triệu, chín trăm tám mươi ba nghìn, bốn trăm lẻ bốn đồng chẵn.</v>
      </c>
    </row>
    <row r="22" spans="1:21" s="17" customFormat="1" ht="43.2">
      <c r="A22" s="22" t="s">
        <v>264</v>
      </c>
      <c r="B22" s="18" t="s">
        <v>263</v>
      </c>
      <c r="C22" s="18" t="s">
        <v>259</v>
      </c>
      <c r="D22" s="18" t="s">
        <v>678</v>
      </c>
      <c r="E22" s="18">
        <v>150</v>
      </c>
      <c r="F22" s="18">
        <v>0</v>
      </c>
      <c r="G22" s="18"/>
      <c r="H22" s="68">
        <v>43917.375</v>
      </c>
      <c r="I22" s="18"/>
      <c r="J22" s="18"/>
      <c r="K22" s="18"/>
      <c r="L22" s="49">
        <v>43912</v>
      </c>
      <c r="M22" s="17" t="s">
        <v>265</v>
      </c>
      <c r="N22" s="71">
        <f>L22+365</f>
        <v>44277</v>
      </c>
    </row>
    <row r="23" spans="1:21" s="17" customFormat="1" ht="43.2">
      <c r="A23" s="22" t="s">
        <v>381</v>
      </c>
      <c r="B23" s="18" t="s">
        <v>382</v>
      </c>
      <c r="C23" s="18" t="s">
        <v>259</v>
      </c>
      <c r="D23" s="18" t="s">
        <v>678</v>
      </c>
      <c r="E23" s="18">
        <v>150</v>
      </c>
      <c r="F23" s="18">
        <v>0</v>
      </c>
      <c r="G23" s="18"/>
      <c r="H23" s="68">
        <v>43920.4375</v>
      </c>
      <c r="I23" s="18"/>
      <c r="J23" s="18"/>
      <c r="K23" s="18"/>
      <c r="L23" s="49">
        <v>43909.34375</v>
      </c>
      <c r="M23" s="17" t="s">
        <v>408</v>
      </c>
      <c r="N23" s="72">
        <v>44274.34375</v>
      </c>
    </row>
    <row r="24" spans="1:21" s="17" customFormat="1" ht="43.2">
      <c r="A24" s="22" t="s">
        <v>409</v>
      </c>
      <c r="B24" s="18" t="s">
        <v>410</v>
      </c>
      <c r="C24" s="18" t="s">
        <v>259</v>
      </c>
      <c r="D24" s="18" t="s">
        <v>678</v>
      </c>
      <c r="E24" s="18">
        <v>150</v>
      </c>
      <c r="F24" s="18">
        <v>0</v>
      </c>
      <c r="G24" s="18"/>
      <c r="H24" s="68">
        <v>43920.583333333336</v>
      </c>
      <c r="I24" s="18"/>
      <c r="J24" s="18"/>
      <c r="K24" s="18"/>
      <c r="L24" s="49">
        <v>43914.334027777775</v>
      </c>
      <c r="M24" s="17" t="s">
        <v>261</v>
      </c>
      <c r="N24" s="72">
        <v>44279.334027777775</v>
      </c>
    </row>
    <row r="25" spans="1:21" s="17" customFormat="1" ht="28.8">
      <c r="A25" s="22" t="s">
        <v>414</v>
      </c>
      <c r="B25" s="18" t="s">
        <v>415</v>
      </c>
      <c r="C25" s="18" t="s">
        <v>259</v>
      </c>
      <c r="D25" s="18" t="s">
        <v>678</v>
      </c>
      <c r="E25" s="18">
        <v>12</v>
      </c>
      <c r="F25" s="18" t="s">
        <v>411</v>
      </c>
      <c r="G25" s="18"/>
      <c r="H25" s="68">
        <v>43921.583333333336</v>
      </c>
      <c r="I25" s="18"/>
      <c r="J25" s="18"/>
      <c r="K25" s="18"/>
      <c r="L25" s="49">
        <v>43914.601388888892</v>
      </c>
      <c r="M25" s="17" t="s">
        <v>261</v>
      </c>
      <c r="N25" s="74" t="s">
        <v>416</v>
      </c>
    </row>
    <row r="26" spans="1:21" s="17" customFormat="1" ht="43.2">
      <c r="A26" s="22" t="s">
        <v>417</v>
      </c>
      <c r="B26" s="18" t="s">
        <v>419</v>
      </c>
      <c r="C26" s="18" t="s">
        <v>418</v>
      </c>
      <c r="D26" s="18" t="s">
        <v>468</v>
      </c>
      <c r="E26" s="18">
        <v>260</v>
      </c>
      <c r="F26" s="18">
        <v>0</v>
      </c>
      <c r="G26" s="18"/>
      <c r="H26" s="68">
        <v>43935.583333333336</v>
      </c>
      <c r="I26" s="18"/>
      <c r="J26" s="18"/>
      <c r="K26" s="18"/>
      <c r="L26" s="49">
        <v>43926</v>
      </c>
      <c r="M26" s="17" t="s">
        <v>426</v>
      </c>
      <c r="N26" s="49">
        <v>44291</v>
      </c>
    </row>
    <row r="27" spans="1:21" s="17" customFormat="1" ht="28.8">
      <c r="A27" s="22" t="s">
        <v>427</v>
      </c>
      <c r="B27" s="18" t="s">
        <v>428</v>
      </c>
      <c r="C27" s="18" t="s">
        <v>258</v>
      </c>
      <c r="D27" s="18" t="s">
        <v>678</v>
      </c>
      <c r="E27" s="18">
        <v>12</v>
      </c>
      <c r="F27" s="18">
        <v>0</v>
      </c>
      <c r="G27" s="18"/>
      <c r="H27" s="68">
        <v>43934.375</v>
      </c>
      <c r="I27" s="18"/>
      <c r="J27" s="18"/>
      <c r="K27" s="18"/>
      <c r="L27" s="42" t="e">
        <f t="shared" ref="L27" si="4">DATEVALUE(LEFT(TEXT(VLOOKUP("Số TBMT",tbmt,10,0),"dd/MM/yyyy"),10))+5</f>
        <v>#VALUE!</v>
      </c>
      <c r="M27" s="17" t="s">
        <v>429</v>
      </c>
      <c r="N27" s="42" t="e">
        <f>TEXT(L27+365,"dd/MM/yyyy")</f>
        <v>#VALUE!</v>
      </c>
    </row>
    <row r="28" spans="1:21" s="17" customFormat="1" ht="43.2">
      <c r="A28" s="22" t="s">
        <v>467</v>
      </c>
      <c r="B28" s="18" t="s">
        <v>469</v>
      </c>
      <c r="C28" s="18" t="s">
        <v>471</v>
      </c>
      <c r="D28" s="18" t="s">
        <v>468</v>
      </c>
      <c r="E28" s="18">
        <v>100</v>
      </c>
      <c r="F28" s="18" t="s">
        <v>470</v>
      </c>
      <c r="G28" s="18" t="s">
        <v>12</v>
      </c>
      <c r="H28" s="68">
        <v>43956.604166666664</v>
      </c>
      <c r="I28" s="18">
        <v>12</v>
      </c>
      <c r="J28" s="18">
        <v>236</v>
      </c>
      <c r="K28" s="18">
        <v>12</v>
      </c>
      <c r="L28" s="49">
        <v>43948</v>
      </c>
      <c r="M28" s="17" t="s">
        <v>472</v>
      </c>
      <c r="N28" s="49" t="s">
        <v>473</v>
      </c>
    </row>
    <row r="29" spans="1:21" s="17" customFormat="1" ht="43.2">
      <c r="A29" s="22" t="s">
        <v>487</v>
      </c>
      <c r="B29" s="18" t="s">
        <v>488</v>
      </c>
      <c r="C29" s="18" t="s">
        <v>244</v>
      </c>
      <c r="D29" s="18" t="s">
        <v>468</v>
      </c>
      <c r="E29" s="18">
        <v>100</v>
      </c>
      <c r="F29" s="18" t="s">
        <v>489</v>
      </c>
      <c r="G29" s="18" t="s">
        <v>12</v>
      </c>
      <c r="H29" s="68">
        <v>43957.631944444445</v>
      </c>
      <c r="I29" s="18">
        <v>15</v>
      </c>
      <c r="J29" s="18">
        <v>236</v>
      </c>
      <c r="K29" s="18">
        <v>12</v>
      </c>
      <c r="L29" s="49">
        <v>43943</v>
      </c>
      <c r="M29" s="17" t="s">
        <v>490</v>
      </c>
      <c r="N29" s="49" t="s">
        <v>491</v>
      </c>
    </row>
    <row r="30" spans="1:21" s="17" customFormat="1" ht="28.8">
      <c r="A30" s="22" t="s">
        <v>487</v>
      </c>
      <c r="B30" s="18" t="s">
        <v>567</v>
      </c>
      <c r="C30" s="18" t="s">
        <v>244</v>
      </c>
      <c r="D30" s="18" t="s">
        <v>568</v>
      </c>
      <c r="E30" s="18">
        <v>120</v>
      </c>
      <c r="F30" s="18"/>
      <c r="G30" s="18" t="s">
        <v>12</v>
      </c>
      <c r="H30" s="68"/>
      <c r="I30" s="18"/>
      <c r="J30" s="18"/>
      <c r="K30" s="18"/>
      <c r="L30" s="49">
        <v>43943</v>
      </c>
      <c r="M30" s="43" t="str">
        <f>" ngày "&amp;TEXT(L30,"dd")&amp;" tháng "&amp;TEXT(L30,"MM")&amp;" năm "&amp;TEXT(L30,"yyyy")</f>
        <v xml:space="preserve"> ngày 22 tháng 04 năm 2020</v>
      </c>
      <c r="N30" s="49" t="s">
        <v>491</v>
      </c>
    </row>
    <row r="31" spans="1:21" s="17" customFormat="1" ht="28.8">
      <c r="A31" s="22" t="s">
        <v>487</v>
      </c>
      <c r="B31" s="18" t="s">
        <v>569</v>
      </c>
      <c r="C31" s="18" t="s">
        <v>244</v>
      </c>
      <c r="D31" s="18" t="s">
        <v>568</v>
      </c>
      <c r="E31" s="18">
        <v>120</v>
      </c>
      <c r="F31" s="18"/>
      <c r="G31" s="18" t="s">
        <v>12</v>
      </c>
      <c r="H31" s="68"/>
      <c r="I31" s="18"/>
      <c r="J31" s="18"/>
      <c r="K31" s="18"/>
      <c r="L31" s="49">
        <v>43943</v>
      </c>
      <c r="M31" s="43" t="str">
        <f>" ngày "&amp;TEXT(L31,"dd")&amp;" tháng "&amp;TEXT(L31,"MM")&amp;" năm "&amp;TEXT(L31,"yyyy")</f>
        <v xml:space="preserve"> ngày 22 tháng 04 năm 2020</v>
      </c>
      <c r="N31" s="49" t="s">
        <v>491</v>
      </c>
    </row>
    <row r="32" spans="1:21">
      <c r="B32" s="15" t="s">
        <v>632</v>
      </c>
      <c r="C32" s="18" t="s">
        <v>231</v>
      </c>
      <c r="D32" s="18" t="s">
        <v>468</v>
      </c>
    </row>
    <row r="33" spans="1:14" s="17" customFormat="1" ht="43.2">
      <c r="A33" s="22" t="s">
        <v>264</v>
      </c>
      <c r="B33" s="18" t="s">
        <v>786</v>
      </c>
      <c r="C33" s="18" t="s">
        <v>785</v>
      </c>
      <c r="D33" s="18" t="s">
        <v>678</v>
      </c>
      <c r="E33" s="18">
        <v>150</v>
      </c>
      <c r="F33" s="18">
        <v>0</v>
      </c>
      <c r="G33" s="18"/>
      <c r="H33" s="68">
        <v>43917.375</v>
      </c>
      <c r="I33" s="18"/>
      <c r="J33" s="18"/>
      <c r="K33" s="18"/>
      <c r="L33" s="49">
        <v>43912</v>
      </c>
      <c r="M33" s="17" t="s">
        <v>265</v>
      </c>
      <c r="N33" s="71">
        <f>L33+365</f>
        <v>44277</v>
      </c>
    </row>
  </sheetData>
  <autoFilter ref="A1:U33" xr:uid="{2880104A-0209-4525-82C6-D92FAD437DE8}"/>
  <conditionalFormatting sqref="A32 A14:A20 A1 A34:A1048576">
    <cfRule type="duplicateValues" dxfId="46" priority="25"/>
  </conditionalFormatting>
  <conditionalFormatting sqref="A21">
    <cfRule type="duplicateValues" dxfId="45" priority="24"/>
  </conditionalFormatting>
  <conditionalFormatting sqref="A22">
    <cfRule type="duplicateValues" dxfId="44" priority="23"/>
  </conditionalFormatting>
  <conditionalFormatting sqref="A1:XFD1">
    <cfRule type="duplicateValues" dxfId="43" priority="19"/>
    <cfRule type="duplicateValues" dxfId="42" priority="20"/>
  </conditionalFormatting>
  <conditionalFormatting sqref="A23:A29 A13">
    <cfRule type="duplicateValues" dxfId="41" priority="28"/>
  </conditionalFormatting>
  <conditionalFormatting sqref="A12">
    <cfRule type="duplicateValues" dxfId="40" priority="18"/>
  </conditionalFormatting>
  <conditionalFormatting sqref="A9">
    <cfRule type="duplicateValues" dxfId="39" priority="17"/>
  </conditionalFormatting>
  <conditionalFormatting sqref="A11">
    <cfRule type="duplicateValues" dxfId="38" priority="16"/>
  </conditionalFormatting>
  <conditionalFormatting sqref="A10">
    <cfRule type="duplicateValues" dxfId="37" priority="15"/>
  </conditionalFormatting>
  <conditionalFormatting sqref="A8">
    <cfRule type="duplicateValues" dxfId="36" priority="14"/>
  </conditionalFormatting>
  <conditionalFormatting sqref="A7">
    <cfRule type="duplicateValues" dxfId="35" priority="13"/>
  </conditionalFormatting>
  <conditionalFormatting sqref="A2">
    <cfRule type="duplicateValues" dxfId="34" priority="12"/>
  </conditionalFormatting>
  <conditionalFormatting sqref="A30">
    <cfRule type="duplicateValues" dxfId="33" priority="11"/>
  </conditionalFormatting>
  <conditionalFormatting sqref="A31">
    <cfRule type="duplicateValues" dxfId="32" priority="10"/>
  </conditionalFormatting>
  <conditionalFormatting sqref="A6">
    <cfRule type="duplicateValues" dxfId="31" priority="9"/>
  </conditionalFormatting>
  <conditionalFormatting sqref="B2">
    <cfRule type="duplicateValues" dxfId="30" priority="8"/>
  </conditionalFormatting>
  <conditionalFormatting sqref="A5">
    <cfRule type="duplicateValues" dxfId="29" priority="7"/>
  </conditionalFormatting>
  <conditionalFormatting sqref="B5">
    <cfRule type="duplicateValues" dxfId="28" priority="6"/>
  </conditionalFormatting>
  <conditionalFormatting sqref="A4">
    <cfRule type="duplicateValues" dxfId="27" priority="5"/>
  </conditionalFormatting>
  <conditionalFormatting sqref="B4">
    <cfRule type="duplicateValues" dxfId="26" priority="4"/>
  </conditionalFormatting>
  <conditionalFormatting sqref="A33">
    <cfRule type="duplicateValues" dxfId="25" priority="3"/>
  </conditionalFormatting>
  <conditionalFormatting sqref="A3">
    <cfRule type="duplicateValues" dxfId="1" priority="2"/>
  </conditionalFormatting>
  <conditionalFormatting sqref="B3">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327</v>
      </c>
      <c r="E2" t="s">
        <v>351</v>
      </c>
      <c r="F2" t="s">
        <v>379</v>
      </c>
      <c r="G2" t="s">
        <v>352</v>
      </c>
      <c r="H2" t="s">
        <v>353</v>
      </c>
      <c r="I2" t="s">
        <v>354</v>
      </c>
      <c r="J2" t="s">
        <v>355</v>
      </c>
      <c r="K2" t="s">
        <v>356</v>
      </c>
      <c r="M2" t="str">
        <f>D2&amp;": " &amp;INDEX(D:K,ROW(),$M$1)</f>
        <v>Tiết diện dây [mm2]: 50/8</v>
      </c>
    </row>
    <row r="3" spans="4:13">
      <c r="D3" t="s">
        <v>328</v>
      </c>
      <c r="E3" t="s">
        <v>329</v>
      </c>
      <c r="F3" t="s">
        <v>330</v>
      </c>
      <c r="G3" t="s">
        <v>330</v>
      </c>
      <c r="H3" t="s">
        <v>331</v>
      </c>
      <c r="I3" t="s">
        <v>332</v>
      </c>
      <c r="J3" t="s">
        <v>333</v>
      </c>
      <c r="K3" t="s">
        <v>334</v>
      </c>
      <c r="M3" t="str">
        <f>D3&amp;": " &amp;INDEX(D:K,ROW(),$M$1)</f>
        <v>Đường kính ngoài của ruột dẫn đối với dây trần hay bọc [mm] : 9,5-10</v>
      </c>
    </row>
    <row r="4" spans="4:13">
      <c r="D4" t="s">
        <v>335</v>
      </c>
      <c r="E4" t="s">
        <v>336</v>
      </c>
      <c r="F4" t="s">
        <v>336</v>
      </c>
      <c r="G4" t="s">
        <v>336</v>
      </c>
      <c r="H4" t="s">
        <v>336</v>
      </c>
      <c r="I4" t="s">
        <v>336</v>
      </c>
      <c r="J4" t="s">
        <v>336</v>
      </c>
      <c r="K4" t="s">
        <v>336</v>
      </c>
      <c r="M4" t="str">
        <f>D4&amp;": " &amp;INDEX(D:K,ROW(),$M$1)</f>
        <v>Độ dày lớp bọc cách điện XLPE 22kV : 5,5 mm</v>
      </c>
    </row>
    <row r="5" spans="4:13">
      <c r="D5" t="s">
        <v>337</v>
      </c>
      <c r="E5" t="s">
        <v>338</v>
      </c>
      <c r="F5" t="s">
        <v>339</v>
      </c>
      <c r="G5" t="s">
        <v>339</v>
      </c>
      <c r="H5" t="s">
        <v>340</v>
      </c>
      <c r="I5" t="s">
        <v>341</v>
      </c>
      <c r="J5" t="s">
        <v>350</v>
      </c>
      <c r="K5" t="s">
        <v>342</v>
      </c>
      <c r="M5" t="str">
        <f>D5&amp;": " &amp;INDEX(D:K,ROW(),$M$1)</f>
        <v>Đường kính ngoài của dây bọc 22kV [mm]: 23,1-23,4</v>
      </c>
    </row>
    <row r="6" spans="4:13">
      <c r="D6" t="s">
        <v>343</v>
      </c>
      <c r="E6" t="s">
        <v>344</v>
      </c>
      <c r="F6" t="s">
        <v>345</v>
      </c>
      <c r="G6" t="s">
        <v>345</v>
      </c>
      <c r="H6" t="s">
        <v>346</v>
      </c>
      <c r="I6" t="s">
        <v>347</v>
      </c>
      <c r="J6" t="s">
        <v>348</v>
      </c>
      <c r="K6" t="s">
        <v>349</v>
      </c>
      <c r="M6" t="str">
        <f>D6&amp;": " &amp;INDEX(D:K,ROW(),$M$1)</f>
        <v>Lực kéo đứt [kN]: 17,1</v>
      </c>
    </row>
    <row r="10" spans="4:13">
      <c r="D10" t="s">
        <v>327</v>
      </c>
      <c r="E10">
        <v>50</v>
      </c>
      <c r="G10">
        <v>70</v>
      </c>
      <c r="M10" t="str">
        <f t="shared" ref="M10:M20" si="1">D10&amp;": " &amp;INDEX(D:K,ROW(),$M$1)</f>
        <v xml:space="preserve">Tiết diện dây [mm2]: </v>
      </c>
    </row>
    <row r="11" spans="4:13">
      <c r="D11" t="s">
        <v>357</v>
      </c>
      <c r="E11" t="s">
        <v>358</v>
      </c>
      <c r="G11" t="s">
        <v>359</v>
      </c>
      <c r="M11" t="str">
        <f t="shared" si="1"/>
        <v xml:space="preserve">Số tao/đường kính mỗi tao [mm]: </v>
      </c>
    </row>
    <row r="12" spans="4:13">
      <c r="D12" t="s">
        <v>360</v>
      </c>
      <c r="E12" t="s">
        <v>361</v>
      </c>
      <c r="G12" t="s">
        <v>362</v>
      </c>
      <c r="M12" t="str">
        <f t="shared" si="1"/>
        <v xml:space="preserve">Đường kính ngoài tối đa của cáp [mm]: </v>
      </c>
    </row>
    <row r="13" spans="4:13">
      <c r="D13" t="s">
        <v>343</v>
      </c>
      <c r="E13" t="s">
        <v>363</v>
      </c>
      <c r="G13" t="s">
        <v>364</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327</v>
      </c>
      <c r="E18" t="s">
        <v>351</v>
      </c>
      <c r="G18" t="s">
        <v>352</v>
      </c>
      <c r="H18" t="s">
        <v>353</v>
      </c>
      <c r="I18" t="s">
        <v>354</v>
      </c>
      <c r="J18" t="s">
        <v>355</v>
      </c>
      <c r="K18" t="s">
        <v>356</v>
      </c>
      <c r="M18" t="str">
        <f t="shared" si="1"/>
        <v>Tiết diện dây [mm2]: 50/8</v>
      </c>
    </row>
    <row r="19" spans="4:13">
      <c r="D19" t="s">
        <v>328</v>
      </c>
      <c r="E19" t="s">
        <v>329</v>
      </c>
      <c r="G19" t="s">
        <v>330</v>
      </c>
      <c r="H19" t="s">
        <v>331</v>
      </c>
      <c r="I19" t="s">
        <v>332</v>
      </c>
      <c r="J19" t="s">
        <v>333</v>
      </c>
      <c r="K19" t="s">
        <v>334</v>
      </c>
      <c r="M19" t="str">
        <f t="shared" si="1"/>
        <v>Đường kính ngoài của ruột dẫn đối với dây trần hay bọc [mm] : 9,5-10</v>
      </c>
    </row>
    <row r="20" spans="4:13">
      <c r="D20" t="s">
        <v>400</v>
      </c>
      <c r="M20" t="str">
        <f t="shared" si="1"/>
        <v xml:space="preserve">Độ dày lớp bọc 22kV : </v>
      </c>
    </row>
    <row r="21" spans="4:13">
      <c r="D21" t="s">
        <v>401</v>
      </c>
      <c r="E21" t="s">
        <v>336</v>
      </c>
      <c r="F21" t="s">
        <v>336</v>
      </c>
      <c r="G21" t="s">
        <v>336</v>
      </c>
      <c r="H21" t="s">
        <v>336</v>
      </c>
      <c r="I21" t="s">
        <v>336</v>
      </c>
      <c r="J21" t="s">
        <v>336</v>
      </c>
      <c r="K21" t="s">
        <v>336</v>
      </c>
      <c r="M21" t="str">
        <f>"+ "&amp;D21&amp;": " &amp;INDEX(D:K,ROW(),$M$1)</f>
        <v>+ Cách điện XLPE: 5,5 mm</v>
      </c>
    </row>
    <row r="22" spans="4:13">
      <c r="D22" t="s">
        <v>402</v>
      </c>
      <c r="E22" t="s">
        <v>403</v>
      </c>
      <c r="F22" t="s">
        <v>403</v>
      </c>
      <c r="G22" t="s">
        <v>403</v>
      </c>
      <c r="H22" t="s">
        <v>403</v>
      </c>
      <c r="I22" t="s">
        <v>403</v>
      </c>
      <c r="J22" t="s">
        <v>403</v>
      </c>
      <c r="K22" t="s">
        <v>403</v>
      </c>
      <c r="M22" t="str">
        <f>"+ "&amp;D22&amp;": " &amp;INDEX(D:K,ROW(),$M$1)</f>
        <v>+ Vỏ ngoài HDPE: 1,2 mm</v>
      </c>
    </row>
    <row r="23" spans="4:13">
      <c r="D23" t="s">
        <v>337</v>
      </c>
      <c r="E23" t="s">
        <v>338</v>
      </c>
      <c r="G23" t="s">
        <v>339</v>
      </c>
      <c r="H23" t="s">
        <v>340</v>
      </c>
      <c r="I23" t="s">
        <v>341</v>
      </c>
      <c r="J23" t="s">
        <v>404</v>
      </c>
      <c r="K23" t="s">
        <v>342</v>
      </c>
      <c r="M23" t="str">
        <f>D23&amp;": " &amp;INDEX(D:K,ROW(),$M$1)</f>
        <v>Đường kính ngoài của dây bọc 22kV [mm]: 23,1-23,4</v>
      </c>
    </row>
    <row r="24" spans="4:13">
      <c r="D24" t="s">
        <v>343</v>
      </c>
      <c r="E24" t="s">
        <v>344</v>
      </c>
      <c r="G24" t="s">
        <v>345</v>
      </c>
      <c r="H24" t="s">
        <v>346</v>
      </c>
      <c r="I24" t="s">
        <v>347</v>
      </c>
      <c r="J24" t="s">
        <v>348</v>
      </c>
      <c r="K24" t="s">
        <v>349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766</v>
      </c>
      <c r="D1" s="146" t="s">
        <v>768</v>
      </c>
      <c r="E1" s="146" t="s">
        <v>767</v>
      </c>
      <c r="F1" s="146" t="s">
        <v>763</v>
      </c>
    </row>
    <row r="2" spans="3:6">
      <c r="D2" s="146" t="s">
        <v>764</v>
      </c>
      <c r="E2" s="146" t="s">
        <v>762</v>
      </c>
      <c r="F2" s="146" t="s">
        <v>765</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150</v>
      </c>
      <c r="E2" t="s">
        <v>691</v>
      </c>
      <c r="G2" t="s">
        <v>692</v>
      </c>
      <c r="I2" t="s">
        <v>693</v>
      </c>
      <c r="K2" t="s">
        <v>694</v>
      </c>
    </row>
    <row r="3" spans="4:11">
      <c r="E3" t="s">
        <v>695</v>
      </c>
      <c r="I3" t="s">
        <v>696</v>
      </c>
      <c r="K3" t="s">
        <v>696</v>
      </c>
    </row>
    <row r="4" spans="4:11">
      <c r="E4" t="s">
        <v>697</v>
      </c>
      <c r="I4" t="s">
        <v>698</v>
      </c>
      <c r="K4" t="s">
        <v>698</v>
      </c>
    </row>
    <row r="5" spans="4:11">
      <c r="E5" t="s">
        <v>699</v>
      </c>
      <c r="I5" t="s">
        <v>700</v>
      </c>
      <c r="K5" t="s">
        <v>700</v>
      </c>
    </row>
    <row r="6" spans="4:11">
      <c r="E6" t="s">
        <v>701</v>
      </c>
      <c r="G6" t="s">
        <v>702</v>
      </c>
      <c r="I6" t="s">
        <v>703</v>
      </c>
      <c r="K6" t="s">
        <v>703</v>
      </c>
    </row>
    <row r="7" spans="4:11">
      <c r="E7" t="s">
        <v>704</v>
      </c>
    </row>
    <row r="8" spans="4:11">
      <c r="E8" t="s">
        <v>705</v>
      </c>
      <c r="G8" t="s">
        <v>706</v>
      </c>
      <c r="I8" t="s">
        <v>707</v>
      </c>
    </row>
    <row r="9" spans="4:11">
      <c r="E9" t="s">
        <v>708</v>
      </c>
      <c r="G9" t="s">
        <v>706</v>
      </c>
      <c r="I9" t="s">
        <v>707</v>
      </c>
    </row>
    <row r="10" spans="4:11">
      <c r="E10" t="s">
        <v>709</v>
      </c>
      <c r="G10" t="s">
        <v>706</v>
      </c>
      <c r="I10" t="s">
        <v>707</v>
      </c>
    </row>
    <row r="11" spans="4:11">
      <c r="E11" t="s">
        <v>710</v>
      </c>
      <c r="G11" t="s">
        <v>706</v>
      </c>
      <c r="I11" t="s">
        <v>707</v>
      </c>
    </row>
    <row r="12" spans="4:11">
      <c r="E12" t="s">
        <v>711</v>
      </c>
      <c r="G12" t="s">
        <v>706</v>
      </c>
      <c r="I12" t="s">
        <v>707</v>
      </c>
    </row>
    <row r="13" spans="4:11">
      <c r="E13" t="s">
        <v>712</v>
      </c>
      <c r="G13" t="s">
        <v>706</v>
      </c>
      <c r="I13" t="s">
        <v>707</v>
      </c>
    </row>
    <row r="14" spans="4:11">
      <c r="E14" t="s">
        <v>713</v>
      </c>
      <c r="G14" t="s">
        <v>706</v>
      </c>
      <c r="I14" t="s">
        <v>707</v>
      </c>
    </row>
    <row r="15" spans="4:11">
      <c r="E15" t="s">
        <v>714</v>
      </c>
      <c r="G15" t="s">
        <v>706</v>
      </c>
      <c r="I15" t="s">
        <v>707</v>
      </c>
    </row>
    <row r="16" spans="4:11">
      <c r="E16" t="s">
        <v>715</v>
      </c>
      <c r="G16" t="s">
        <v>706</v>
      </c>
      <c r="I16" t="s">
        <v>707</v>
      </c>
    </row>
    <row r="17" spans="5:11">
      <c r="E17" t="s">
        <v>716</v>
      </c>
      <c r="G17" t="s">
        <v>706</v>
      </c>
      <c r="I17" t="s">
        <v>707</v>
      </c>
    </row>
    <row r="18" spans="5:11">
      <c r="E18" t="s">
        <v>717</v>
      </c>
      <c r="G18" t="s">
        <v>706</v>
      </c>
      <c r="I18" t="s">
        <v>707</v>
      </c>
    </row>
    <row r="19" spans="5:11">
      <c r="E19" t="s">
        <v>718</v>
      </c>
      <c r="G19" t="s">
        <v>702</v>
      </c>
      <c r="I19">
        <v>3.5</v>
      </c>
      <c r="K19">
        <v>3.5</v>
      </c>
    </row>
    <row r="20" spans="5:11">
      <c r="E20" t="s">
        <v>719</v>
      </c>
    </row>
    <row r="21" spans="5:11">
      <c r="E21" t="s">
        <v>720</v>
      </c>
      <c r="G21" t="s">
        <v>721</v>
      </c>
      <c r="I21">
        <v>70</v>
      </c>
      <c r="K21">
        <v>70</v>
      </c>
    </row>
    <row r="22" spans="5:11">
      <c r="E22" t="s">
        <v>722</v>
      </c>
      <c r="G22" t="s">
        <v>721</v>
      </c>
      <c r="I22">
        <v>160</v>
      </c>
      <c r="K22">
        <v>160</v>
      </c>
    </row>
    <row r="23" spans="5:11">
      <c r="E23" t="s">
        <v>723</v>
      </c>
      <c r="I23" t="s">
        <v>724</v>
      </c>
      <c r="K23" t="s">
        <v>724</v>
      </c>
    </row>
    <row r="24" spans="5:11">
      <c r="I24" t="s">
        <v>725</v>
      </c>
      <c r="K24" t="s">
        <v>725</v>
      </c>
    </row>
    <row r="26" spans="5:11">
      <c r="E26" t="s">
        <v>726</v>
      </c>
      <c r="I26" t="s">
        <v>727</v>
      </c>
      <c r="K26" t="s">
        <v>727</v>
      </c>
    </row>
    <row r="27" spans="5:11">
      <c r="E27" t="s">
        <v>728</v>
      </c>
      <c r="I27" t="s">
        <v>729</v>
      </c>
      <c r="K27" t="s">
        <v>729</v>
      </c>
    </row>
    <row r="28" spans="5:11">
      <c r="I28" t="s">
        <v>730</v>
      </c>
      <c r="K28" t="s">
        <v>730</v>
      </c>
    </row>
    <row r="29" spans="5:11">
      <c r="I29" t="s">
        <v>731</v>
      </c>
      <c r="K29" t="s">
        <v>731</v>
      </c>
    </row>
    <row r="30" spans="5:11">
      <c r="I30" t="s">
        <v>732</v>
      </c>
      <c r="K30" t="s">
        <v>732</v>
      </c>
    </row>
    <row r="31" spans="5:11">
      <c r="I31" t="s">
        <v>733</v>
      </c>
      <c r="K31" t="s">
        <v>733</v>
      </c>
    </row>
    <row r="32" spans="5:11">
      <c r="I32" t="s">
        <v>734</v>
      </c>
      <c r="K32" t="s">
        <v>734</v>
      </c>
    </row>
    <row r="33" spans="4:12">
      <c r="I33" t="s">
        <v>735</v>
      </c>
      <c r="K33" t="s">
        <v>735</v>
      </c>
    </row>
    <row r="34" spans="4:12">
      <c r="D34" t="s">
        <v>736</v>
      </c>
      <c r="L34" t="s">
        <v>737</v>
      </c>
    </row>
    <row r="35" spans="4:12">
      <c r="D35">
        <v>1</v>
      </c>
      <c r="F35">
        <v>2</v>
      </c>
      <c r="H35">
        <v>3</v>
      </c>
      <c r="J35">
        <v>4</v>
      </c>
    </row>
    <row r="36" spans="4:12">
      <c r="D36" t="s">
        <v>738</v>
      </c>
      <c r="L36">
        <v>2</v>
      </c>
    </row>
    <row r="37" spans="4:12">
      <c r="D37" t="s">
        <v>739</v>
      </c>
      <c r="F37" t="s">
        <v>738</v>
      </c>
      <c r="L37">
        <v>3</v>
      </c>
    </row>
    <row r="38" spans="4:12">
      <c r="D38" t="s">
        <v>740</v>
      </c>
      <c r="F38" t="s">
        <v>739</v>
      </c>
      <c r="H38" t="s">
        <v>738</v>
      </c>
      <c r="L38">
        <v>4</v>
      </c>
    </row>
    <row r="39" spans="4:12">
      <c r="F39" t="s">
        <v>741</v>
      </c>
      <c r="H39" t="s">
        <v>739</v>
      </c>
      <c r="J39" t="s">
        <v>738</v>
      </c>
      <c r="L39">
        <v>5</v>
      </c>
    </row>
    <row r="40" spans="4:12">
      <c r="F40" t="s">
        <v>742</v>
      </c>
      <c r="H40" t="s">
        <v>741</v>
      </c>
      <c r="J40" t="s">
        <v>739</v>
      </c>
      <c r="L40">
        <v>6</v>
      </c>
    </row>
    <row r="41" spans="4:12">
      <c r="H41" t="s">
        <v>743</v>
      </c>
      <c r="J41" t="s">
        <v>741</v>
      </c>
      <c r="L41">
        <v>7</v>
      </c>
    </row>
    <row r="42" spans="4:12">
      <c r="H42" t="s">
        <v>744</v>
      </c>
      <c r="J42" t="s">
        <v>743</v>
      </c>
      <c r="L42">
        <v>8</v>
      </c>
    </row>
    <row r="43" spans="4:12">
      <c r="H43" t="s">
        <v>745</v>
      </c>
      <c r="J43" t="s">
        <v>744</v>
      </c>
      <c r="L43">
        <v>9</v>
      </c>
    </row>
    <row r="44" spans="4:12">
      <c r="J44" t="s">
        <v>746</v>
      </c>
      <c r="L44">
        <v>10</v>
      </c>
    </row>
    <row r="45" spans="4:12">
      <c r="J45" t="s">
        <v>747</v>
      </c>
      <c r="L45">
        <v>11</v>
      </c>
    </row>
    <row r="47" spans="4:12">
      <c r="D47" t="s">
        <v>150</v>
      </c>
      <c r="E47" t="s">
        <v>748</v>
      </c>
      <c r="F47" t="s">
        <v>366</v>
      </c>
      <c r="G47" t="s">
        <v>749</v>
      </c>
      <c r="H47" t="s">
        <v>694</v>
      </c>
    </row>
    <row r="48" spans="4:12">
      <c r="E48" t="s">
        <v>750</v>
      </c>
    </row>
    <row r="49" spans="5:8">
      <c r="E49" t="s">
        <v>705</v>
      </c>
      <c r="F49" t="s">
        <v>751</v>
      </c>
      <c r="G49">
        <v>11</v>
      </c>
      <c r="H49">
        <v>11</v>
      </c>
    </row>
    <row r="50" spans="5:8">
      <c r="E50" t="s">
        <v>708</v>
      </c>
      <c r="F50" t="s">
        <v>751</v>
      </c>
      <c r="G50">
        <v>25</v>
      </c>
      <c r="H50">
        <v>25</v>
      </c>
    </row>
    <row r="51" spans="5:8">
      <c r="E51" t="s">
        <v>709</v>
      </c>
      <c r="F51" t="s">
        <v>751</v>
      </c>
      <c r="G51">
        <v>35</v>
      </c>
      <c r="H51">
        <v>35</v>
      </c>
    </row>
    <row r="52" spans="5:8">
      <c r="E52" t="s">
        <v>710</v>
      </c>
      <c r="F52" t="s">
        <v>751</v>
      </c>
      <c r="G52">
        <v>50</v>
      </c>
      <c r="H52">
        <v>50</v>
      </c>
    </row>
    <row r="53" spans="5:8">
      <c r="E53" t="s">
        <v>711</v>
      </c>
      <c r="F53" t="s">
        <v>751</v>
      </c>
      <c r="G53">
        <v>70</v>
      </c>
      <c r="H53">
        <v>70</v>
      </c>
    </row>
    <row r="54" spans="5:8">
      <c r="E54" t="s">
        <v>712</v>
      </c>
      <c r="F54" t="s">
        <v>751</v>
      </c>
      <c r="G54">
        <v>95</v>
      </c>
      <c r="H54">
        <v>95</v>
      </c>
    </row>
    <row r="55" spans="5:8">
      <c r="E55" t="s">
        <v>713</v>
      </c>
      <c r="F55" t="s">
        <v>751</v>
      </c>
      <c r="G55">
        <v>120</v>
      </c>
      <c r="H55">
        <v>120</v>
      </c>
    </row>
    <row r="56" spans="5:8">
      <c r="E56" t="s">
        <v>714</v>
      </c>
      <c r="F56" t="s">
        <v>751</v>
      </c>
      <c r="G56">
        <v>150</v>
      </c>
      <c r="H56">
        <v>150</v>
      </c>
    </row>
    <row r="57" spans="5:8">
      <c r="E57" t="s">
        <v>715</v>
      </c>
      <c r="F57" t="s">
        <v>751</v>
      </c>
      <c r="G57">
        <v>185</v>
      </c>
      <c r="H57">
        <v>185</v>
      </c>
    </row>
    <row r="58" spans="5:8">
      <c r="E58" t="s">
        <v>716</v>
      </c>
      <c r="F58" t="s">
        <v>751</v>
      </c>
      <c r="G58">
        <v>200</v>
      </c>
      <c r="H58">
        <v>200</v>
      </c>
    </row>
    <row r="59" spans="5:8">
      <c r="E59" t="s">
        <v>717</v>
      </c>
      <c r="F59" t="s">
        <v>751</v>
      </c>
      <c r="G59">
        <v>240</v>
      </c>
      <c r="H59">
        <v>240</v>
      </c>
    </row>
    <row r="60" spans="5:8">
      <c r="E60" t="s">
        <v>752</v>
      </c>
    </row>
    <row r="61" spans="5:8">
      <c r="E61" t="s">
        <v>705</v>
      </c>
      <c r="F61" t="s">
        <v>753</v>
      </c>
      <c r="G61">
        <v>7</v>
      </c>
      <c r="H61">
        <v>7</v>
      </c>
    </row>
    <row r="62" spans="5:8">
      <c r="E62" t="s">
        <v>708</v>
      </c>
      <c r="F62" t="s">
        <v>753</v>
      </c>
      <c r="G62">
        <v>7</v>
      </c>
      <c r="H62">
        <v>7</v>
      </c>
    </row>
    <row r="63" spans="5:8">
      <c r="E63" t="s">
        <v>709</v>
      </c>
      <c r="F63" t="s">
        <v>753</v>
      </c>
      <c r="G63">
        <v>7</v>
      </c>
      <c r="H63">
        <v>7</v>
      </c>
    </row>
    <row r="64" spans="5:8">
      <c r="E64" t="s">
        <v>710</v>
      </c>
      <c r="F64" t="s">
        <v>753</v>
      </c>
      <c r="G64">
        <v>19</v>
      </c>
      <c r="H64">
        <v>19</v>
      </c>
    </row>
    <row r="65" spans="5:8">
      <c r="E65" t="s">
        <v>711</v>
      </c>
      <c r="F65" t="s">
        <v>753</v>
      </c>
      <c r="G65">
        <v>19</v>
      </c>
      <c r="H65">
        <v>19</v>
      </c>
    </row>
    <row r="66" spans="5:8">
      <c r="E66" t="s">
        <v>712</v>
      </c>
      <c r="F66" t="s">
        <v>753</v>
      </c>
      <c r="G66">
        <v>19</v>
      </c>
      <c r="H66">
        <v>19</v>
      </c>
    </row>
    <row r="67" spans="5:8">
      <c r="E67" t="s">
        <v>713</v>
      </c>
      <c r="F67" t="s">
        <v>753</v>
      </c>
      <c r="G67">
        <v>37</v>
      </c>
      <c r="H67">
        <v>37</v>
      </c>
    </row>
    <row r="68" spans="5:8">
      <c r="E68" t="s">
        <v>714</v>
      </c>
      <c r="F68" t="s">
        <v>753</v>
      </c>
      <c r="G68">
        <v>37</v>
      </c>
      <c r="H68">
        <v>37</v>
      </c>
    </row>
    <row r="69" spans="5:8">
      <c r="E69" t="s">
        <v>715</v>
      </c>
      <c r="F69" t="s">
        <v>753</v>
      </c>
      <c r="G69">
        <v>37</v>
      </c>
      <c r="H69">
        <v>37</v>
      </c>
    </row>
    <row r="70" spans="5:8">
      <c r="E70" t="s">
        <v>716</v>
      </c>
      <c r="F70" t="s">
        <v>753</v>
      </c>
      <c r="G70">
        <v>37</v>
      </c>
      <c r="H70">
        <v>37</v>
      </c>
    </row>
    <row r="71" spans="5:8">
      <c r="E71" t="s">
        <v>717</v>
      </c>
      <c r="F71" t="s">
        <v>753</v>
      </c>
      <c r="G71">
        <v>61</v>
      </c>
      <c r="H71">
        <v>61</v>
      </c>
    </row>
    <row r="72" spans="5:8">
      <c r="E72" t="s">
        <v>754</v>
      </c>
    </row>
    <row r="73" spans="5:8">
      <c r="E73" t="s">
        <v>705</v>
      </c>
      <c r="F73" t="s">
        <v>755</v>
      </c>
      <c r="G73">
        <v>1.71</v>
      </c>
      <c r="H73">
        <v>1.71</v>
      </c>
    </row>
    <row r="74" spans="5:8">
      <c r="E74" t="s">
        <v>708</v>
      </c>
      <c r="F74" t="s">
        <v>755</v>
      </c>
      <c r="G74">
        <v>0.72699999999999998</v>
      </c>
      <c r="H74">
        <v>0.72699999999999998</v>
      </c>
    </row>
    <row r="75" spans="5:8">
      <c r="E75" t="s">
        <v>709</v>
      </c>
      <c r="F75" t="s">
        <v>755</v>
      </c>
      <c r="G75">
        <v>0.52400000000000002</v>
      </c>
      <c r="H75">
        <v>0.52400000000000002</v>
      </c>
    </row>
    <row r="76" spans="5:8">
      <c r="E76" t="s">
        <v>710</v>
      </c>
      <c r="F76" t="s">
        <v>755</v>
      </c>
      <c r="G76">
        <v>0.38700000000000001</v>
      </c>
      <c r="H76">
        <v>0.38700000000000001</v>
      </c>
    </row>
    <row r="77" spans="5:8">
      <c r="E77" t="s">
        <v>711</v>
      </c>
      <c r="F77" t="s">
        <v>755</v>
      </c>
      <c r="G77">
        <v>0.26800000000000002</v>
      </c>
      <c r="H77">
        <v>0.26800000000000002</v>
      </c>
    </row>
    <row r="78" spans="5:8">
      <c r="E78" t="s">
        <v>712</v>
      </c>
      <c r="F78" t="s">
        <v>755</v>
      </c>
      <c r="G78">
        <v>0.193</v>
      </c>
      <c r="H78">
        <v>0.193</v>
      </c>
    </row>
    <row r="79" spans="5:8">
      <c r="E79" t="s">
        <v>713</v>
      </c>
      <c r="F79" t="s">
        <v>755</v>
      </c>
      <c r="G79">
        <v>0.153</v>
      </c>
      <c r="H79">
        <v>0.153</v>
      </c>
    </row>
    <row r="80" spans="5:8">
      <c r="E80" t="s">
        <v>714</v>
      </c>
      <c r="F80" t="s">
        <v>755</v>
      </c>
      <c r="G80">
        <v>0.124</v>
      </c>
      <c r="H80">
        <v>0.124</v>
      </c>
    </row>
    <row r="81" spans="5:15">
      <c r="E81" t="s">
        <v>715</v>
      </c>
      <c r="F81" t="s">
        <v>755</v>
      </c>
      <c r="G81">
        <v>9.9099999999999994E-2</v>
      </c>
      <c r="H81">
        <v>9.9099999999999994E-2</v>
      </c>
    </row>
    <row r="82" spans="5:15">
      <c r="E82" t="s">
        <v>716</v>
      </c>
      <c r="F82" t="s">
        <v>755</v>
      </c>
      <c r="G82">
        <v>9.2200000000000004E-2</v>
      </c>
      <c r="H82">
        <v>9.2200000000000004E-2</v>
      </c>
    </row>
    <row r="83" spans="5:15">
      <c r="E83" t="s">
        <v>717</v>
      </c>
      <c r="F83" t="s">
        <v>755</v>
      </c>
      <c r="G83">
        <v>7.5399999999999995E-2</v>
      </c>
      <c r="H83">
        <v>7.5399999999999995E-2</v>
      </c>
    </row>
    <row r="84" spans="5:15">
      <c r="E84" t="s">
        <v>756</v>
      </c>
    </row>
    <row r="85" spans="5:15">
      <c r="E85" t="s">
        <v>705</v>
      </c>
      <c r="F85" t="s">
        <v>637</v>
      </c>
      <c r="G85" s="33" t="s">
        <v>707</v>
      </c>
      <c r="H85" s="33">
        <v>118</v>
      </c>
    </row>
    <row r="86" spans="5:15">
      <c r="E86" t="s">
        <v>708</v>
      </c>
      <c r="F86" t="s">
        <v>637</v>
      </c>
      <c r="G86" s="33" t="s">
        <v>707</v>
      </c>
      <c r="H86" s="33">
        <v>258</v>
      </c>
      <c r="I86">
        <v>25</v>
      </c>
      <c r="J86" t="s">
        <v>759</v>
      </c>
      <c r="K86">
        <v>5.8</v>
      </c>
      <c r="L86">
        <v>0.72699999999999998</v>
      </c>
      <c r="M86">
        <v>1.2</v>
      </c>
      <c r="N86">
        <v>8.1999999999999993</v>
      </c>
      <c r="O86">
        <v>258</v>
      </c>
    </row>
    <row r="87" spans="5:15">
      <c r="E87" t="s">
        <v>709</v>
      </c>
      <c r="F87" t="s">
        <v>637</v>
      </c>
      <c r="G87" s="33" t="s">
        <v>707</v>
      </c>
      <c r="H87" s="33">
        <v>346</v>
      </c>
      <c r="I87">
        <v>35</v>
      </c>
      <c r="J87" t="s">
        <v>759</v>
      </c>
      <c r="K87">
        <v>6.85</v>
      </c>
      <c r="L87">
        <v>0.52400000000000002</v>
      </c>
      <c r="M87">
        <v>1.2</v>
      </c>
      <c r="N87">
        <v>9.3000000000000007</v>
      </c>
      <c r="O87">
        <v>346</v>
      </c>
    </row>
    <row r="88" spans="5:15">
      <c r="E88" t="s">
        <v>710</v>
      </c>
      <c r="F88" t="s">
        <v>637</v>
      </c>
      <c r="G88" s="33" t="s">
        <v>707</v>
      </c>
      <c r="H88" s="33">
        <v>472</v>
      </c>
      <c r="I88">
        <v>50</v>
      </c>
      <c r="J88" t="s">
        <v>760</v>
      </c>
      <c r="K88">
        <v>8</v>
      </c>
      <c r="L88">
        <v>0.38700000000000001</v>
      </c>
      <c r="M88">
        <v>1.4</v>
      </c>
      <c r="N88">
        <v>10.8</v>
      </c>
      <c r="O88">
        <v>472</v>
      </c>
    </row>
    <row r="89" spans="5:15">
      <c r="E89" t="s">
        <v>711</v>
      </c>
      <c r="F89" t="s">
        <v>637</v>
      </c>
      <c r="G89" s="33" t="s">
        <v>707</v>
      </c>
      <c r="H89" s="33">
        <v>676</v>
      </c>
      <c r="I89">
        <v>70</v>
      </c>
      <c r="J89" t="s">
        <v>760</v>
      </c>
      <c r="K89">
        <v>9.6999999999999993</v>
      </c>
      <c r="L89">
        <v>0.26800000000000002</v>
      </c>
      <c r="M89">
        <v>1.4</v>
      </c>
      <c r="N89">
        <v>12.5</v>
      </c>
      <c r="O89">
        <v>676</v>
      </c>
    </row>
    <row r="90" spans="5:15">
      <c r="E90" t="s">
        <v>712</v>
      </c>
      <c r="F90" t="s">
        <v>637</v>
      </c>
      <c r="G90" s="33" t="s">
        <v>707</v>
      </c>
      <c r="H90" s="33">
        <v>916</v>
      </c>
      <c r="I90">
        <v>95</v>
      </c>
      <c r="J90" t="s">
        <v>760</v>
      </c>
      <c r="K90">
        <v>11.3</v>
      </c>
      <c r="L90">
        <v>0.193</v>
      </c>
      <c r="M90">
        <v>1.6</v>
      </c>
      <c r="N90">
        <v>14.5</v>
      </c>
      <c r="O90">
        <v>916</v>
      </c>
    </row>
    <row r="91" spans="5:15">
      <c r="E91" t="s">
        <v>713</v>
      </c>
      <c r="F91" t="s">
        <v>637</v>
      </c>
      <c r="G91" s="33" t="s">
        <v>707</v>
      </c>
      <c r="H91" s="33">
        <v>1142</v>
      </c>
      <c r="I91">
        <v>120</v>
      </c>
      <c r="J91" t="s">
        <v>760</v>
      </c>
      <c r="K91">
        <v>12.7</v>
      </c>
      <c r="L91">
        <v>0.153</v>
      </c>
      <c r="M91">
        <v>1.6</v>
      </c>
      <c r="N91">
        <v>15.9</v>
      </c>
      <c r="O91">
        <v>1142</v>
      </c>
    </row>
    <row r="92" spans="5:15">
      <c r="E92" t="s">
        <v>714</v>
      </c>
      <c r="F92" t="s">
        <v>637</v>
      </c>
      <c r="G92" s="33" t="s">
        <v>707</v>
      </c>
      <c r="H92" s="33">
        <v>1415</v>
      </c>
      <c r="I92">
        <v>150</v>
      </c>
      <c r="J92" t="s">
        <v>760</v>
      </c>
      <c r="K92">
        <v>14.13</v>
      </c>
      <c r="L92">
        <v>0.124</v>
      </c>
      <c r="M92">
        <v>1.8</v>
      </c>
      <c r="N92">
        <v>17.7</v>
      </c>
      <c r="O92">
        <v>1415</v>
      </c>
    </row>
    <row r="93" spans="5:15">
      <c r="E93" t="s">
        <v>715</v>
      </c>
      <c r="F93" t="s">
        <v>637</v>
      </c>
      <c r="G93" s="33" t="s">
        <v>707</v>
      </c>
      <c r="H93" s="33">
        <v>1755</v>
      </c>
      <c r="I93">
        <v>185</v>
      </c>
      <c r="J93" t="s">
        <v>760</v>
      </c>
      <c r="K93">
        <v>15.7</v>
      </c>
      <c r="L93">
        <v>9.9099999999999994E-2</v>
      </c>
      <c r="M93">
        <v>2</v>
      </c>
      <c r="N93">
        <v>19.7</v>
      </c>
      <c r="O93">
        <v>1755</v>
      </c>
    </row>
    <row r="94" spans="5:15">
      <c r="E94" t="s">
        <v>716</v>
      </c>
      <c r="F94" t="s">
        <v>637</v>
      </c>
      <c r="G94" s="33" t="s">
        <v>707</v>
      </c>
      <c r="H94" s="33">
        <v>1905</v>
      </c>
    </row>
    <row r="95" spans="5:15">
      <c r="E95" t="s">
        <v>717</v>
      </c>
      <c r="F95" t="s">
        <v>637</v>
      </c>
      <c r="G95" s="33" t="s">
        <v>707</v>
      </c>
      <c r="H95" s="33">
        <v>2304</v>
      </c>
      <c r="I95">
        <v>240</v>
      </c>
      <c r="J95" t="s">
        <v>761</v>
      </c>
      <c r="K95">
        <v>18.03</v>
      </c>
      <c r="L95">
        <v>7.5399999999999995E-2</v>
      </c>
      <c r="M95">
        <v>2.2000000000000002</v>
      </c>
      <c r="N95">
        <v>22.4</v>
      </c>
      <c r="O95">
        <v>2304</v>
      </c>
    </row>
    <row r="96" spans="5:15">
      <c r="E96" t="s">
        <v>757</v>
      </c>
    </row>
    <row r="97" spans="5:8">
      <c r="E97" t="s">
        <v>705</v>
      </c>
      <c r="F97" t="s">
        <v>758</v>
      </c>
      <c r="G97">
        <v>1</v>
      </c>
      <c r="H97">
        <v>1</v>
      </c>
    </row>
    <row r="98" spans="5:8">
      <c r="E98" t="s">
        <v>708</v>
      </c>
      <c r="F98" t="s">
        <v>758</v>
      </c>
      <c r="G98">
        <v>1.2</v>
      </c>
      <c r="H98">
        <v>1.2</v>
      </c>
    </row>
    <row r="99" spans="5:8">
      <c r="E99" t="s">
        <v>709</v>
      </c>
      <c r="F99" t="s">
        <v>758</v>
      </c>
      <c r="G99">
        <v>1.2</v>
      </c>
      <c r="H99">
        <v>1.2</v>
      </c>
    </row>
    <row r="100" spans="5:8">
      <c r="E100" t="s">
        <v>710</v>
      </c>
      <c r="F100" t="s">
        <v>758</v>
      </c>
      <c r="G100">
        <v>1.4</v>
      </c>
      <c r="H100">
        <v>1.4</v>
      </c>
    </row>
    <row r="101" spans="5:8">
      <c r="E101" t="s">
        <v>711</v>
      </c>
      <c r="F101" t="s">
        <v>758</v>
      </c>
      <c r="G101">
        <v>1.4</v>
      </c>
      <c r="H101">
        <v>1.4</v>
      </c>
    </row>
    <row r="102" spans="5:8">
      <c r="E102" t="s">
        <v>712</v>
      </c>
      <c r="F102" t="s">
        <v>758</v>
      </c>
      <c r="G102">
        <v>1.6</v>
      </c>
      <c r="H102">
        <v>1.6</v>
      </c>
    </row>
    <row r="103" spans="5:8">
      <c r="E103" t="s">
        <v>713</v>
      </c>
      <c r="F103" t="s">
        <v>758</v>
      </c>
      <c r="G103">
        <v>1.6</v>
      </c>
      <c r="H103">
        <v>1.6</v>
      </c>
    </row>
    <row r="104" spans="5:8">
      <c r="E104" t="s">
        <v>714</v>
      </c>
      <c r="F104" t="s">
        <v>758</v>
      </c>
      <c r="G104">
        <v>1.8</v>
      </c>
      <c r="H104">
        <v>1.8</v>
      </c>
    </row>
    <row r="105" spans="5:8">
      <c r="E105" t="s">
        <v>715</v>
      </c>
      <c r="F105" t="s">
        <v>758</v>
      </c>
      <c r="G105">
        <v>2</v>
      </c>
      <c r="H105">
        <v>2</v>
      </c>
    </row>
    <row r="106" spans="5:8">
      <c r="E106" t="s">
        <v>716</v>
      </c>
      <c r="F106" t="s">
        <v>758</v>
      </c>
      <c r="G106">
        <v>2.2000000000000002</v>
      </c>
      <c r="H106">
        <v>2.2000000000000002</v>
      </c>
    </row>
    <row r="107" spans="5:8">
      <c r="E107" t="s">
        <v>717</v>
      </c>
      <c r="F107" t="s">
        <v>758</v>
      </c>
      <c r="G107">
        <v>2.2000000000000002</v>
      </c>
      <c r="H107">
        <v>2.2000000000000002</v>
      </c>
    </row>
    <row r="114" spans="4:13">
      <c r="E114" t="s">
        <v>782</v>
      </c>
    </row>
    <row r="115" spans="4:13">
      <c r="E115" s="154" t="s">
        <v>769</v>
      </c>
      <c r="F115" s="157" t="s">
        <v>770</v>
      </c>
      <c r="G115" s="158"/>
      <c r="H115" s="158"/>
      <c r="I115" s="159"/>
      <c r="J115" s="157" t="s">
        <v>772</v>
      </c>
      <c r="K115" s="158"/>
      <c r="L115" s="158"/>
      <c r="M115" s="159"/>
    </row>
    <row r="116" spans="4:13">
      <c r="E116" s="155"/>
      <c r="F116" s="160" t="s">
        <v>771</v>
      </c>
      <c r="G116" s="161"/>
      <c r="H116" s="161"/>
      <c r="I116" s="162"/>
      <c r="J116" s="163"/>
      <c r="K116" s="164"/>
      <c r="L116" s="164"/>
      <c r="M116" s="165"/>
    </row>
    <row r="117" spans="4:13">
      <c r="E117" s="155"/>
      <c r="F117" s="166" t="s">
        <v>773</v>
      </c>
      <c r="G117" s="167"/>
      <c r="H117" s="166" t="s">
        <v>774</v>
      </c>
      <c r="I117" s="167"/>
      <c r="J117" s="166" t="s">
        <v>775</v>
      </c>
      <c r="K117" s="167"/>
      <c r="L117" s="166" t="s">
        <v>776</v>
      </c>
      <c r="M117" s="167"/>
    </row>
    <row r="118" spans="4:13" ht="20.399999999999999">
      <c r="E118" s="155"/>
      <c r="F118" s="148" t="s">
        <v>777</v>
      </c>
      <c r="G118" s="148" t="s">
        <v>779</v>
      </c>
      <c r="H118" s="148" t="s">
        <v>777</v>
      </c>
      <c r="I118" s="148" t="s">
        <v>779</v>
      </c>
      <c r="J118" s="148" t="s">
        <v>777</v>
      </c>
      <c r="K118" s="148" t="s">
        <v>779</v>
      </c>
      <c r="L118" s="148" t="s">
        <v>777</v>
      </c>
      <c r="M118" s="148" t="s">
        <v>779</v>
      </c>
    </row>
    <row r="119" spans="4:13">
      <c r="E119" s="155"/>
      <c r="F119" s="149"/>
      <c r="G119" s="149"/>
      <c r="H119" s="149"/>
      <c r="I119" s="149"/>
      <c r="J119" s="149"/>
      <c r="K119" s="149"/>
      <c r="L119" s="149"/>
      <c r="M119" s="149"/>
    </row>
    <row r="120" spans="4:13" ht="40.799999999999997">
      <c r="E120" s="156"/>
      <c r="F120" s="150" t="s">
        <v>778</v>
      </c>
      <c r="G120" s="150" t="s">
        <v>780</v>
      </c>
      <c r="H120" s="150" t="s">
        <v>778</v>
      </c>
      <c r="I120" s="150" t="s">
        <v>780</v>
      </c>
      <c r="J120" s="150" t="s">
        <v>778</v>
      </c>
      <c r="K120" s="150" t="s">
        <v>780</v>
      </c>
      <c r="L120" s="150" t="s">
        <v>778</v>
      </c>
      <c r="M120" s="150" t="s">
        <v>780</v>
      </c>
    </row>
    <row r="121" spans="4:13">
      <c r="E121" s="151" t="s">
        <v>751</v>
      </c>
      <c r="F121" s="151" t="s">
        <v>706</v>
      </c>
      <c r="G121" s="151" t="s">
        <v>781</v>
      </c>
      <c r="H121" s="151" t="s">
        <v>706</v>
      </c>
      <c r="I121" s="151" t="s">
        <v>781</v>
      </c>
      <c r="J121" s="151" t="s">
        <v>706</v>
      </c>
      <c r="K121" s="151" t="s">
        <v>781</v>
      </c>
      <c r="L121" s="151" t="s">
        <v>706</v>
      </c>
      <c r="M121" s="151" t="s">
        <v>781</v>
      </c>
    </row>
    <row r="122" spans="4:13">
      <c r="E122" s="152">
        <v>1</v>
      </c>
      <c r="F122" s="152">
        <v>15</v>
      </c>
      <c r="G122" s="152">
        <v>38</v>
      </c>
      <c r="H122" s="152" t="s">
        <v>766</v>
      </c>
      <c r="I122" s="152" t="s">
        <v>766</v>
      </c>
      <c r="J122" s="152">
        <v>20</v>
      </c>
      <c r="K122" s="152">
        <v>40</v>
      </c>
      <c r="L122" s="152" t="s">
        <v>766</v>
      </c>
      <c r="M122" s="152" t="s">
        <v>766</v>
      </c>
    </row>
    <row r="123" spans="4:13">
      <c r="E123" s="152">
        <v>1.5</v>
      </c>
      <c r="F123" s="152">
        <v>20</v>
      </c>
      <c r="G123" s="152">
        <v>25</v>
      </c>
      <c r="H123" s="152" t="s">
        <v>766</v>
      </c>
      <c r="I123" s="152" t="s">
        <v>766</v>
      </c>
      <c r="J123" s="152">
        <v>26</v>
      </c>
      <c r="K123" s="152">
        <v>31</v>
      </c>
      <c r="L123" s="152" t="s">
        <v>766</v>
      </c>
      <c r="M123" s="152" t="s">
        <v>766</v>
      </c>
    </row>
    <row r="124" spans="4:13">
      <c r="E124" s="152">
        <v>2.5</v>
      </c>
      <c r="F124" s="152">
        <v>27</v>
      </c>
      <c r="G124" s="152">
        <v>15</v>
      </c>
      <c r="H124" s="152" t="s">
        <v>766</v>
      </c>
      <c r="I124" s="152" t="s">
        <v>766</v>
      </c>
      <c r="J124" s="152">
        <v>36</v>
      </c>
      <c r="K124" s="152">
        <v>19</v>
      </c>
      <c r="L124" s="152" t="s">
        <v>766</v>
      </c>
      <c r="M124" s="152" t="s">
        <v>766</v>
      </c>
    </row>
    <row r="125" spans="4:13">
      <c r="E125" s="152">
        <v>4</v>
      </c>
      <c r="F125" s="152">
        <v>37</v>
      </c>
      <c r="G125" s="152">
        <v>9.5</v>
      </c>
      <c r="H125" s="152" t="s">
        <v>766</v>
      </c>
      <c r="I125" s="152" t="s">
        <v>766</v>
      </c>
      <c r="J125" s="152">
        <v>49</v>
      </c>
      <c r="K125" s="152">
        <v>12</v>
      </c>
      <c r="L125" s="152" t="s">
        <v>766</v>
      </c>
      <c r="M125" s="152" t="s">
        <v>766</v>
      </c>
    </row>
    <row r="126" spans="4:13">
      <c r="E126" s="152">
        <v>6</v>
      </c>
      <c r="F126" s="152">
        <v>47</v>
      </c>
      <c r="G126" s="152">
        <v>6.4</v>
      </c>
      <c r="H126" s="152" t="s">
        <v>766</v>
      </c>
      <c r="I126" s="152" t="s">
        <v>766</v>
      </c>
      <c r="J126" s="152">
        <v>63</v>
      </c>
      <c r="K126" s="152">
        <v>7.9</v>
      </c>
      <c r="L126" s="152" t="s">
        <v>766</v>
      </c>
      <c r="M126" s="152" t="s">
        <v>766</v>
      </c>
    </row>
    <row r="127" spans="4:13">
      <c r="E127" s="152">
        <v>16</v>
      </c>
      <c r="F127" s="152">
        <v>87</v>
      </c>
      <c r="G127" s="152">
        <v>2.4</v>
      </c>
      <c r="H127" s="152">
        <v>70</v>
      </c>
      <c r="I127" s="152">
        <v>3.9</v>
      </c>
      <c r="J127" s="152">
        <v>115</v>
      </c>
      <c r="K127" s="152">
        <v>2.9</v>
      </c>
      <c r="L127" s="152">
        <v>92</v>
      </c>
      <c r="M127" s="152">
        <v>4.8</v>
      </c>
    </row>
    <row r="128" spans="4:13">
      <c r="D128" t="s">
        <v>124</v>
      </c>
      <c r="E128" s="152">
        <v>10</v>
      </c>
      <c r="F128" s="152">
        <v>65</v>
      </c>
      <c r="G128" s="152">
        <v>3</v>
      </c>
      <c r="H128" s="152">
        <v>52</v>
      </c>
      <c r="I128" s="152" t="s">
        <v>766</v>
      </c>
      <c r="J128" s="152">
        <v>86</v>
      </c>
      <c r="K128" s="152">
        <v>4.7</v>
      </c>
      <c r="L128" s="152">
        <v>68</v>
      </c>
      <c r="M128" s="152" t="s">
        <v>766</v>
      </c>
    </row>
    <row r="129" spans="4:13">
      <c r="D129" t="s">
        <v>124</v>
      </c>
      <c r="E129" s="152">
        <v>25</v>
      </c>
      <c r="F129" s="152">
        <v>114</v>
      </c>
      <c r="G129" s="152">
        <v>1.55</v>
      </c>
      <c r="H129" s="152">
        <v>91</v>
      </c>
      <c r="I129" s="152">
        <v>2.5</v>
      </c>
      <c r="J129" s="152">
        <v>149</v>
      </c>
      <c r="K129" s="152">
        <v>1.9</v>
      </c>
      <c r="L129" s="152">
        <v>119</v>
      </c>
      <c r="M129" s="152">
        <v>3.1</v>
      </c>
    </row>
    <row r="130" spans="4:13">
      <c r="D130" t="s">
        <v>124</v>
      </c>
      <c r="E130" s="152">
        <v>35</v>
      </c>
      <c r="F130" s="152">
        <v>140</v>
      </c>
      <c r="G130" s="152">
        <v>1.1000000000000001</v>
      </c>
      <c r="H130" s="152">
        <v>112</v>
      </c>
      <c r="I130" s="152">
        <v>1.8</v>
      </c>
      <c r="J130" s="152">
        <v>185</v>
      </c>
      <c r="K130" s="152">
        <v>1.35</v>
      </c>
      <c r="L130" s="152">
        <v>148</v>
      </c>
      <c r="M130" s="152">
        <v>2.2000000000000002</v>
      </c>
    </row>
    <row r="131" spans="4:13">
      <c r="D131" t="s">
        <v>124</v>
      </c>
      <c r="E131" s="152">
        <v>50</v>
      </c>
      <c r="F131" s="152">
        <v>189</v>
      </c>
      <c r="G131" s="152">
        <v>0.82</v>
      </c>
      <c r="H131" s="152">
        <v>151</v>
      </c>
      <c r="I131" s="152">
        <v>1.35</v>
      </c>
      <c r="J131" s="152">
        <v>225</v>
      </c>
      <c r="K131" s="152">
        <v>0.87</v>
      </c>
      <c r="L131" s="152">
        <v>180</v>
      </c>
      <c r="M131" s="152">
        <v>1.4</v>
      </c>
    </row>
    <row r="132" spans="4:13">
      <c r="D132" t="s">
        <v>124</v>
      </c>
      <c r="E132" s="152">
        <v>70</v>
      </c>
      <c r="F132" s="152">
        <v>215</v>
      </c>
      <c r="G132" s="152">
        <v>0.56999999999999995</v>
      </c>
      <c r="H132" s="152">
        <v>172</v>
      </c>
      <c r="I132" s="152">
        <v>0.92</v>
      </c>
      <c r="J132" s="152">
        <v>289</v>
      </c>
      <c r="K132" s="152">
        <v>0.62</v>
      </c>
      <c r="L132" s="152">
        <v>230</v>
      </c>
      <c r="M132" s="152">
        <v>0.98</v>
      </c>
    </row>
    <row r="133" spans="4:13">
      <c r="D133" t="s">
        <v>124</v>
      </c>
      <c r="E133" s="152">
        <v>95</v>
      </c>
      <c r="F133" s="152">
        <v>260</v>
      </c>
      <c r="G133" s="152">
        <v>0.42</v>
      </c>
      <c r="H133" s="152">
        <v>208</v>
      </c>
      <c r="I133" s="152">
        <v>0.67</v>
      </c>
      <c r="J133" s="152">
        <v>352</v>
      </c>
      <c r="K133" s="152">
        <v>0.47</v>
      </c>
      <c r="L133" s="152">
        <v>281</v>
      </c>
      <c r="M133" s="152">
        <v>0.74</v>
      </c>
    </row>
    <row r="134" spans="4:13">
      <c r="D134" t="s">
        <v>124</v>
      </c>
      <c r="E134" s="152">
        <v>120</v>
      </c>
      <c r="F134" s="152">
        <v>324</v>
      </c>
      <c r="G134" s="152">
        <v>0.35</v>
      </c>
      <c r="H134" s="152">
        <v>259</v>
      </c>
      <c r="I134" s="152">
        <v>0.54</v>
      </c>
      <c r="J134" s="152">
        <v>410</v>
      </c>
      <c r="K134" s="152">
        <v>0.39</v>
      </c>
      <c r="L134" s="152">
        <v>328</v>
      </c>
      <c r="M134" s="152">
        <v>0.6</v>
      </c>
    </row>
    <row r="135" spans="4:13">
      <c r="D135" t="s">
        <v>124</v>
      </c>
      <c r="E135" s="152">
        <v>150</v>
      </c>
      <c r="F135" s="152">
        <v>384</v>
      </c>
      <c r="G135" s="152">
        <v>0.28999999999999998</v>
      </c>
      <c r="H135" s="152">
        <v>307</v>
      </c>
      <c r="I135" s="152">
        <v>0.45</v>
      </c>
      <c r="J135" s="152">
        <v>473</v>
      </c>
      <c r="K135" s="152">
        <v>0.33</v>
      </c>
      <c r="L135" s="152">
        <v>378</v>
      </c>
      <c r="M135" s="152">
        <v>0.49</v>
      </c>
    </row>
    <row r="136" spans="4:13">
      <c r="D136" t="s">
        <v>124</v>
      </c>
      <c r="E136" s="152">
        <v>185</v>
      </c>
      <c r="F136" s="152">
        <v>405</v>
      </c>
      <c r="G136" s="152">
        <v>0.25</v>
      </c>
      <c r="H136" s="152">
        <v>324</v>
      </c>
      <c r="I136" s="152">
        <v>0.37</v>
      </c>
      <c r="J136" s="152">
        <v>542</v>
      </c>
      <c r="K136" s="152">
        <v>0.28000000000000003</v>
      </c>
      <c r="L136" s="152">
        <v>430</v>
      </c>
      <c r="M136" s="152">
        <v>0.41</v>
      </c>
    </row>
    <row r="137" spans="4:13">
      <c r="D137" t="s">
        <v>124</v>
      </c>
      <c r="E137" s="152">
        <v>200</v>
      </c>
      <c r="F137" s="152">
        <v>436</v>
      </c>
      <c r="G137" s="152"/>
      <c r="H137" s="152"/>
      <c r="I137" s="152"/>
      <c r="J137" s="152"/>
      <c r="K137" s="152"/>
      <c r="L137" s="152"/>
      <c r="M137" s="152"/>
    </row>
    <row r="138" spans="4:13">
      <c r="D138" t="s">
        <v>124</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766</v>
      </c>
      <c r="J140" s="152">
        <v>830</v>
      </c>
      <c r="K140" s="152">
        <v>0.19500000000000001</v>
      </c>
      <c r="L140" s="152" t="s">
        <v>766</v>
      </c>
      <c r="M140" s="152" t="s">
        <v>766</v>
      </c>
    </row>
    <row r="141" spans="4:13">
      <c r="E141" s="152">
        <v>500</v>
      </c>
      <c r="F141" s="152">
        <v>792</v>
      </c>
      <c r="G141" s="152">
        <v>0.16</v>
      </c>
      <c r="H141" s="152">
        <v>633</v>
      </c>
      <c r="I141" s="152" t="s">
        <v>766</v>
      </c>
      <c r="J141" s="152">
        <v>905</v>
      </c>
      <c r="K141" s="152">
        <v>0.18</v>
      </c>
      <c r="L141" s="152" t="s">
        <v>766</v>
      </c>
      <c r="M141" s="152" t="s">
        <v>766</v>
      </c>
    </row>
    <row r="142" spans="4:13">
      <c r="E142" s="152">
        <v>630</v>
      </c>
      <c r="F142" s="152">
        <v>904</v>
      </c>
      <c r="G142" s="152">
        <v>0.15</v>
      </c>
      <c r="H142" s="152">
        <v>723</v>
      </c>
      <c r="I142" s="152" t="s">
        <v>766</v>
      </c>
      <c r="J142" s="152">
        <v>1019</v>
      </c>
      <c r="K142" s="152">
        <v>0.17</v>
      </c>
      <c r="L142" s="152" t="s">
        <v>766</v>
      </c>
      <c r="M142" s="152" t="s">
        <v>766</v>
      </c>
    </row>
    <row r="143" spans="4:13">
      <c r="E143" s="152">
        <v>800</v>
      </c>
      <c r="F143" s="152">
        <v>1030</v>
      </c>
      <c r="G143" s="152">
        <v>0.15</v>
      </c>
      <c r="H143" s="152">
        <v>824</v>
      </c>
      <c r="I143" s="152" t="s">
        <v>766</v>
      </c>
      <c r="J143" s="152">
        <v>1202</v>
      </c>
      <c r="K143" s="152" t="s">
        <v>766</v>
      </c>
      <c r="L143" s="152" t="s">
        <v>766</v>
      </c>
      <c r="M143" s="152" t="s">
        <v>766</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124</v>
      </c>
      <c r="B1" s="102" t="s">
        <v>124</v>
      </c>
      <c r="C1" s="102" t="s">
        <v>124</v>
      </c>
      <c r="D1" s="103" t="s">
        <v>368</v>
      </c>
      <c r="E1" s="102" t="s">
        <v>150</v>
      </c>
      <c r="F1" s="102" t="s">
        <v>365</v>
      </c>
      <c r="G1" s="102" t="s">
        <v>366</v>
      </c>
      <c r="H1" s="102" t="s">
        <v>367</v>
      </c>
    </row>
    <row r="2" spans="1:8" ht="25.2" customHeight="1">
      <c r="D2" s="105" t="s">
        <v>394</v>
      </c>
      <c r="F2" s="104" t="s">
        <v>398</v>
      </c>
      <c r="H2" s="106" t="s">
        <v>399</v>
      </c>
    </row>
    <row r="3" spans="1:8" ht="25.2" customHeight="1">
      <c r="D3" s="105" t="s">
        <v>520</v>
      </c>
      <c r="F3" s="129" t="s">
        <v>72</v>
      </c>
      <c r="G3" s="129"/>
      <c r="H3" s="106" t="s">
        <v>546</v>
      </c>
    </row>
    <row r="4" spans="1:8" ht="25.2" customHeight="1">
      <c r="D4" s="105" t="s">
        <v>520</v>
      </c>
      <c r="F4" s="129" t="s">
        <v>370</v>
      </c>
      <c r="G4" s="129"/>
      <c r="H4" s="106" t="s">
        <v>371</v>
      </c>
    </row>
    <row r="5" spans="1:8" ht="25.2" customHeight="1" thickBot="1">
      <c r="D5" s="105" t="s">
        <v>520</v>
      </c>
      <c r="E5" s="128"/>
      <c r="F5" s="130" t="s">
        <v>517</v>
      </c>
      <c r="G5" s="129"/>
      <c r="H5" s="130" t="s">
        <v>521</v>
      </c>
    </row>
    <row r="6" spans="1:8" ht="25.2" customHeight="1" thickBot="1">
      <c r="D6" s="105" t="s">
        <v>545</v>
      </c>
      <c r="E6" s="128"/>
      <c r="F6" s="130" t="s">
        <v>375</v>
      </c>
      <c r="H6" s="130" t="s">
        <v>546</v>
      </c>
    </row>
    <row r="7" spans="1:8" ht="25.2" customHeight="1" thickBot="1">
      <c r="D7" s="105" t="s">
        <v>545</v>
      </c>
      <c r="E7" s="128"/>
      <c r="F7" s="130" t="s">
        <v>376</v>
      </c>
      <c r="H7" s="130" t="s">
        <v>371</v>
      </c>
    </row>
    <row r="8" spans="1:8" ht="25.2" customHeight="1">
      <c r="D8" s="105" t="s">
        <v>393</v>
      </c>
      <c r="F8" s="104" t="s">
        <v>375</v>
      </c>
      <c r="H8" s="129" t="s">
        <v>369</v>
      </c>
    </row>
    <row r="9" spans="1:8" ht="25.2" customHeight="1">
      <c r="D9" s="105" t="s">
        <v>393</v>
      </c>
      <c r="F9" s="104" t="s">
        <v>376</v>
      </c>
      <c r="H9" s="129" t="s">
        <v>391</v>
      </c>
    </row>
    <row r="10" spans="1:8" ht="25.2" customHeight="1">
      <c r="D10" s="105" t="s">
        <v>393</v>
      </c>
      <c r="F10" s="104" t="s">
        <v>377</v>
      </c>
      <c r="H10" s="131" t="s">
        <v>378</v>
      </c>
    </row>
    <row r="11" spans="1:8" ht="25.2" customHeight="1" thickBot="1">
      <c r="D11" s="105" t="s">
        <v>511</v>
      </c>
      <c r="F11" s="130" t="s">
        <v>376</v>
      </c>
      <c r="H11" s="104" t="s">
        <v>530</v>
      </c>
    </row>
    <row r="12" spans="1:8" ht="25.2" customHeight="1" thickBot="1">
      <c r="D12" s="105" t="s">
        <v>253</v>
      </c>
      <c r="F12" s="130" t="s">
        <v>375</v>
      </c>
      <c r="H12" s="104" t="s">
        <v>407</v>
      </c>
    </row>
    <row r="13" spans="1:8" ht="25.2" customHeight="1" thickBot="1">
      <c r="D13" s="105" t="s">
        <v>253</v>
      </c>
      <c r="F13" s="130" t="s">
        <v>376</v>
      </c>
      <c r="H13" s="104" t="s">
        <v>371</v>
      </c>
    </row>
    <row r="14" spans="1:8" ht="25.2" customHeight="1">
      <c r="D14" s="105" t="s">
        <v>253</v>
      </c>
      <c r="F14" s="104" t="s">
        <v>372</v>
      </c>
      <c r="H14" s="106" t="s">
        <v>525</v>
      </c>
    </row>
    <row r="15" spans="1:8" ht="25.2" customHeight="1">
      <c r="D15" s="105" t="s">
        <v>532</v>
      </c>
      <c r="F15" s="104" t="s">
        <v>376</v>
      </c>
      <c r="H15" s="106" t="s">
        <v>531</v>
      </c>
    </row>
    <row r="16" spans="1:8" ht="25.2" customHeight="1">
      <c r="D16" s="105" t="s">
        <v>386</v>
      </c>
      <c r="F16" s="104" t="s">
        <v>72</v>
      </c>
      <c r="H16" s="106" t="s">
        <v>254</v>
      </c>
    </row>
    <row r="17" spans="4:10" ht="25.2" customHeight="1">
      <c r="D17" s="105" t="s">
        <v>386</v>
      </c>
      <c r="F17" s="104" t="s">
        <v>370</v>
      </c>
      <c r="H17" s="106" t="s">
        <v>374</v>
      </c>
    </row>
    <row r="18" spans="4:10" ht="25.2" customHeight="1">
      <c r="D18" s="105" t="s">
        <v>386</v>
      </c>
      <c r="F18" s="104" t="s">
        <v>372</v>
      </c>
      <c r="H18" s="106" t="s">
        <v>373</v>
      </c>
      <c r="J18" s="107"/>
    </row>
    <row r="19" spans="4:10" ht="25.2" customHeight="1">
      <c r="D19" s="105" t="s">
        <v>397</v>
      </c>
      <c r="F19" s="104" t="s">
        <v>375</v>
      </c>
      <c r="H19" s="106" t="s">
        <v>395</v>
      </c>
    </row>
    <row r="20" spans="4:10" ht="25.2" customHeight="1">
      <c r="D20" s="105" t="s">
        <v>397</v>
      </c>
      <c r="F20" s="104" t="s">
        <v>376</v>
      </c>
      <c r="H20" s="106" t="s">
        <v>371</v>
      </c>
    </row>
    <row r="21" spans="4:10" ht="25.2" customHeight="1">
      <c r="D21" s="105" t="s">
        <v>397</v>
      </c>
      <c r="F21" s="104" t="s">
        <v>377</v>
      </c>
      <c r="H21" s="106" t="s">
        <v>396</v>
      </c>
    </row>
    <row r="22" spans="4:10" ht="25.2" customHeight="1">
      <c r="D22" s="105" t="s">
        <v>527</v>
      </c>
      <c r="F22" s="104" t="s">
        <v>375</v>
      </c>
      <c r="H22" s="106" t="s">
        <v>369</v>
      </c>
    </row>
    <row r="23" spans="4:10" ht="25.2" customHeight="1">
      <c r="D23" s="105" t="s">
        <v>527</v>
      </c>
      <c r="F23" s="104" t="s">
        <v>376</v>
      </c>
      <c r="H23" s="129" t="s">
        <v>391</v>
      </c>
    </row>
    <row r="24" spans="4:10" ht="25.2" customHeight="1">
      <c r="D24" s="105" t="s">
        <v>527</v>
      </c>
      <c r="F24" s="104" t="s">
        <v>372</v>
      </c>
      <c r="H24" s="129"/>
    </row>
    <row r="25" spans="4:10" ht="25.2" customHeight="1">
      <c r="D25" s="105" t="s">
        <v>527</v>
      </c>
      <c r="F25" s="104" t="s">
        <v>377</v>
      </c>
      <c r="H25" s="131" t="s">
        <v>378</v>
      </c>
    </row>
    <row r="26" spans="4:10" ht="25.2" customHeight="1">
      <c r="D26" s="105" t="s">
        <v>392</v>
      </c>
      <c r="F26" s="104" t="s">
        <v>375</v>
      </c>
      <c r="H26" s="129" t="s">
        <v>369</v>
      </c>
    </row>
    <row r="27" spans="4:10" ht="25.2" customHeight="1">
      <c r="D27" s="105" t="s">
        <v>392</v>
      </c>
      <c r="F27" s="104" t="s">
        <v>376</v>
      </c>
      <c r="H27" s="106" t="s">
        <v>391</v>
      </c>
    </row>
    <row r="28" spans="4:10" ht="25.2" customHeight="1">
      <c r="D28" s="105" t="s">
        <v>392</v>
      </c>
      <c r="F28" s="104" t="s">
        <v>377</v>
      </c>
      <c r="H28" s="109" t="s">
        <v>378</v>
      </c>
    </row>
    <row r="29" spans="4:10" ht="25.2" customHeight="1">
      <c r="D29" s="105" t="s">
        <v>282</v>
      </c>
      <c r="F29" s="104" t="s">
        <v>72</v>
      </c>
      <c r="H29" s="106" t="s">
        <v>82</v>
      </c>
    </row>
    <row r="30" spans="4:10" ht="25.2" customHeight="1">
      <c r="D30" s="105" t="s">
        <v>282</v>
      </c>
      <c r="F30" s="104" t="s">
        <v>370</v>
      </c>
      <c r="H30" s="106" t="s">
        <v>383</v>
      </c>
    </row>
    <row r="31" spans="4:10" ht="25.2" customHeight="1">
      <c r="D31" s="105" t="s">
        <v>282</v>
      </c>
      <c r="F31" s="104" t="s">
        <v>372</v>
      </c>
      <c r="H31" s="106" t="s">
        <v>384</v>
      </c>
    </row>
    <row r="32" spans="4:10" ht="25.2" customHeight="1">
      <c r="D32" s="105" t="s">
        <v>385</v>
      </c>
      <c r="E32" s="127"/>
      <c r="F32" s="127" t="s">
        <v>375</v>
      </c>
      <c r="H32" s="133" t="s">
        <v>369</v>
      </c>
    </row>
    <row r="33" spans="4:8" ht="25.2" customHeight="1">
      <c r="D33" s="105" t="s">
        <v>385</v>
      </c>
      <c r="E33" s="127"/>
      <c r="F33" s="127" t="s">
        <v>376</v>
      </c>
      <c r="H33" s="127" t="s">
        <v>371</v>
      </c>
    </row>
    <row r="34" spans="4:8" ht="25.2" customHeight="1">
      <c r="D34" s="105" t="s">
        <v>385</v>
      </c>
      <c r="E34" s="127"/>
      <c r="F34" s="127" t="s">
        <v>377</v>
      </c>
      <c r="H34" s="132" t="s">
        <v>378</v>
      </c>
    </row>
    <row r="35" spans="4:8" ht="25.2" customHeight="1">
      <c r="D35" s="105" t="s">
        <v>529</v>
      </c>
      <c r="F35" s="104" t="s">
        <v>375</v>
      </c>
      <c r="H35" s="129" t="s">
        <v>369</v>
      </c>
    </row>
    <row r="36" spans="4:8" ht="25.2" customHeight="1">
      <c r="D36" s="105" t="s">
        <v>529</v>
      </c>
      <c r="F36" s="104" t="s">
        <v>376</v>
      </c>
      <c r="H36" s="129" t="s">
        <v>391</v>
      </c>
    </row>
    <row r="37" spans="4:8" ht="25.2" customHeight="1">
      <c r="D37" s="105" t="s">
        <v>529</v>
      </c>
      <c r="F37" s="104" t="s">
        <v>372</v>
      </c>
      <c r="H37" s="131"/>
    </row>
    <row r="38" spans="4:8" ht="25.2" customHeight="1">
      <c r="D38" s="105" t="s">
        <v>529</v>
      </c>
      <c r="F38" s="104" t="s">
        <v>377</v>
      </c>
      <c r="H38" s="131" t="s">
        <v>378</v>
      </c>
    </row>
    <row r="39" spans="4:8" ht="25.2" customHeight="1">
      <c r="D39" s="105" t="s">
        <v>390</v>
      </c>
      <c r="F39" s="106" t="s">
        <v>375</v>
      </c>
      <c r="G39" s="106"/>
      <c r="H39" s="106" t="s">
        <v>369</v>
      </c>
    </row>
    <row r="40" spans="4:8" ht="25.2" customHeight="1">
      <c r="D40" s="105" t="s">
        <v>390</v>
      </c>
      <c r="F40" s="106" t="s">
        <v>376</v>
      </c>
      <c r="G40" s="106"/>
      <c r="H40" s="106" t="s">
        <v>391</v>
      </c>
    </row>
    <row r="41" spans="4:8" ht="25.2" customHeight="1">
      <c r="D41" s="105" t="s">
        <v>390</v>
      </c>
      <c r="F41" s="106" t="s">
        <v>377</v>
      </c>
      <c r="G41" s="106"/>
      <c r="H41" s="109" t="s">
        <v>378</v>
      </c>
    </row>
    <row r="42" spans="4:8" ht="25.2" customHeight="1">
      <c r="D42" s="105" t="s">
        <v>477</v>
      </c>
      <c r="F42" s="106" t="s">
        <v>72</v>
      </c>
      <c r="G42" s="106"/>
      <c r="H42" s="106" t="s">
        <v>67</v>
      </c>
    </row>
    <row r="43" spans="4:8" ht="25.2" customHeight="1">
      <c r="D43" s="105" t="s">
        <v>477</v>
      </c>
      <c r="F43" s="106" t="s">
        <v>370</v>
      </c>
      <c r="G43" s="106"/>
      <c r="H43" s="106" t="s">
        <v>478</v>
      </c>
    </row>
    <row r="44" spans="4:8" ht="25.2" customHeight="1">
      <c r="D44" s="105" t="s">
        <v>477</v>
      </c>
      <c r="F44" s="106" t="s">
        <v>372</v>
      </c>
      <c r="G44" s="106"/>
      <c r="H44" s="106" t="s">
        <v>477</v>
      </c>
    </row>
    <row r="45" spans="4:8" ht="25.2" customHeight="1">
      <c r="D45" s="105" t="s">
        <v>405</v>
      </c>
      <c r="F45" s="104" t="s">
        <v>375</v>
      </c>
      <c r="H45" s="129" t="s">
        <v>369</v>
      </c>
    </row>
    <row r="46" spans="4:8" ht="25.2" customHeight="1">
      <c r="D46" s="105" t="s">
        <v>405</v>
      </c>
      <c r="F46" s="104" t="s">
        <v>376</v>
      </c>
      <c r="H46" s="129" t="s">
        <v>391</v>
      </c>
    </row>
    <row r="47" spans="4:8" ht="25.2" customHeight="1">
      <c r="D47" s="105" t="s">
        <v>405</v>
      </c>
      <c r="F47" s="104" t="s">
        <v>377</v>
      </c>
      <c r="H47" s="131" t="s">
        <v>378</v>
      </c>
    </row>
    <row r="48" spans="4:8" ht="25.2" customHeight="1">
      <c r="D48" s="105" t="s">
        <v>528</v>
      </c>
      <c r="F48" s="104" t="s">
        <v>375</v>
      </c>
      <c r="H48" s="106" t="s">
        <v>407</v>
      </c>
    </row>
    <row r="49" spans="4:8" ht="25.2" customHeight="1">
      <c r="D49" s="105" t="s">
        <v>528</v>
      </c>
      <c r="F49" s="104" t="s">
        <v>376</v>
      </c>
      <c r="H49" s="106" t="s">
        <v>371</v>
      </c>
    </row>
    <row r="50" spans="4:8" ht="25.2" customHeight="1">
      <c r="D50" s="105" t="s">
        <v>528</v>
      </c>
      <c r="F50" s="104" t="s">
        <v>372</v>
      </c>
      <c r="H50" s="106" t="s">
        <v>526</v>
      </c>
    </row>
    <row r="51" spans="4:8" ht="25.2" customHeight="1">
      <c r="D51" s="105" t="s">
        <v>518</v>
      </c>
      <c r="F51" s="129" t="s">
        <v>72</v>
      </c>
      <c r="G51" s="129"/>
      <c r="H51" s="106" t="s">
        <v>407</v>
      </c>
    </row>
    <row r="52" spans="4:8" ht="25.2" customHeight="1">
      <c r="D52" s="105" t="s">
        <v>518</v>
      </c>
      <c r="F52" s="129" t="s">
        <v>370</v>
      </c>
      <c r="G52" s="129"/>
      <c r="H52" s="106" t="s">
        <v>371</v>
      </c>
    </row>
    <row r="53" spans="4:8" ht="25.2" customHeight="1">
      <c r="D53" s="105" t="s">
        <v>518</v>
      </c>
      <c r="F53" s="129" t="s">
        <v>517</v>
      </c>
      <c r="G53" s="129"/>
      <c r="H53" s="106" t="s">
        <v>519</v>
      </c>
    </row>
    <row r="54" spans="4:8" ht="25.2" customHeight="1">
      <c r="D54" s="108" t="s">
        <v>389</v>
      </c>
      <c r="F54" s="127" t="s">
        <v>375</v>
      </c>
      <c r="H54" s="106" t="s">
        <v>387</v>
      </c>
    </row>
    <row r="55" spans="4:8" ht="25.2" customHeight="1">
      <c r="D55" s="108" t="s">
        <v>389</v>
      </c>
      <c r="F55" s="127" t="s">
        <v>376</v>
      </c>
      <c r="H55" s="106" t="s">
        <v>371</v>
      </c>
    </row>
    <row r="56" spans="4:8" ht="25.2" customHeight="1">
      <c r="D56" s="108" t="s">
        <v>389</v>
      </c>
      <c r="F56" s="127" t="s">
        <v>377</v>
      </c>
      <c r="H56" s="104" t="s">
        <v>388</v>
      </c>
    </row>
    <row r="57" spans="4:8" ht="25.2" customHeight="1">
      <c r="D57" s="110" t="s">
        <v>406</v>
      </c>
      <c r="F57" s="104" t="s">
        <v>375</v>
      </c>
      <c r="H57" s="129" t="s">
        <v>369</v>
      </c>
    </row>
    <row r="58" spans="4:8" ht="25.2" customHeight="1">
      <c r="D58" s="110" t="s">
        <v>406</v>
      </c>
      <c r="F58" s="104" t="s">
        <v>376</v>
      </c>
      <c r="H58" s="129" t="s">
        <v>391</v>
      </c>
    </row>
    <row r="59" spans="4:8" ht="25.2" customHeight="1">
      <c r="D59" s="110" t="s">
        <v>406</v>
      </c>
      <c r="F59" s="104" t="s">
        <v>377</v>
      </c>
      <c r="H59" s="131" t="s">
        <v>378</v>
      </c>
    </row>
    <row r="60" spans="4:8" ht="25.2" customHeight="1">
      <c r="D60" s="105" t="s">
        <v>510</v>
      </c>
      <c r="F60" s="104" t="s">
        <v>376</v>
      </c>
      <c r="H60" s="104" t="s">
        <v>533</v>
      </c>
    </row>
    <row r="61" spans="4:8" ht="25.2" customHeight="1">
      <c r="D61" s="105" t="s">
        <v>48</v>
      </c>
      <c r="F61" s="104" t="s">
        <v>636</v>
      </c>
      <c r="H61" s="104" t="s">
        <v>633</v>
      </c>
    </row>
    <row r="62" spans="4:8" ht="25.2" customHeight="1">
      <c r="D62" s="105" t="s">
        <v>48</v>
      </c>
      <c r="F62" s="104" t="s">
        <v>636</v>
      </c>
      <c r="H62" s="104" t="s">
        <v>634</v>
      </c>
    </row>
    <row r="63" spans="4:8" ht="25.2" customHeight="1">
      <c r="D63" s="105" t="s">
        <v>635</v>
      </c>
      <c r="F63" s="104" t="s">
        <v>637</v>
      </c>
      <c r="H63" s="104">
        <v>400</v>
      </c>
    </row>
    <row r="64" spans="4:8" ht="25.2" customHeight="1">
      <c r="D64" s="105" t="s">
        <v>639</v>
      </c>
      <c r="F64" s="104" t="s">
        <v>638</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157</v>
      </c>
      <c r="D1" s="46" t="s">
        <v>158</v>
      </c>
      <c r="E1" s="47" t="s">
        <v>159</v>
      </c>
      <c r="F1" s="47" t="s">
        <v>19</v>
      </c>
      <c r="G1" s="45" t="s">
        <v>169</v>
      </c>
      <c r="H1" s="45" t="s">
        <v>170</v>
      </c>
      <c r="I1" s="45" t="s">
        <v>171</v>
      </c>
    </row>
    <row r="2" spans="3:9" ht="24" customHeight="1">
      <c r="C2" s="38">
        <f>SUM($G$1:G2)</f>
        <v>1</v>
      </c>
      <c r="D2" s="48" t="s">
        <v>218</v>
      </c>
      <c r="E2" s="40" t="s">
        <v>167</v>
      </c>
      <c r="F2" s="40" t="s">
        <v>167</v>
      </c>
      <c r="G2" s="20">
        <v>1</v>
      </c>
      <c r="H2" s="20">
        <v>1</v>
      </c>
      <c r="I2" s="20">
        <v>1</v>
      </c>
    </row>
    <row r="3" spans="3:9" ht="24" customHeight="1">
      <c r="C3" s="38">
        <f>SUM($G$1:G3)</f>
        <v>2</v>
      </c>
      <c r="D3" s="48" t="s">
        <v>219</v>
      </c>
      <c r="E3" s="40" t="s">
        <v>167</v>
      </c>
      <c r="F3" s="40" t="s">
        <v>167</v>
      </c>
      <c r="G3" s="20">
        <v>1</v>
      </c>
      <c r="H3" s="20">
        <v>1</v>
      </c>
      <c r="I3" s="20">
        <v>1</v>
      </c>
    </row>
    <row r="4" spans="3:9" ht="24" customHeight="1">
      <c r="C4" s="38">
        <f>SUM($G$1:G4)</f>
        <v>3</v>
      </c>
      <c r="D4" s="48" t="s">
        <v>220</v>
      </c>
      <c r="E4" s="40" t="s">
        <v>83</v>
      </c>
      <c r="F4" s="40" t="s">
        <v>222</v>
      </c>
      <c r="G4" s="20">
        <v>1</v>
      </c>
      <c r="H4" s="20">
        <v>1</v>
      </c>
      <c r="I4" s="20">
        <v>1</v>
      </c>
    </row>
    <row r="5" spans="3:9" ht="24" customHeight="1">
      <c r="C5" s="38">
        <f>SUM($G$1:G5)</f>
        <v>4</v>
      </c>
      <c r="D5" s="39" t="s">
        <v>253</v>
      </c>
      <c r="E5" s="40" t="s">
        <v>645</v>
      </c>
      <c r="F5" s="40" t="s">
        <v>252</v>
      </c>
      <c r="G5" s="20">
        <v>1</v>
      </c>
      <c r="H5" s="20">
        <v>1</v>
      </c>
    </row>
    <row r="6" spans="3:9" ht="24" customHeight="1">
      <c r="C6" s="38">
        <f>SUM($G$1:G6)</f>
        <v>5</v>
      </c>
      <c r="D6" s="39" t="s">
        <v>20</v>
      </c>
      <c r="E6" s="40" t="s">
        <v>167</v>
      </c>
      <c r="F6" s="40" t="s">
        <v>167</v>
      </c>
      <c r="G6" s="20">
        <v>1</v>
      </c>
      <c r="H6" s="20">
        <v>1</v>
      </c>
      <c r="I6" s="20">
        <v>1</v>
      </c>
    </row>
    <row r="7" spans="3:9" ht="24" customHeight="1">
      <c r="C7" s="38">
        <f>SUM($G$1:G7)</f>
        <v>6</v>
      </c>
      <c r="D7" s="39" t="s">
        <v>223</v>
      </c>
      <c r="E7" s="40" t="s">
        <v>167</v>
      </c>
      <c r="F7" s="40" t="s">
        <v>167</v>
      </c>
      <c r="G7" s="20">
        <v>1</v>
      </c>
      <c r="H7" s="20">
        <v>1</v>
      </c>
    </row>
    <row r="8" spans="3:9" ht="24" customHeight="1">
      <c r="C8" s="38">
        <f>SUM($G$1:G8)</f>
        <v>7</v>
      </c>
      <c r="D8" s="39" t="s">
        <v>180</v>
      </c>
      <c r="E8" s="40" t="s">
        <v>167</v>
      </c>
      <c r="F8" s="40" t="s">
        <v>167</v>
      </c>
      <c r="G8" s="20">
        <v>1</v>
      </c>
      <c r="H8" s="20">
        <v>1</v>
      </c>
    </row>
    <row r="9" spans="3:9" ht="24" customHeight="1">
      <c r="C9" s="38">
        <f>SUM($G$1:G9)</f>
        <v>8</v>
      </c>
      <c r="D9" s="39" t="s">
        <v>162</v>
      </c>
      <c r="E9" s="40" t="s">
        <v>167</v>
      </c>
      <c r="F9" s="40" t="s">
        <v>167</v>
      </c>
      <c r="G9" s="20">
        <v>1</v>
      </c>
      <c r="H9" s="20">
        <v>1</v>
      </c>
      <c r="I9" s="20">
        <v>1</v>
      </c>
    </row>
    <row r="10" spans="3:9" ht="24" customHeight="1">
      <c r="C10" s="38">
        <f>SUM($G$1:G10)</f>
        <v>9</v>
      </c>
      <c r="D10" s="39" t="s">
        <v>182</v>
      </c>
      <c r="E10" s="40" t="s">
        <v>167</v>
      </c>
      <c r="F10" s="40" t="s">
        <v>167</v>
      </c>
      <c r="G10" s="20">
        <v>1</v>
      </c>
      <c r="H10" s="20">
        <v>1</v>
      </c>
      <c r="I10" s="20">
        <v>1</v>
      </c>
    </row>
    <row r="11" spans="3:9" ht="24" customHeight="1">
      <c r="C11" s="38">
        <f>SUM($G$1:G11)</f>
        <v>10</v>
      </c>
      <c r="D11" s="39" t="s">
        <v>163</v>
      </c>
      <c r="E11" s="40" t="s">
        <v>167</v>
      </c>
      <c r="F11" s="40" t="s">
        <v>167</v>
      </c>
      <c r="G11" s="20">
        <v>1</v>
      </c>
      <c r="H11" s="20">
        <v>1</v>
      </c>
      <c r="I11" s="20">
        <v>1</v>
      </c>
    </row>
    <row r="12" spans="3:9" ht="24" customHeight="1">
      <c r="C12" s="38">
        <f>SUM($G$1:G12)</f>
        <v>11</v>
      </c>
      <c r="D12" s="39" t="s">
        <v>173</v>
      </c>
      <c r="E12" s="40" t="s">
        <v>167</v>
      </c>
      <c r="F12" s="40" t="s">
        <v>167</v>
      </c>
      <c r="G12" s="20">
        <v>1</v>
      </c>
      <c r="H12" s="20">
        <v>1</v>
      </c>
    </row>
    <row r="13" spans="3:9" ht="24" customHeight="1">
      <c r="C13" s="38">
        <f>SUM($G$1:G13)</f>
        <v>12</v>
      </c>
      <c r="D13" s="39" t="s">
        <v>178</v>
      </c>
      <c r="E13" s="40" t="s">
        <v>167</v>
      </c>
      <c r="F13" s="40" t="s">
        <v>167</v>
      </c>
      <c r="G13" s="20">
        <v>1</v>
      </c>
      <c r="H13" s="20">
        <v>1</v>
      </c>
    </row>
    <row r="14" spans="3:9" ht="24" customHeight="1">
      <c r="C14" s="38">
        <f>SUM($G$1:G14)</f>
        <v>13</v>
      </c>
      <c r="D14" s="39" t="s">
        <v>166</v>
      </c>
      <c r="E14" s="50" t="s">
        <v>254</v>
      </c>
      <c r="F14" s="50" t="s">
        <v>90</v>
      </c>
      <c r="G14" s="20">
        <v>1</v>
      </c>
      <c r="H14" s="20">
        <v>1</v>
      </c>
    </row>
    <row r="15" spans="3:9" ht="24" customHeight="1">
      <c r="C15" s="38">
        <f>SUM($G$1:G15)</f>
        <v>14</v>
      </c>
      <c r="D15" s="39" t="s">
        <v>185</v>
      </c>
      <c r="E15" s="40" t="s">
        <v>225</v>
      </c>
      <c r="F15" s="40" t="s">
        <v>225</v>
      </c>
      <c r="G15" s="20">
        <v>1</v>
      </c>
      <c r="I15" s="20">
        <v>1</v>
      </c>
    </row>
    <row r="16" spans="3:9" ht="24" customHeight="1">
      <c r="C16" s="38">
        <f>SUM($G$1:G16)</f>
        <v>15</v>
      </c>
      <c r="D16" s="39" t="s">
        <v>174</v>
      </c>
      <c r="E16" s="40" t="s">
        <v>71</v>
      </c>
      <c r="F16" s="40" t="s">
        <v>167</v>
      </c>
      <c r="G16" s="20">
        <v>1</v>
      </c>
      <c r="H16" s="20">
        <v>1</v>
      </c>
    </row>
    <row r="17" spans="3:9" ht="39.6" customHeight="1">
      <c r="C17" s="38">
        <f>SUM($G$1:G17)</f>
        <v>16</v>
      </c>
      <c r="D17" s="39" t="s">
        <v>160</v>
      </c>
      <c r="E17" s="50" t="s">
        <v>254</v>
      </c>
      <c r="F17" s="50" t="s">
        <v>90</v>
      </c>
      <c r="G17" s="20">
        <v>1</v>
      </c>
      <c r="H17" s="20">
        <v>1</v>
      </c>
    </row>
    <row r="18" spans="3:9" ht="29.4" customHeight="1">
      <c r="C18" s="38">
        <f>SUM($G$1:G18)</f>
        <v>17</v>
      </c>
      <c r="D18" s="39" t="s">
        <v>179</v>
      </c>
      <c r="E18" s="40" t="s">
        <v>167</v>
      </c>
      <c r="F18" s="40" t="s">
        <v>167</v>
      </c>
      <c r="G18" s="20">
        <v>1</v>
      </c>
      <c r="H18" s="20">
        <v>1</v>
      </c>
    </row>
    <row r="19" spans="3:9" ht="24" customHeight="1">
      <c r="C19" s="38">
        <f>SUM($G$1:G19)</f>
        <v>18</v>
      </c>
      <c r="D19" s="39" t="s">
        <v>168</v>
      </c>
      <c r="E19" s="40" t="s">
        <v>93</v>
      </c>
      <c r="F19" s="40" t="s">
        <v>93</v>
      </c>
      <c r="G19" s="20">
        <v>1</v>
      </c>
      <c r="I19" s="20">
        <v>1</v>
      </c>
    </row>
    <row r="20" spans="3:9" ht="24" customHeight="1">
      <c r="C20" s="38">
        <f>SUM($G$1:G20)</f>
        <v>19</v>
      </c>
      <c r="D20" s="39" t="s">
        <v>189</v>
      </c>
      <c r="E20" s="40" t="s">
        <v>167</v>
      </c>
      <c r="F20" s="40" t="s">
        <v>167</v>
      </c>
      <c r="G20" s="20">
        <v>1</v>
      </c>
      <c r="I20" s="20">
        <v>1</v>
      </c>
    </row>
    <row r="21" spans="3:9" ht="24" customHeight="1">
      <c r="C21" s="38">
        <f>SUM($G$1:G21)</f>
        <v>20</v>
      </c>
      <c r="D21" s="39" t="s">
        <v>183</v>
      </c>
      <c r="E21" s="40" t="s">
        <v>167</v>
      </c>
      <c r="F21" s="40" t="s">
        <v>167</v>
      </c>
      <c r="G21" s="20">
        <v>1</v>
      </c>
      <c r="I21" s="20">
        <v>1</v>
      </c>
    </row>
    <row r="22" spans="3:9" ht="24" customHeight="1">
      <c r="C22" s="38">
        <f>SUM($G$1:G22)</f>
        <v>21</v>
      </c>
      <c r="D22" s="39" t="s">
        <v>164</v>
      </c>
      <c r="E22" s="40" t="s">
        <v>167</v>
      </c>
      <c r="F22" s="40" t="s">
        <v>167</v>
      </c>
      <c r="G22" s="20">
        <v>1</v>
      </c>
      <c r="H22" s="20">
        <v>1</v>
      </c>
      <c r="I22" s="20">
        <v>1</v>
      </c>
    </row>
    <row r="23" spans="3:9" ht="24" customHeight="1">
      <c r="C23" s="38">
        <f>SUM($G$1:G23)</f>
        <v>22</v>
      </c>
      <c r="D23" s="39" t="s">
        <v>165</v>
      </c>
      <c r="E23" s="40" t="s">
        <v>167</v>
      </c>
      <c r="F23" s="40" t="s">
        <v>167</v>
      </c>
      <c r="G23" s="20">
        <v>1</v>
      </c>
      <c r="H23" s="20">
        <v>1</v>
      </c>
    </row>
    <row r="24" spans="3:9" ht="24" customHeight="1">
      <c r="C24" s="38">
        <f>SUM($G$1:G24)</f>
        <v>23</v>
      </c>
      <c r="D24" s="39" t="s">
        <v>184</v>
      </c>
      <c r="E24" s="40" t="s">
        <v>167</v>
      </c>
      <c r="F24" s="40" t="s">
        <v>167</v>
      </c>
      <c r="G24" s="20">
        <v>1</v>
      </c>
      <c r="I24" s="20">
        <v>1</v>
      </c>
    </row>
    <row r="25" spans="3:9" ht="24" customHeight="1">
      <c r="C25" s="38">
        <f>SUM($G$1:G25)</f>
        <v>24</v>
      </c>
      <c r="D25" s="39" t="s">
        <v>188</v>
      </c>
      <c r="E25" s="40" t="s">
        <v>167</v>
      </c>
      <c r="F25" s="40" t="s">
        <v>167</v>
      </c>
      <c r="G25" s="20">
        <v>1</v>
      </c>
      <c r="H25" s="20">
        <v>1</v>
      </c>
      <c r="I25" s="20">
        <v>1</v>
      </c>
    </row>
    <row r="26" spans="3:9" ht="24" customHeight="1">
      <c r="C26" s="38">
        <f>SUM($G$1:G26)</f>
        <v>25</v>
      </c>
      <c r="D26" s="39" t="s">
        <v>224</v>
      </c>
      <c r="E26" s="40" t="s">
        <v>167</v>
      </c>
      <c r="F26" s="40" t="s">
        <v>167</v>
      </c>
      <c r="G26" s="20">
        <v>1</v>
      </c>
      <c r="H26" s="20">
        <v>1</v>
      </c>
      <c r="I26" s="20">
        <v>1</v>
      </c>
    </row>
    <row r="27" spans="3:9" ht="24" customHeight="1">
      <c r="C27" s="38">
        <f>SUM($G$1:G27)</f>
        <v>26</v>
      </c>
      <c r="D27" s="39" t="s">
        <v>176</v>
      </c>
      <c r="E27" s="40" t="s">
        <v>67</v>
      </c>
      <c r="F27" s="40" t="s">
        <v>177</v>
      </c>
      <c r="G27" s="20">
        <v>1</v>
      </c>
      <c r="H27" s="20">
        <v>1</v>
      </c>
      <c r="I27" s="20">
        <v>1</v>
      </c>
    </row>
    <row r="28" spans="3:9" ht="24" customHeight="1">
      <c r="C28" s="38">
        <f>SUM($G$1:G28)</f>
        <v>27</v>
      </c>
      <c r="D28" s="39" t="s">
        <v>45</v>
      </c>
      <c r="E28" s="40" t="s">
        <v>167</v>
      </c>
      <c r="F28" s="40" t="s">
        <v>167</v>
      </c>
      <c r="G28" s="20">
        <v>1</v>
      </c>
      <c r="H28" s="20">
        <v>1</v>
      </c>
      <c r="I28" s="20">
        <v>1</v>
      </c>
    </row>
    <row r="29" spans="3:9" ht="24" customHeight="1">
      <c r="C29" s="38">
        <f>SUM($G$1:G29)</f>
        <v>28</v>
      </c>
      <c r="D29" s="39" t="s">
        <v>91</v>
      </c>
      <c r="E29" s="40" t="s">
        <v>167</v>
      </c>
      <c r="F29" s="40" t="s">
        <v>167</v>
      </c>
      <c r="G29" s="20">
        <v>1</v>
      </c>
      <c r="H29" s="20">
        <v>1</v>
      </c>
    </row>
    <row r="30" spans="3:9" ht="24" customHeight="1">
      <c r="C30" s="38">
        <f>SUM($G$1:G30)</f>
        <v>29</v>
      </c>
      <c r="D30" s="39" t="s">
        <v>161</v>
      </c>
      <c r="E30" s="40" t="s">
        <v>167</v>
      </c>
      <c r="F30" s="40" t="s">
        <v>167</v>
      </c>
      <c r="G30" s="20">
        <v>1</v>
      </c>
      <c r="H30" s="20">
        <v>1</v>
      </c>
      <c r="I30" s="20">
        <v>1</v>
      </c>
    </row>
    <row r="31" spans="3:9" ht="24" customHeight="1">
      <c r="C31" s="38">
        <f>SUM($G$1:G31)</f>
        <v>30</v>
      </c>
      <c r="D31" s="39" t="s">
        <v>187</v>
      </c>
      <c r="E31" s="40" t="s">
        <v>167</v>
      </c>
      <c r="F31" s="40" t="s">
        <v>167</v>
      </c>
      <c r="G31" s="20">
        <v>1</v>
      </c>
      <c r="H31" s="20">
        <v>1</v>
      </c>
      <c r="I31" s="20">
        <v>1</v>
      </c>
    </row>
    <row r="32" spans="3:9" ht="24" customHeight="1">
      <c r="C32" s="38">
        <f>SUM($G$1:G32)</f>
        <v>31</v>
      </c>
      <c r="D32" s="48" t="s">
        <v>221</v>
      </c>
      <c r="E32" s="40" t="s">
        <v>83</v>
      </c>
      <c r="F32" s="40" t="s">
        <v>222</v>
      </c>
      <c r="G32" s="20">
        <v>1</v>
      </c>
      <c r="H32" s="20">
        <v>1</v>
      </c>
      <c r="I32" s="20">
        <v>1</v>
      </c>
    </row>
    <row r="33" spans="3:9" ht="24" customHeight="1">
      <c r="C33" s="38">
        <f>SUM($G$1:G33)</f>
        <v>32</v>
      </c>
      <c r="D33" s="39" t="s">
        <v>217</v>
      </c>
      <c r="E33" s="40" t="s">
        <v>167</v>
      </c>
      <c r="F33" s="40" t="s">
        <v>167</v>
      </c>
      <c r="G33" s="20">
        <v>1</v>
      </c>
      <c r="H33" s="20">
        <v>1</v>
      </c>
    </row>
    <row r="34" spans="3:9" ht="24" customHeight="1">
      <c r="C34" s="38">
        <f>SUM($G$1:G34)</f>
        <v>33</v>
      </c>
      <c r="D34" s="39" t="s">
        <v>85</v>
      </c>
      <c r="E34" s="40" t="s">
        <v>68</v>
      </c>
      <c r="F34" s="40" t="s">
        <v>167</v>
      </c>
      <c r="G34" s="20">
        <v>1</v>
      </c>
      <c r="H34" s="20">
        <v>1</v>
      </c>
    </row>
    <row r="35" spans="3:9" ht="24" customHeight="1">
      <c r="C35" s="38">
        <f>SUM($G$1:G35)</f>
        <v>34</v>
      </c>
      <c r="D35" s="39" t="s">
        <v>172</v>
      </c>
      <c r="E35" s="40" t="s">
        <v>65</v>
      </c>
      <c r="F35" s="40" t="s">
        <v>167</v>
      </c>
      <c r="G35" s="20">
        <v>1</v>
      </c>
      <c r="H35" s="20">
        <v>1</v>
      </c>
    </row>
    <row r="36" spans="3:9" ht="24" customHeight="1">
      <c r="C36" s="38">
        <f>SUM($G$1:G36)</f>
        <v>35</v>
      </c>
      <c r="D36" s="39" t="s">
        <v>186</v>
      </c>
      <c r="E36" s="40" t="s">
        <v>167</v>
      </c>
      <c r="F36" s="40" t="s">
        <v>167</v>
      </c>
      <c r="G36" s="20">
        <v>1</v>
      </c>
      <c r="H36" s="20">
        <v>1</v>
      </c>
      <c r="I36" s="20">
        <v>1</v>
      </c>
    </row>
    <row r="37" spans="3:9" ht="24" customHeight="1">
      <c r="C37" s="38">
        <f>SUM($G$1:G37)</f>
        <v>36</v>
      </c>
      <c r="D37" s="39" t="s">
        <v>175</v>
      </c>
      <c r="E37" s="40" t="s">
        <v>56</v>
      </c>
      <c r="F37" s="40" t="s">
        <v>56</v>
      </c>
      <c r="G37" s="20">
        <v>1</v>
      </c>
      <c r="H37" s="20">
        <v>1</v>
      </c>
    </row>
    <row r="38" spans="3:9" ht="24" customHeight="1">
      <c r="C38" s="38">
        <f>SUM($G$1:G38)</f>
        <v>37</v>
      </c>
      <c r="D38" s="39" t="s">
        <v>181</v>
      </c>
      <c r="E38" s="40" t="s">
        <v>167</v>
      </c>
      <c r="F38" s="40" t="s">
        <v>167</v>
      </c>
      <c r="G38" s="20">
        <v>1</v>
      </c>
      <c r="H38" s="20">
        <v>1</v>
      </c>
    </row>
  </sheetData>
  <autoFilter ref="C1:I38" xr:uid="{00000000-0009-0000-0000-000006000000}"/>
  <conditionalFormatting sqref="D11:D1048576 D1:D2 D7 D9">
    <cfRule type="duplicateValues" dxfId="24" priority="7"/>
  </conditionalFormatting>
  <conditionalFormatting sqref="D10">
    <cfRule type="duplicateValues" dxfId="23" priority="6"/>
  </conditionalFormatting>
  <conditionalFormatting sqref="D3">
    <cfRule type="duplicateValues" dxfId="22" priority="5"/>
  </conditionalFormatting>
  <conditionalFormatting sqref="D4">
    <cfRule type="duplicateValues" dxfId="21" priority="4"/>
  </conditionalFormatting>
  <conditionalFormatting sqref="D5">
    <cfRule type="duplicateValues" dxfId="20" priority="3"/>
  </conditionalFormatting>
  <conditionalFormatting sqref="D6">
    <cfRule type="duplicateValues" dxfId="19" priority="2"/>
  </conditionalFormatting>
  <conditionalFormatting sqref="D8">
    <cfRule type="duplicateValues" dxfId="18"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55</v>
      </c>
    </row>
    <row r="2" spans="4:8">
      <c r="D2" s="8" t="s">
        <v>56</v>
      </c>
      <c r="G2" s="11" t="s">
        <v>72</v>
      </c>
      <c r="H2" s="7" t="s">
        <v>19</v>
      </c>
    </row>
    <row r="3" spans="4:8">
      <c r="D3" s="9" t="s">
        <v>57</v>
      </c>
      <c r="F3" s="13" t="s">
        <v>84</v>
      </c>
      <c r="G3" s="11" t="s">
        <v>56</v>
      </c>
    </row>
    <row r="4" spans="4:8">
      <c r="D4" s="9" t="s">
        <v>58</v>
      </c>
      <c r="F4" s="13" t="s">
        <v>85</v>
      </c>
      <c r="G4" s="11" t="s">
        <v>73</v>
      </c>
    </row>
    <row r="5" spans="4:8">
      <c r="D5" s="9" t="s">
        <v>59</v>
      </c>
    </row>
    <row r="6" spans="4:8">
      <c r="D6" s="9" t="s">
        <v>60</v>
      </c>
      <c r="F6" s="13" t="s">
        <v>94</v>
      </c>
      <c r="G6" s="11" t="s">
        <v>75</v>
      </c>
    </row>
    <row r="7" spans="4:8">
      <c r="D7" s="9" t="s">
        <v>61</v>
      </c>
      <c r="F7" s="13" t="s">
        <v>88</v>
      </c>
      <c r="G7" s="10" t="s">
        <v>89</v>
      </c>
      <c r="H7" s="5" t="s">
        <v>90</v>
      </c>
    </row>
    <row r="8" spans="4:8">
      <c r="D8" s="9" t="s">
        <v>62</v>
      </c>
      <c r="F8" s="13" t="s">
        <v>86</v>
      </c>
      <c r="G8" s="11" t="s">
        <v>82</v>
      </c>
    </row>
    <row r="9" spans="4:8">
      <c r="D9" s="9" t="s">
        <v>63</v>
      </c>
      <c r="F9" s="13" t="s">
        <v>87</v>
      </c>
      <c r="G9" s="11" t="s">
        <v>83</v>
      </c>
      <c r="H9" s="7" t="s">
        <v>83</v>
      </c>
    </row>
    <row r="10" spans="4:8">
      <c r="D10" s="9" t="s">
        <v>64</v>
      </c>
      <c r="F10" s="14" t="s">
        <v>91</v>
      </c>
      <c r="G10" s="10" t="s">
        <v>92</v>
      </c>
      <c r="H10" s="5" t="s">
        <v>93</v>
      </c>
    </row>
    <row r="11" spans="4:8">
      <c r="D11" s="9" t="s">
        <v>65</v>
      </c>
      <c r="F11" s="3" t="s">
        <v>20</v>
      </c>
      <c r="G11" s="12" t="s">
        <v>21</v>
      </c>
      <c r="H11" s="2" t="s">
        <v>22</v>
      </c>
    </row>
    <row r="12" spans="4:8">
      <c r="D12" s="9" t="s">
        <v>66</v>
      </c>
      <c r="F12" s="3" t="s">
        <v>23</v>
      </c>
      <c r="G12" s="12" t="s">
        <v>24</v>
      </c>
      <c r="H12" s="2" t="s">
        <v>25</v>
      </c>
    </row>
    <row r="13" spans="4:8">
      <c r="D13" s="9" t="s">
        <v>67</v>
      </c>
      <c r="F13" s="3" t="s">
        <v>26</v>
      </c>
      <c r="G13" s="12" t="s">
        <v>24</v>
      </c>
      <c r="H13" s="2" t="s">
        <v>25</v>
      </c>
    </row>
    <row r="14" spans="4:8">
      <c r="D14" s="9" t="s">
        <v>68</v>
      </c>
      <c r="F14" s="3" t="s">
        <v>27</v>
      </c>
      <c r="G14" s="12" t="s">
        <v>24</v>
      </c>
      <c r="H14" s="2" t="s">
        <v>25</v>
      </c>
    </row>
    <row r="15" spans="4:8">
      <c r="D15" s="9" t="s">
        <v>69</v>
      </c>
      <c r="F15" s="3" t="s">
        <v>28</v>
      </c>
      <c r="G15" s="12" t="s">
        <v>24</v>
      </c>
      <c r="H15" s="2" t="s">
        <v>25</v>
      </c>
    </row>
    <row r="16" spans="4:8">
      <c r="D16" s="9" t="s">
        <v>70</v>
      </c>
      <c r="F16" s="3" t="s">
        <v>29</v>
      </c>
      <c r="G16" s="12" t="s">
        <v>24</v>
      </c>
      <c r="H16" s="2" t="s">
        <v>25</v>
      </c>
    </row>
    <row r="17" spans="4:8">
      <c r="D17" s="9" t="s">
        <v>71</v>
      </c>
      <c r="F17" s="3" t="s">
        <v>30</v>
      </c>
      <c r="G17" s="12" t="s">
        <v>24</v>
      </c>
      <c r="H17" s="2" t="s">
        <v>25</v>
      </c>
    </row>
    <row r="18" spans="4:8">
      <c r="D18" s="11" t="s">
        <v>56</v>
      </c>
      <c r="F18" s="3" t="s">
        <v>31</v>
      </c>
      <c r="G18" s="12" t="s">
        <v>24</v>
      </c>
      <c r="H18" s="2" t="s">
        <v>25</v>
      </c>
    </row>
    <row r="19" spans="4:8">
      <c r="D19" s="11" t="s">
        <v>73</v>
      </c>
      <c r="F19" s="3" t="s">
        <v>32</v>
      </c>
      <c r="G19" s="12" t="s">
        <v>21</v>
      </c>
      <c r="H19" s="2" t="s">
        <v>22</v>
      </c>
    </row>
    <row r="20" spans="4:8">
      <c r="D20" s="11"/>
      <c r="F20" s="3" t="s">
        <v>33</v>
      </c>
      <c r="G20" s="12" t="s">
        <v>21</v>
      </c>
      <c r="H20" s="2" t="s">
        <v>22</v>
      </c>
    </row>
    <row r="21" spans="4:8">
      <c r="D21" s="11" t="s">
        <v>75</v>
      </c>
      <c r="F21" s="3" t="s">
        <v>34</v>
      </c>
      <c r="G21" s="12" t="s">
        <v>21</v>
      </c>
      <c r="H21" s="2" t="s">
        <v>22</v>
      </c>
    </row>
    <row r="22" spans="4:8">
      <c r="D22" s="11" t="s">
        <v>76</v>
      </c>
      <c r="F22" s="3" t="s">
        <v>35</v>
      </c>
      <c r="G22" s="12" t="s">
        <v>36</v>
      </c>
      <c r="H22" s="2" t="s">
        <v>37</v>
      </c>
    </row>
    <row r="23" spans="4:8">
      <c r="D23" s="11" t="s">
        <v>77</v>
      </c>
      <c r="F23" s="3" t="s">
        <v>38</v>
      </c>
      <c r="G23" s="12" t="s">
        <v>36</v>
      </c>
      <c r="H23" s="2" t="s">
        <v>37</v>
      </c>
    </row>
    <row r="24" spans="4:8">
      <c r="D24" s="11" t="s">
        <v>78</v>
      </c>
      <c r="F24" s="3" t="s">
        <v>39</v>
      </c>
      <c r="G24" s="12" t="s">
        <v>40</v>
      </c>
      <c r="H24" s="2" t="s">
        <v>41</v>
      </c>
    </row>
    <row r="25" spans="4:8">
      <c r="D25" s="11" t="s">
        <v>79</v>
      </c>
      <c r="F25" s="3" t="s">
        <v>42</v>
      </c>
      <c r="G25" s="12" t="s">
        <v>21</v>
      </c>
      <c r="H25" s="2" t="s">
        <v>22</v>
      </c>
    </row>
    <row r="26" spans="4:8">
      <c r="D26" s="11" t="s">
        <v>74</v>
      </c>
      <c r="F26" s="3" t="s">
        <v>43</v>
      </c>
      <c r="G26" s="12" t="s">
        <v>21</v>
      </c>
      <c r="H26" s="2" t="s">
        <v>22</v>
      </c>
    </row>
    <row r="27" spans="4:8">
      <c r="D27" s="11" t="s">
        <v>80</v>
      </c>
      <c r="F27" s="3" t="s">
        <v>44</v>
      </c>
      <c r="G27" s="12" t="s">
        <v>21</v>
      </c>
      <c r="H27" s="2" t="s">
        <v>22</v>
      </c>
    </row>
    <row r="28" spans="4:8">
      <c r="D28" s="11" t="s">
        <v>81</v>
      </c>
      <c r="F28" s="3" t="s">
        <v>45</v>
      </c>
      <c r="G28" s="12" t="s">
        <v>21</v>
      </c>
      <c r="H28" s="2" t="s">
        <v>22</v>
      </c>
    </row>
    <row r="29" spans="4:8">
      <c r="F29" s="4" t="s">
        <v>46</v>
      </c>
      <c r="G29" s="12" t="s">
        <v>21</v>
      </c>
      <c r="H29" s="2" t="s">
        <v>22</v>
      </c>
    </row>
    <row r="30" spans="4:8">
      <c r="F30" s="4" t="s">
        <v>47</v>
      </c>
      <c r="G30" s="12" t="s">
        <v>21</v>
      </c>
      <c r="H30" s="2" t="s">
        <v>22</v>
      </c>
    </row>
    <row r="31" spans="4:8">
      <c r="F31" s="3" t="s">
        <v>48</v>
      </c>
      <c r="G31" s="12" t="s">
        <v>49</v>
      </c>
      <c r="H31" s="2" t="s">
        <v>22</v>
      </c>
    </row>
    <row r="32" spans="4:8">
      <c r="F32" s="3" t="s">
        <v>50</v>
      </c>
      <c r="G32" s="12" t="s">
        <v>51</v>
      </c>
      <c r="H32" s="2" t="s">
        <v>52</v>
      </c>
    </row>
    <row r="33" spans="6:8">
      <c r="F33" s="3" t="s">
        <v>53</v>
      </c>
      <c r="G33" s="12" t="s">
        <v>21</v>
      </c>
      <c r="H33" s="2" t="s">
        <v>22</v>
      </c>
    </row>
    <row r="34" spans="6:8">
      <c r="F34" s="3" t="s">
        <v>54</v>
      </c>
      <c r="G34" s="12" t="s">
        <v>21</v>
      </c>
      <c r="H34" s="2"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124</v>
      </c>
      <c r="B1" s="82" t="s">
        <v>443</v>
      </c>
      <c r="C1" s="79" t="s">
        <v>442</v>
      </c>
      <c r="D1" s="79" t="s">
        <v>430</v>
      </c>
      <c r="E1" s="80" t="s">
        <v>435</v>
      </c>
      <c r="F1" s="81" t="s">
        <v>436</v>
      </c>
      <c r="G1" s="81" t="s">
        <v>437</v>
      </c>
      <c r="H1" s="81" t="s">
        <v>438</v>
      </c>
      <c r="I1" s="81" t="s">
        <v>439</v>
      </c>
      <c r="J1" s="81" t="s">
        <v>440</v>
      </c>
      <c r="K1" s="81" t="s">
        <v>124</v>
      </c>
      <c r="L1" s="81" t="s">
        <v>124</v>
      </c>
      <c r="M1" s="81" t="s">
        <v>124</v>
      </c>
    </row>
    <row r="2" spans="1:13" hidden="1">
      <c r="D2" t="s">
        <v>105</v>
      </c>
      <c r="E2" s="33" t="s">
        <v>314</v>
      </c>
      <c r="F2" t="s">
        <v>106</v>
      </c>
      <c r="G2" s="71">
        <v>28956</v>
      </c>
      <c r="J2">
        <f t="shared" ref="J2:J30" ca="1" si="0">YEAR(TODAY())-C2</f>
        <v>2020</v>
      </c>
    </row>
    <row r="3" spans="1:13" hidden="1">
      <c r="D3" t="s">
        <v>313</v>
      </c>
      <c r="E3" s="33" t="s">
        <v>141</v>
      </c>
      <c r="F3" t="s">
        <v>106</v>
      </c>
      <c r="G3" s="71" t="s">
        <v>142</v>
      </c>
      <c r="J3">
        <f t="shared" ca="1" si="0"/>
        <v>2020</v>
      </c>
    </row>
    <row r="4" spans="1:13">
      <c r="A4" t="s">
        <v>124</v>
      </c>
      <c r="B4" s="84" t="s">
        <v>444</v>
      </c>
      <c r="C4">
        <v>2016</v>
      </c>
      <c r="D4" t="s">
        <v>270</v>
      </c>
      <c r="E4" s="33">
        <v>272396568</v>
      </c>
      <c r="F4" t="s">
        <v>106</v>
      </c>
      <c r="G4" s="71">
        <v>34970</v>
      </c>
      <c r="J4">
        <f t="shared" ca="1" si="0"/>
        <v>4</v>
      </c>
    </row>
    <row r="5" spans="1:13" hidden="1">
      <c r="D5" t="s">
        <v>269</v>
      </c>
      <c r="E5" s="33">
        <v>271294536</v>
      </c>
      <c r="F5" t="s">
        <v>106</v>
      </c>
      <c r="G5" s="71">
        <v>29587</v>
      </c>
      <c r="J5">
        <f t="shared" ca="1" si="0"/>
        <v>2020</v>
      </c>
    </row>
    <row r="6" spans="1:13">
      <c r="A6" t="s">
        <v>124</v>
      </c>
      <c r="B6" s="84" t="s">
        <v>444</v>
      </c>
      <c r="C6">
        <v>2019</v>
      </c>
      <c r="D6" t="s">
        <v>121</v>
      </c>
      <c r="E6" s="33">
        <v>271586657</v>
      </c>
      <c r="F6" t="s">
        <v>106</v>
      </c>
      <c r="G6" s="71">
        <v>29221</v>
      </c>
      <c r="J6">
        <f t="shared" ca="1" si="0"/>
        <v>1</v>
      </c>
    </row>
    <row r="7" spans="1:13">
      <c r="A7" t="s">
        <v>124</v>
      </c>
      <c r="B7" s="83" t="s">
        <v>449</v>
      </c>
      <c r="C7">
        <v>2019</v>
      </c>
      <c r="D7" t="s">
        <v>268</v>
      </c>
      <c r="E7" s="33">
        <v>271449542</v>
      </c>
      <c r="F7" t="s">
        <v>106</v>
      </c>
      <c r="G7" s="71">
        <v>30027</v>
      </c>
      <c r="J7">
        <f t="shared" ca="1" si="0"/>
        <v>1</v>
      </c>
    </row>
    <row r="8" spans="1:13" hidden="1">
      <c r="D8" t="s">
        <v>267</v>
      </c>
      <c r="E8" s="33">
        <v>271380486</v>
      </c>
      <c r="F8" t="s">
        <v>106</v>
      </c>
      <c r="G8" s="71">
        <v>30730</v>
      </c>
      <c r="J8">
        <f t="shared" ca="1" si="0"/>
        <v>2020</v>
      </c>
    </row>
    <row r="9" spans="1:13" hidden="1">
      <c r="D9" t="s">
        <v>431</v>
      </c>
      <c r="F9" t="s">
        <v>106</v>
      </c>
      <c r="G9" s="71"/>
      <c r="J9">
        <f t="shared" ca="1" si="0"/>
        <v>2020</v>
      </c>
    </row>
    <row r="10" spans="1:13" hidden="1">
      <c r="D10" t="s">
        <v>274</v>
      </c>
      <c r="F10" t="s">
        <v>445</v>
      </c>
      <c r="G10" s="71"/>
      <c r="J10">
        <f t="shared" ca="1" si="0"/>
        <v>2020</v>
      </c>
    </row>
    <row r="11" spans="1:13" hidden="1">
      <c r="D11" t="s">
        <v>113</v>
      </c>
      <c r="E11" s="33" t="s">
        <v>132</v>
      </c>
      <c r="F11" t="s">
        <v>106</v>
      </c>
      <c r="G11" s="71" t="s">
        <v>140</v>
      </c>
      <c r="J11">
        <f t="shared" ca="1" si="0"/>
        <v>2020</v>
      </c>
    </row>
    <row r="12" spans="1:13" hidden="1">
      <c r="D12" t="s">
        <v>112</v>
      </c>
      <c r="E12" s="33" t="s">
        <v>131</v>
      </c>
      <c r="F12" t="s">
        <v>106</v>
      </c>
      <c r="G12" s="71" t="s">
        <v>139</v>
      </c>
      <c r="J12">
        <f t="shared" ca="1" si="0"/>
        <v>2020</v>
      </c>
    </row>
    <row r="13" spans="1:13" hidden="1">
      <c r="D13" t="s">
        <v>111</v>
      </c>
      <c r="E13" s="33" t="s">
        <v>130</v>
      </c>
      <c r="F13" t="s">
        <v>106</v>
      </c>
      <c r="G13" s="71" t="s">
        <v>138</v>
      </c>
      <c r="J13">
        <f t="shared" ca="1" si="0"/>
        <v>2020</v>
      </c>
    </row>
    <row r="14" spans="1:13" hidden="1">
      <c r="D14" t="s">
        <v>110</v>
      </c>
      <c r="E14" s="33" t="s">
        <v>129</v>
      </c>
      <c r="F14" t="s">
        <v>106</v>
      </c>
      <c r="G14" s="71" t="s">
        <v>137</v>
      </c>
      <c r="J14">
        <f t="shared" ca="1" si="0"/>
        <v>2020</v>
      </c>
    </row>
    <row r="15" spans="1:13" hidden="1">
      <c r="D15" t="s">
        <v>109</v>
      </c>
      <c r="E15" s="33">
        <v>271235673</v>
      </c>
      <c r="F15" t="s">
        <v>106</v>
      </c>
      <c r="G15" s="71">
        <v>26845</v>
      </c>
      <c r="J15">
        <f t="shared" ca="1" si="0"/>
        <v>2020</v>
      </c>
    </row>
    <row r="16" spans="1:13" hidden="1">
      <c r="D16" t="s">
        <v>108</v>
      </c>
      <c r="E16" s="33" t="s">
        <v>128</v>
      </c>
      <c r="F16" t="s">
        <v>106</v>
      </c>
      <c r="G16" s="71" t="s">
        <v>136</v>
      </c>
      <c r="J16">
        <f t="shared" ca="1" si="0"/>
        <v>2020</v>
      </c>
    </row>
    <row r="17" spans="1:10" hidden="1">
      <c r="D17" t="s">
        <v>107</v>
      </c>
      <c r="E17" s="33" t="s">
        <v>127</v>
      </c>
      <c r="F17" t="s">
        <v>106</v>
      </c>
      <c r="G17" s="71" t="s">
        <v>135</v>
      </c>
      <c r="J17">
        <f t="shared" ca="1" si="0"/>
        <v>2020</v>
      </c>
    </row>
    <row r="18" spans="1:10" hidden="1">
      <c r="D18" t="s">
        <v>105</v>
      </c>
      <c r="E18" s="33" t="s">
        <v>314</v>
      </c>
      <c r="F18" t="s">
        <v>106</v>
      </c>
      <c r="G18" s="71">
        <v>28956</v>
      </c>
      <c r="J18">
        <f t="shared" ca="1" si="0"/>
        <v>2020</v>
      </c>
    </row>
    <row r="19" spans="1:10" hidden="1">
      <c r="D19" t="s">
        <v>422</v>
      </c>
      <c r="F19" t="s">
        <v>106</v>
      </c>
      <c r="G19" s="71">
        <v>0</v>
      </c>
      <c r="J19">
        <f t="shared" ca="1" si="0"/>
        <v>2020</v>
      </c>
    </row>
    <row r="20" spans="1:10" hidden="1">
      <c r="D20" t="s">
        <v>424</v>
      </c>
      <c r="F20" t="s">
        <v>106</v>
      </c>
      <c r="G20" s="71">
        <v>0</v>
      </c>
      <c r="J20">
        <f t="shared" ca="1" si="0"/>
        <v>2020</v>
      </c>
    </row>
    <row r="21" spans="1:10" hidden="1">
      <c r="D21" t="s">
        <v>425</v>
      </c>
      <c r="F21" t="s">
        <v>106</v>
      </c>
      <c r="G21" s="71">
        <v>0</v>
      </c>
      <c r="J21">
        <f t="shared" ca="1" si="0"/>
        <v>2020</v>
      </c>
    </row>
    <row r="22" spans="1:10" hidden="1">
      <c r="D22" t="s">
        <v>133</v>
      </c>
      <c r="E22" s="33">
        <v>271285313</v>
      </c>
      <c r="F22" t="s">
        <v>106</v>
      </c>
      <c r="G22" s="71">
        <v>28333</v>
      </c>
      <c r="J22">
        <f t="shared" ca="1" si="0"/>
        <v>2020</v>
      </c>
    </row>
    <row r="23" spans="1:10" hidden="1">
      <c r="D23" t="s">
        <v>432</v>
      </c>
      <c r="F23" t="s">
        <v>106</v>
      </c>
      <c r="G23" s="71">
        <v>0</v>
      </c>
      <c r="J23">
        <f t="shared" ca="1" si="0"/>
        <v>2020</v>
      </c>
    </row>
    <row r="24" spans="1:10" hidden="1">
      <c r="D24" t="s">
        <v>126</v>
      </c>
      <c r="E24" s="33">
        <v>271298968</v>
      </c>
      <c r="F24" t="s">
        <v>106</v>
      </c>
      <c r="G24" s="71">
        <v>28235</v>
      </c>
      <c r="J24">
        <f t="shared" ca="1" si="0"/>
        <v>2020</v>
      </c>
    </row>
    <row r="25" spans="1:10" hidden="1">
      <c r="D25" t="s">
        <v>433</v>
      </c>
      <c r="F25" t="s">
        <v>106</v>
      </c>
      <c r="G25" s="71"/>
      <c r="J25">
        <f t="shared" ca="1" si="0"/>
        <v>2020</v>
      </c>
    </row>
    <row r="26" spans="1:10" hidden="1">
      <c r="D26" t="s">
        <v>420</v>
      </c>
      <c r="F26" t="s">
        <v>106</v>
      </c>
      <c r="G26" s="71">
        <v>0</v>
      </c>
      <c r="J26">
        <f t="shared" ca="1" si="0"/>
        <v>2020</v>
      </c>
    </row>
    <row r="27" spans="1:10" hidden="1">
      <c r="D27" t="s">
        <v>149</v>
      </c>
      <c r="F27" t="s">
        <v>106</v>
      </c>
      <c r="G27" s="71">
        <v>0</v>
      </c>
      <c r="J27">
        <f t="shared" ca="1" si="0"/>
        <v>2020</v>
      </c>
    </row>
    <row r="28" spans="1:10" hidden="1">
      <c r="D28" t="s">
        <v>421</v>
      </c>
      <c r="F28" t="s">
        <v>106</v>
      </c>
      <c r="G28" s="71">
        <v>0</v>
      </c>
      <c r="J28">
        <f t="shared" ca="1" si="0"/>
        <v>2020</v>
      </c>
    </row>
    <row r="29" spans="1:10" hidden="1">
      <c r="D29" t="s">
        <v>145</v>
      </c>
      <c r="F29" t="s">
        <v>434</v>
      </c>
      <c r="G29" s="71">
        <v>29692</v>
      </c>
      <c r="J29">
        <f t="shared" ca="1" si="0"/>
        <v>2020</v>
      </c>
    </row>
    <row r="30" spans="1:10" hidden="1">
      <c r="D30" t="s">
        <v>143</v>
      </c>
      <c r="E30" s="33">
        <v>271871229</v>
      </c>
      <c r="F30" t="s">
        <v>146</v>
      </c>
      <c r="G30" s="71">
        <v>27425</v>
      </c>
      <c r="J30">
        <f t="shared" ca="1" si="0"/>
        <v>2020</v>
      </c>
    </row>
    <row r="31" spans="1:10">
      <c r="A31" t="s">
        <v>124</v>
      </c>
      <c r="B31" s="84" t="s">
        <v>444</v>
      </c>
      <c r="C31">
        <v>2019</v>
      </c>
      <c r="D31" t="s">
        <v>115</v>
      </c>
      <c r="E31" s="33">
        <v>271728653</v>
      </c>
      <c r="F31" t="s">
        <v>106</v>
      </c>
      <c r="G31" s="71">
        <v>31088</v>
      </c>
      <c r="H31" t="s">
        <v>106</v>
      </c>
      <c r="I31" t="s">
        <v>454</v>
      </c>
      <c r="J31">
        <f t="shared" ref="J31:J47" ca="1" si="1">YEAR(TODAY())-C31</f>
        <v>1</v>
      </c>
    </row>
    <row r="32" spans="1:10">
      <c r="A32" t="s">
        <v>124</v>
      </c>
      <c r="B32" s="84" t="s">
        <v>444</v>
      </c>
      <c r="C32">
        <v>2019</v>
      </c>
      <c r="D32" t="s">
        <v>441</v>
      </c>
      <c r="E32" s="33">
        <v>272556764</v>
      </c>
      <c r="F32" t="s">
        <v>106</v>
      </c>
      <c r="G32" s="71">
        <v>34976</v>
      </c>
      <c r="H32" t="s">
        <v>106</v>
      </c>
      <c r="I32" t="s">
        <v>454</v>
      </c>
      <c r="J32">
        <f t="shared" ca="1" si="1"/>
        <v>1</v>
      </c>
    </row>
    <row r="33" spans="1:10">
      <c r="A33" t="s">
        <v>124</v>
      </c>
      <c r="B33" s="84" t="s">
        <v>444</v>
      </c>
      <c r="C33">
        <v>2019</v>
      </c>
      <c r="D33" t="s">
        <v>446</v>
      </c>
      <c r="E33" s="33">
        <v>272352958</v>
      </c>
      <c r="F33" t="s">
        <v>106</v>
      </c>
      <c r="G33" s="71">
        <v>34281</v>
      </c>
      <c r="H33" t="s">
        <v>106</v>
      </c>
      <c r="I33" t="s">
        <v>454</v>
      </c>
      <c r="J33">
        <f t="shared" ca="1" si="1"/>
        <v>1</v>
      </c>
    </row>
    <row r="34" spans="1:10">
      <c r="A34" t="s">
        <v>124</v>
      </c>
      <c r="B34" s="84" t="s">
        <v>444</v>
      </c>
      <c r="C34">
        <v>2019</v>
      </c>
      <c r="D34" t="s">
        <v>447</v>
      </c>
      <c r="E34" s="33">
        <v>272556713</v>
      </c>
      <c r="F34" t="s">
        <v>106</v>
      </c>
      <c r="G34" s="71">
        <v>35884</v>
      </c>
      <c r="H34" t="s">
        <v>106</v>
      </c>
      <c r="I34" t="s">
        <v>454</v>
      </c>
      <c r="J34">
        <f t="shared" ca="1" si="1"/>
        <v>1</v>
      </c>
    </row>
    <row r="35" spans="1:10">
      <c r="A35" t="s">
        <v>124</v>
      </c>
      <c r="B35" s="84" t="s">
        <v>449</v>
      </c>
      <c r="C35">
        <v>2019</v>
      </c>
      <c r="D35" t="s">
        <v>448</v>
      </c>
      <c r="E35" s="33">
        <v>271315765</v>
      </c>
      <c r="F35" t="s">
        <v>106</v>
      </c>
      <c r="G35" s="71">
        <v>29205</v>
      </c>
      <c r="H35" t="s">
        <v>106</v>
      </c>
      <c r="I35" t="s">
        <v>454</v>
      </c>
      <c r="J35">
        <f t="shared" ca="1" si="1"/>
        <v>1</v>
      </c>
    </row>
    <row r="36" spans="1:10">
      <c r="A36" t="s">
        <v>124</v>
      </c>
      <c r="B36" s="83" t="s">
        <v>444</v>
      </c>
      <c r="C36">
        <v>2019</v>
      </c>
      <c r="D36" t="s">
        <v>451</v>
      </c>
      <c r="E36" s="33">
        <v>272732396</v>
      </c>
      <c r="F36" t="s">
        <v>106</v>
      </c>
      <c r="G36" s="71">
        <v>36804</v>
      </c>
      <c r="H36" t="s">
        <v>106</v>
      </c>
      <c r="I36" t="s">
        <v>454</v>
      </c>
      <c r="J36">
        <f t="shared" ca="1" si="1"/>
        <v>1</v>
      </c>
    </row>
    <row r="37" spans="1:10">
      <c r="A37" t="s">
        <v>124</v>
      </c>
      <c r="B37" s="83" t="s">
        <v>450</v>
      </c>
      <c r="C37">
        <v>2019</v>
      </c>
      <c r="D37" t="s">
        <v>452</v>
      </c>
      <c r="E37" s="33">
        <v>75200000515</v>
      </c>
      <c r="F37" t="s">
        <v>106</v>
      </c>
      <c r="G37" s="71">
        <v>36767</v>
      </c>
      <c r="H37" t="s">
        <v>106</v>
      </c>
      <c r="I37" t="s">
        <v>454</v>
      </c>
      <c r="J37">
        <f t="shared" ca="1" si="1"/>
        <v>1</v>
      </c>
    </row>
    <row r="38" spans="1:10">
      <c r="A38" t="s">
        <v>124</v>
      </c>
      <c r="B38" s="83" t="s">
        <v>444</v>
      </c>
      <c r="C38">
        <v>2019</v>
      </c>
      <c r="D38" t="s">
        <v>463</v>
      </c>
      <c r="E38" s="33">
        <v>272653927</v>
      </c>
      <c r="F38" t="s">
        <v>106</v>
      </c>
      <c r="G38" s="71">
        <v>35555</v>
      </c>
      <c r="H38" t="s">
        <v>106</v>
      </c>
      <c r="I38" t="s">
        <v>454</v>
      </c>
      <c r="J38">
        <f t="shared" ca="1" si="1"/>
        <v>1</v>
      </c>
    </row>
    <row r="39" spans="1:10">
      <c r="A39" t="s">
        <v>124</v>
      </c>
      <c r="B39" s="83" t="s">
        <v>444</v>
      </c>
      <c r="C39">
        <v>2019</v>
      </c>
      <c r="D39" t="s">
        <v>453</v>
      </c>
      <c r="E39" s="33">
        <v>272696072</v>
      </c>
      <c r="F39" t="s">
        <v>106</v>
      </c>
      <c r="G39" s="71">
        <v>36242</v>
      </c>
      <c r="H39" t="s">
        <v>106</v>
      </c>
      <c r="I39" t="s">
        <v>454</v>
      </c>
      <c r="J39">
        <f t="shared" ca="1" si="1"/>
        <v>1</v>
      </c>
    </row>
    <row r="40" spans="1:10">
      <c r="A40" t="s">
        <v>124</v>
      </c>
      <c r="B40" s="83" t="s">
        <v>444</v>
      </c>
      <c r="C40">
        <v>2019</v>
      </c>
      <c r="D40" t="s">
        <v>455</v>
      </c>
      <c r="E40" s="33">
        <v>272397442</v>
      </c>
      <c r="F40" t="s">
        <v>106</v>
      </c>
      <c r="G40" s="71">
        <v>34041</v>
      </c>
      <c r="H40" t="s">
        <v>106</v>
      </c>
      <c r="I40" t="s">
        <v>454</v>
      </c>
      <c r="J40">
        <f t="shared" ca="1" si="1"/>
        <v>1</v>
      </c>
    </row>
    <row r="41" spans="1:10">
      <c r="A41" t="s">
        <v>124</v>
      </c>
      <c r="B41" s="83" t="s">
        <v>444</v>
      </c>
      <c r="C41">
        <v>2019</v>
      </c>
      <c r="D41" t="s">
        <v>456</v>
      </c>
      <c r="E41" s="33">
        <v>272423855</v>
      </c>
      <c r="F41" t="s">
        <v>106</v>
      </c>
      <c r="G41" s="71">
        <v>34974</v>
      </c>
      <c r="H41" t="s">
        <v>106</v>
      </c>
      <c r="I41" t="s">
        <v>454</v>
      </c>
      <c r="J41">
        <f t="shared" ca="1" si="1"/>
        <v>1</v>
      </c>
    </row>
    <row r="42" spans="1:10">
      <c r="A42" t="s">
        <v>124</v>
      </c>
      <c r="B42" s="83" t="s">
        <v>444</v>
      </c>
      <c r="C42">
        <v>2019</v>
      </c>
      <c r="D42" t="s">
        <v>457</v>
      </c>
      <c r="E42" s="33">
        <v>272556665</v>
      </c>
      <c r="F42" t="s">
        <v>106</v>
      </c>
      <c r="G42" s="71">
        <v>35580</v>
      </c>
      <c r="H42" t="s">
        <v>106</v>
      </c>
      <c r="I42" t="s">
        <v>454</v>
      </c>
      <c r="J42">
        <f t="shared" ca="1" si="1"/>
        <v>1</v>
      </c>
    </row>
    <row r="43" spans="1:10">
      <c r="A43" t="s">
        <v>124</v>
      </c>
      <c r="B43" s="83" t="s">
        <v>444</v>
      </c>
      <c r="C43">
        <v>2019</v>
      </c>
      <c r="D43" t="s">
        <v>458</v>
      </c>
      <c r="E43" s="33">
        <v>271285473</v>
      </c>
      <c r="F43" t="s">
        <v>106</v>
      </c>
      <c r="G43" s="71">
        <v>27567</v>
      </c>
      <c r="H43" t="s">
        <v>106</v>
      </c>
      <c r="I43" t="s">
        <v>454</v>
      </c>
      <c r="J43">
        <f t="shared" ca="1" si="1"/>
        <v>1</v>
      </c>
    </row>
    <row r="44" spans="1:10">
      <c r="A44" t="s">
        <v>124</v>
      </c>
      <c r="B44" s="83" t="s">
        <v>449</v>
      </c>
      <c r="C44">
        <v>2019</v>
      </c>
      <c r="D44" t="s">
        <v>459</v>
      </c>
      <c r="E44" s="33">
        <v>212143221</v>
      </c>
      <c r="F44" t="s">
        <v>106</v>
      </c>
      <c r="G44" s="71">
        <v>29696</v>
      </c>
      <c r="H44" t="s">
        <v>106</v>
      </c>
      <c r="I44" t="s">
        <v>454</v>
      </c>
      <c r="J44">
        <f t="shared" ca="1" si="1"/>
        <v>1</v>
      </c>
    </row>
    <row r="45" spans="1:10">
      <c r="A45" t="s">
        <v>124</v>
      </c>
      <c r="B45" s="83" t="s">
        <v>444</v>
      </c>
      <c r="C45">
        <v>2019</v>
      </c>
      <c r="D45" t="s">
        <v>460</v>
      </c>
      <c r="E45" s="33">
        <v>271688082</v>
      </c>
      <c r="F45" t="s">
        <v>106</v>
      </c>
      <c r="G45" s="71">
        <v>31416</v>
      </c>
      <c r="H45" t="s">
        <v>106</v>
      </c>
      <c r="I45" t="s">
        <v>454</v>
      </c>
      <c r="J45">
        <f t="shared" ca="1" si="1"/>
        <v>1</v>
      </c>
    </row>
    <row r="46" spans="1:10">
      <c r="A46" t="s">
        <v>124</v>
      </c>
      <c r="B46" s="83" t="s">
        <v>444</v>
      </c>
      <c r="C46">
        <v>2019</v>
      </c>
      <c r="D46" t="s">
        <v>461</v>
      </c>
      <c r="E46" s="33">
        <v>272960603</v>
      </c>
      <c r="F46" t="s">
        <v>106</v>
      </c>
      <c r="G46" s="71">
        <v>37008</v>
      </c>
      <c r="H46" t="s">
        <v>106</v>
      </c>
      <c r="I46" t="s">
        <v>454</v>
      </c>
      <c r="J46">
        <f t="shared" ca="1" si="1"/>
        <v>1</v>
      </c>
    </row>
    <row r="47" spans="1:10">
      <c r="A47" t="s">
        <v>124</v>
      </c>
      <c r="B47" s="83" t="s">
        <v>444</v>
      </c>
      <c r="C47">
        <v>2019</v>
      </c>
      <c r="D47" t="s">
        <v>462</v>
      </c>
      <c r="E47" s="33">
        <v>272282903</v>
      </c>
      <c r="F47" t="s">
        <v>106</v>
      </c>
      <c r="G47" s="71">
        <v>33816</v>
      </c>
      <c r="H47" t="s">
        <v>106</v>
      </c>
      <c r="I47" t="s">
        <v>454</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14"/>
  <sheetViews>
    <sheetView topLeftCell="E1" workbookViewId="0">
      <selection activeCell="R16" sqref="R16"/>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150</v>
      </c>
      <c r="D1" s="36" t="s">
        <v>151</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152</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153</v>
      </c>
      <c r="E3" s="32" t="str">
        <f t="shared" ref="E3:E7" si="1">TEXT(INDEX($G:$AB,ROW(),$F$1),"00")&amp;" ngày"</f>
        <v>10 ngày</v>
      </c>
      <c r="G3" s="31">
        <v>20</v>
      </c>
      <c r="H3" s="31">
        <v>20</v>
      </c>
      <c r="I3" s="31">
        <v>15</v>
      </c>
      <c r="J3" s="31">
        <v>10</v>
      </c>
      <c r="K3" s="31">
        <v>10</v>
      </c>
      <c r="N3" s="31">
        <v>120</v>
      </c>
    </row>
    <row r="4" spans="3:19" ht="34.200000000000003" thickBot="1">
      <c r="C4" s="90">
        <v>3</v>
      </c>
      <c r="D4" s="30" t="s">
        <v>784</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154</v>
      </c>
      <c r="E5" s="32" t="str">
        <f t="shared" si="1"/>
        <v>03 ngày</v>
      </c>
      <c r="G5" s="31">
        <v>30</v>
      </c>
      <c r="H5" s="31">
        <v>20</v>
      </c>
      <c r="I5" s="31">
        <v>15</v>
      </c>
      <c r="J5" s="31">
        <v>10</v>
      </c>
      <c r="K5" s="31">
        <v>3</v>
      </c>
      <c r="N5" s="31">
        <v>90</v>
      </c>
      <c r="O5" s="31">
        <v>20</v>
      </c>
      <c r="P5" s="31">
        <v>40</v>
      </c>
      <c r="Q5" s="31">
        <v>60</v>
      </c>
      <c r="R5" s="31">
        <v>75</v>
      </c>
      <c r="S5" s="31">
        <v>90</v>
      </c>
    </row>
    <row r="6" spans="3:19" ht="34.200000000000003" thickBot="1">
      <c r="C6" s="90">
        <v>6</v>
      </c>
      <c r="D6" s="37" t="s">
        <v>783</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155</v>
      </c>
      <c r="E7" s="32" t="str">
        <f t="shared" si="1"/>
        <v>05 ngày</v>
      </c>
      <c r="G7" s="31">
        <v>14</v>
      </c>
      <c r="H7" s="31">
        <v>7</v>
      </c>
      <c r="I7" s="31">
        <v>5</v>
      </c>
      <c r="J7" s="31">
        <v>5</v>
      </c>
      <c r="K7" s="31">
        <v>5</v>
      </c>
      <c r="M7" s="31" t="s">
        <v>124</v>
      </c>
      <c r="N7" s="31">
        <v>30</v>
      </c>
      <c r="O7" s="31">
        <v>5</v>
      </c>
      <c r="P7" s="31">
        <v>10</v>
      </c>
      <c r="Q7" s="31">
        <v>15</v>
      </c>
      <c r="R7" s="31">
        <v>20</v>
      </c>
      <c r="S7" s="31">
        <v>30</v>
      </c>
    </row>
    <row r="13" spans="3:19">
      <c r="M13" s="153"/>
    </row>
    <row r="14" spans="3:19">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101</v>
      </c>
      <c r="C1" s="117" t="s">
        <v>474</v>
      </c>
      <c r="D1" s="94" t="s">
        <v>475</v>
      </c>
      <c r="E1" s="111" t="s">
        <v>124</v>
      </c>
      <c r="F1" s="111" t="s">
        <v>124</v>
      </c>
      <c r="G1" s="111" t="s">
        <v>124</v>
      </c>
      <c r="H1" s="111" t="s">
        <v>124</v>
      </c>
      <c r="I1" s="111" t="s">
        <v>124</v>
      </c>
      <c r="J1" s="111" t="s">
        <v>124</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549</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547</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548</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550</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551</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7" priority="2" operator="greaterThan">
      <formula>0</formula>
    </cfRule>
  </conditionalFormatting>
  <conditionalFormatting sqref="J1:J1048576 E1:I1">
    <cfRule type="cellIs" dxfId="1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3"/>
  <sheetViews>
    <sheetView tabSelected="1" workbookViewId="0">
      <pane xSplit="3" ySplit="1" topLeftCell="D20" activePane="bottomRight" state="frozen"/>
      <selection pane="topRight" activeCell="D1" sqref="D1"/>
      <selection pane="bottomLeft" activeCell="A2" sqref="A2"/>
      <selection pane="bottomRight" activeCell="K30" sqref="K30"/>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262</v>
      </c>
      <c r="C1" s="140" t="s">
        <v>578</v>
      </c>
      <c r="D1" s="139" t="s">
        <v>580</v>
      </c>
      <c r="E1" s="140" t="s">
        <v>581</v>
      </c>
      <c r="F1" s="140" t="s">
        <v>619</v>
      </c>
      <c r="G1" s="140" t="s">
        <v>582</v>
      </c>
      <c r="H1" s="140" t="s">
        <v>598</v>
      </c>
      <c r="I1" s="139" t="s">
        <v>599</v>
      </c>
      <c r="J1" s="139" t="s">
        <v>134</v>
      </c>
      <c r="K1" s="140" t="s">
        <v>603</v>
      </c>
      <c r="L1" s="140" t="s">
        <v>604</v>
      </c>
      <c r="M1" s="140" t="s">
        <v>605</v>
      </c>
      <c r="N1" s="140" t="s">
        <v>606</v>
      </c>
      <c r="O1" s="140" t="s">
        <v>611</v>
      </c>
      <c r="P1" s="140" t="s">
        <v>104</v>
      </c>
    </row>
    <row r="2" spans="1:16">
      <c r="B2" s="138" t="s">
        <v>583</v>
      </c>
      <c r="C2" s="138" t="s">
        <v>584</v>
      </c>
      <c r="D2" s="137">
        <v>43192</v>
      </c>
      <c r="E2" s="138" t="s">
        <v>585</v>
      </c>
      <c r="F2" s="138" t="s">
        <v>593</v>
      </c>
      <c r="G2" s="136">
        <v>12207349547</v>
      </c>
      <c r="H2" s="137">
        <v>44197</v>
      </c>
    </row>
    <row r="3" spans="1:16">
      <c r="B3" s="138" t="s">
        <v>583</v>
      </c>
      <c r="C3" s="138" t="s">
        <v>586</v>
      </c>
      <c r="D3" s="137">
        <v>43551</v>
      </c>
      <c r="E3" s="138" t="s">
        <v>585</v>
      </c>
      <c r="F3" s="138" t="s">
        <v>593</v>
      </c>
      <c r="G3" s="136">
        <v>24336597873</v>
      </c>
      <c r="H3" s="137">
        <v>44562</v>
      </c>
    </row>
    <row r="4" spans="1:16">
      <c r="B4" s="138" t="s">
        <v>583</v>
      </c>
      <c r="C4" s="138" t="s">
        <v>587</v>
      </c>
      <c r="D4" s="137">
        <v>43914</v>
      </c>
      <c r="E4" s="138" t="s">
        <v>585</v>
      </c>
      <c r="F4" s="138" t="s">
        <v>593</v>
      </c>
      <c r="G4" s="136">
        <v>12985343471</v>
      </c>
      <c r="H4" s="137">
        <v>44927</v>
      </c>
    </row>
    <row r="5" spans="1:16">
      <c r="B5" s="138" t="s">
        <v>583</v>
      </c>
      <c r="C5" s="138" t="s">
        <v>588</v>
      </c>
      <c r="D5" s="137">
        <v>40325</v>
      </c>
      <c r="E5" s="138" t="s">
        <v>589</v>
      </c>
      <c r="F5" s="138" t="s">
        <v>594</v>
      </c>
      <c r="G5" s="135" t="s">
        <v>590</v>
      </c>
      <c r="H5" s="137">
        <v>47107</v>
      </c>
    </row>
    <row r="6" spans="1:16">
      <c r="B6" s="138" t="s">
        <v>583</v>
      </c>
      <c r="C6" s="138" t="s">
        <v>591</v>
      </c>
      <c r="D6" s="137">
        <v>43434</v>
      </c>
      <c r="E6" s="138" t="s">
        <v>592</v>
      </c>
      <c r="F6" s="138" t="s">
        <v>595</v>
      </c>
      <c r="G6" s="136">
        <v>1900000000</v>
      </c>
    </row>
    <row r="7" spans="1:16">
      <c r="B7" s="138" t="s">
        <v>583</v>
      </c>
      <c r="C7" s="138" t="s">
        <v>596</v>
      </c>
      <c r="D7" s="137">
        <v>43815</v>
      </c>
      <c r="E7" s="138" t="s">
        <v>597</v>
      </c>
      <c r="H7" s="137">
        <v>44196</v>
      </c>
    </row>
    <row r="8" spans="1:16">
      <c r="B8" s="138" t="s">
        <v>583</v>
      </c>
      <c r="C8" s="138" t="s">
        <v>588</v>
      </c>
      <c r="D8" s="137">
        <v>40325</v>
      </c>
      <c r="E8" s="138" t="s">
        <v>589</v>
      </c>
      <c r="F8" s="138" t="s">
        <v>594</v>
      </c>
      <c r="G8" s="135" t="s">
        <v>590</v>
      </c>
      <c r="H8" s="137">
        <v>47107</v>
      </c>
      <c r="I8" s="137">
        <v>44139</v>
      </c>
    </row>
    <row r="9" spans="1:16">
      <c r="B9" s="138" t="s">
        <v>583</v>
      </c>
      <c r="C9" s="138" t="s">
        <v>600</v>
      </c>
      <c r="D9" s="137">
        <v>43928</v>
      </c>
      <c r="E9" s="138" t="s">
        <v>601</v>
      </c>
      <c r="F9" s="138" t="s">
        <v>600</v>
      </c>
      <c r="G9" s="136">
        <v>1577608989</v>
      </c>
      <c r="I9" s="137">
        <v>44145</v>
      </c>
    </row>
    <row r="10" spans="1:16">
      <c r="A10" s="138" t="s">
        <v>124</v>
      </c>
      <c r="B10" s="138" t="s">
        <v>602</v>
      </c>
      <c r="C10" s="138" t="s">
        <v>431</v>
      </c>
      <c r="D10" s="137">
        <v>42299</v>
      </c>
      <c r="E10" s="138" t="s">
        <v>608</v>
      </c>
      <c r="F10" s="138" t="s">
        <v>607</v>
      </c>
      <c r="I10" s="137">
        <f t="shared" ref="I10:I15" si="0">DATEVALUE("03/09/2020")+180</f>
        <v>44257</v>
      </c>
      <c r="J10" s="137">
        <v>33442</v>
      </c>
      <c r="K10" s="138">
        <v>272236579</v>
      </c>
      <c r="L10" s="137">
        <v>39630</v>
      </c>
      <c r="M10" s="138" t="s">
        <v>610</v>
      </c>
      <c r="O10" s="138" t="s">
        <v>413</v>
      </c>
      <c r="P10" s="138" t="s">
        <v>146</v>
      </c>
    </row>
    <row r="11" spans="1:16">
      <c r="B11" s="138" t="s">
        <v>602</v>
      </c>
      <c r="C11" s="138" t="s">
        <v>431</v>
      </c>
      <c r="D11" s="137">
        <v>43226</v>
      </c>
      <c r="E11" s="138" t="s">
        <v>615</v>
      </c>
      <c r="F11" s="138" t="s">
        <v>616</v>
      </c>
      <c r="H11" s="137"/>
      <c r="I11" s="137">
        <f t="shared" si="0"/>
        <v>44257</v>
      </c>
      <c r="J11" s="137">
        <v>33442</v>
      </c>
      <c r="K11" s="138">
        <v>272236579</v>
      </c>
      <c r="L11" s="137">
        <v>39630</v>
      </c>
      <c r="M11" s="138" t="s">
        <v>610</v>
      </c>
      <c r="O11" s="138" t="s">
        <v>413</v>
      </c>
      <c r="P11" s="138" t="s">
        <v>146</v>
      </c>
    </row>
    <row r="12" spans="1:16">
      <c r="B12" s="138" t="s">
        <v>602</v>
      </c>
      <c r="C12" s="138" t="s">
        <v>431</v>
      </c>
      <c r="D12" s="137">
        <v>43469</v>
      </c>
      <c r="F12" s="138" t="s">
        <v>617</v>
      </c>
      <c r="H12" s="137">
        <v>44200</v>
      </c>
      <c r="I12" s="137">
        <f t="shared" si="0"/>
        <v>44257</v>
      </c>
      <c r="J12" s="137">
        <v>33442</v>
      </c>
      <c r="K12" s="138">
        <v>272236579</v>
      </c>
      <c r="L12" s="137">
        <v>39630</v>
      </c>
      <c r="M12" s="138" t="s">
        <v>610</v>
      </c>
      <c r="O12" s="138" t="s">
        <v>413</v>
      </c>
      <c r="P12" s="138" t="s">
        <v>146</v>
      </c>
    </row>
    <row r="13" spans="1:16">
      <c r="B13" s="138" t="s">
        <v>602</v>
      </c>
      <c r="C13" s="138" t="s">
        <v>431</v>
      </c>
      <c r="D13" s="137">
        <v>43353</v>
      </c>
      <c r="F13" s="138" t="s">
        <v>613</v>
      </c>
      <c r="G13" s="135" t="s">
        <v>590</v>
      </c>
      <c r="H13" s="137">
        <v>45179</v>
      </c>
      <c r="I13" s="137">
        <f t="shared" si="0"/>
        <v>44257</v>
      </c>
      <c r="J13" s="137">
        <v>33442</v>
      </c>
      <c r="K13" s="138">
        <v>272236579</v>
      </c>
      <c r="L13" s="137">
        <v>39630</v>
      </c>
      <c r="M13" s="138" t="s">
        <v>610</v>
      </c>
      <c r="O13" s="138" t="s">
        <v>413</v>
      </c>
      <c r="P13" s="138" t="s">
        <v>146</v>
      </c>
    </row>
    <row r="14" spans="1:16">
      <c r="A14" s="138" t="s">
        <v>124</v>
      </c>
      <c r="B14" s="138" t="s">
        <v>602</v>
      </c>
      <c r="C14" s="138" t="s">
        <v>609</v>
      </c>
      <c r="D14" s="137">
        <v>42299</v>
      </c>
      <c r="E14" s="138" t="s">
        <v>608</v>
      </c>
      <c r="F14" s="138" t="s">
        <v>607</v>
      </c>
      <c r="I14" s="137">
        <f>DATEVALUE("03/09/2020")+180</f>
        <v>44257</v>
      </c>
      <c r="J14" s="137">
        <v>33521</v>
      </c>
      <c r="K14" s="138">
        <v>272046087</v>
      </c>
      <c r="L14" s="137">
        <v>43160</v>
      </c>
      <c r="M14" s="138" t="s">
        <v>610</v>
      </c>
      <c r="O14" s="138" t="s">
        <v>413</v>
      </c>
      <c r="P14" s="138" t="s">
        <v>434</v>
      </c>
    </row>
    <row r="15" spans="1:16">
      <c r="B15" s="138" t="s">
        <v>602</v>
      </c>
      <c r="C15" s="138" t="s">
        <v>609</v>
      </c>
      <c r="D15" s="137">
        <v>43353</v>
      </c>
      <c r="E15" s="138" t="s">
        <v>612</v>
      </c>
      <c r="F15" s="138" t="s">
        <v>613</v>
      </c>
      <c r="G15" s="135" t="s">
        <v>590</v>
      </c>
      <c r="H15" s="137">
        <v>45179</v>
      </c>
      <c r="I15" s="137">
        <f t="shared" si="0"/>
        <v>44257</v>
      </c>
      <c r="J15" s="137">
        <v>33521</v>
      </c>
      <c r="K15" s="138">
        <v>272046087</v>
      </c>
      <c r="L15" s="137">
        <v>43160</v>
      </c>
      <c r="M15" s="138" t="s">
        <v>610</v>
      </c>
      <c r="O15" s="138" t="s">
        <v>413</v>
      </c>
      <c r="P15" s="138" t="s">
        <v>434</v>
      </c>
    </row>
    <row r="16" spans="1:16">
      <c r="B16" s="138" t="s">
        <v>614</v>
      </c>
      <c r="C16" s="138" t="s">
        <v>618</v>
      </c>
      <c r="D16" s="137">
        <v>42955</v>
      </c>
      <c r="F16" s="138" t="s">
        <v>627</v>
      </c>
      <c r="G16" s="138">
        <v>0.5</v>
      </c>
    </row>
    <row r="17" spans="1:16">
      <c r="B17" s="138" t="s">
        <v>614</v>
      </c>
      <c r="C17" s="138" t="s">
        <v>620</v>
      </c>
      <c r="D17" s="137">
        <v>42730</v>
      </c>
      <c r="F17" s="138" t="s">
        <v>622</v>
      </c>
      <c r="G17" s="138">
        <v>3</v>
      </c>
    </row>
    <row r="18" spans="1:16">
      <c r="B18" s="138" t="s">
        <v>614</v>
      </c>
      <c r="C18" s="138" t="s">
        <v>621</v>
      </c>
      <c r="D18" s="137">
        <v>42730</v>
      </c>
      <c r="F18" s="138" t="s">
        <v>622</v>
      </c>
      <c r="G18" s="138">
        <v>1</v>
      </c>
    </row>
    <row r="19" spans="1:16">
      <c r="B19" s="138" t="s">
        <v>614</v>
      </c>
      <c r="C19" s="138" t="s">
        <v>623</v>
      </c>
      <c r="D19" s="137">
        <v>42730</v>
      </c>
      <c r="F19" s="138" t="s">
        <v>622</v>
      </c>
      <c r="G19" s="138">
        <v>4</v>
      </c>
    </row>
    <row r="20" spans="1:16">
      <c r="B20" s="138" t="s">
        <v>614</v>
      </c>
      <c r="C20" s="138" t="s">
        <v>624</v>
      </c>
      <c r="D20" s="137">
        <v>42730</v>
      </c>
      <c r="F20" s="138" t="s">
        <v>622</v>
      </c>
      <c r="G20" s="138">
        <v>5</v>
      </c>
    </row>
    <row r="21" spans="1:16">
      <c r="B21" s="138" t="s">
        <v>614</v>
      </c>
      <c r="C21" s="138" t="s">
        <v>625</v>
      </c>
      <c r="D21" s="137">
        <v>42726</v>
      </c>
      <c r="F21" s="138" t="s">
        <v>626</v>
      </c>
      <c r="G21" s="138">
        <v>250</v>
      </c>
    </row>
    <row r="22" spans="1:16">
      <c r="B22" s="138" t="s">
        <v>614</v>
      </c>
      <c r="C22" s="138" t="s">
        <v>628</v>
      </c>
      <c r="D22" s="137">
        <v>42726</v>
      </c>
      <c r="F22" s="138" t="s">
        <v>622</v>
      </c>
      <c r="G22" s="138">
        <v>25</v>
      </c>
    </row>
    <row r="23" spans="1:16">
      <c r="B23" s="138" t="s">
        <v>614</v>
      </c>
      <c r="C23" s="138" t="s">
        <v>629</v>
      </c>
      <c r="D23" s="137">
        <v>42726</v>
      </c>
      <c r="F23" s="138" t="s">
        <v>622</v>
      </c>
      <c r="G23" s="138">
        <v>5</v>
      </c>
    </row>
    <row r="24" spans="1:16" ht="16.8">
      <c r="A24" s="138" t="s">
        <v>124</v>
      </c>
      <c r="B24" s="138" t="s">
        <v>106</v>
      </c>
      <c r="C24" s="138" t="s">
        <v>457</v>
      </c>
      <c r="F24" s="138" t="s">
        <v>495</v>
      </c>
      <c r="G24" s="134" t="s">
        <v>640</v>
      </c>
      <c r="H24" s="137">
        <v>44649</v>
      </c>
      <c r="I24" s="137">
        <f>DATEVALUE("13/04/2020")+180</f>
        <v>44114</v>
      </c>
      <c r="J24" s="137">
        <v>35580</v>
      </c>
      <c r="K24" s="138">
        <v>272556665</v>
      </c>
      <c r="N24" s="134" t="s">
        <v>642</v>
      </c>
      <c r="O24" s="138" t="s">
        <v>495</v>
      </c>
      <c r="P24" s="138" t="s">
        <v>106</v>
      </c>
    </row>
    <row r="25" spans="1:16" ht="16.8">
      <c r="A25" s="138" t="s">
        <v>124</v>
      </c>
      <c r="B25" s="138" t="s">
        <v>106</v>
      </c>
      <c r="C25" s="138" t="s">
        <v>270</v>
      </c>
      <c r="F25" s="138" t="s">
        <v>495</v>
      </c>
      <c r="G25" s="134" t="s">
        <v>640</v>
      </c>
      <c r="H25" s="137">
        <v>44649</v>
      </c>
      <c r="I25" s="137">
        <f t="shared" ref="I25:I43" si="1">DATEVALUE("13/04/2020")+180</f>
        <v>44114</v>
      </c>
      <c r="J25" s="137">
        <v>34970</v>
      </c>
      <c r="K25" s="138">
        <v>272396568</v>
      </c>
      <c r="N25" s="134" t="s">
        <v>643</v>
      </c>
      <c r="O25" s="138" t="s">
        <v>495</v>
      </c>
      <c r="P25" s="138" t="s">
        <v>106</v>
      </c>
    </row>
    <row r="26" spans="1:16" ht="16.8">
      <c r="A26" s="138" t="s">
        <v>124</v>
      </c>
      <c r="B26" s="138" t="s">
        <v>106</v>
      </c>
      <c r="C26" s="138" t="s">
        <v>268</v>
      </c>
      <c r="F26" s="138" t="s">
        <v>495</v>
      </c>
      <c r="G26" s="134" t="s">
        <v>641</v>
      </c>
      <c r="H26" s="137">
        <v>44649</v>
      </c>
      <c r="I26" s="137">
        <f t="shared" si="1"/>
        <v>44114</v>
      </c>
      <c r="J26" s="137">
        <v>30027</v>
      </c>
      <c r="K26" s="138">
        <v>271449542</v>
      </c>
      <c r="N26" s="134" t="s">
        <v>643</v>
      </c>
      <c r="O26" s="138" t="s">
        <v>495</v>
      </c>
      <c r="P26" s="138" t="s">
        <v>106</v>
      </c>
    </row>
    <row r="27" spans="1:16" ht="16.8">
      <c r="B27" s="138" t="s">
        <v>106</v>
      </c>
      <c r="C27" s="138" t="s">
        <v>460</v>
      </c>
      <c r="F27" s="138" t="s">
        <v>495</v>
      </c>
      <c r="G27" s="134" t="s">
        <v>640</v>
      </c>
      <c r="H27" s="137">
        <v>44649</v>
      </c>
      <c r="I27" s="137">
        <f t="shared" si="1"/>
        <v>44114</v>
      </c>
      <c r="J27" s="137">
        <v>31416</v>
      </c>
      <c r="K27" s="138">
        <v>271688082</v>
      </c>
      <c r="N27" s="134" t="s">
        <v>643</v>
      </c>
      <c r="O27" s="138" t="s">
        <v>495</v>
      </c>
      <c r="P27" s="138" t="s">
        <v>106</v>
      </c>
    </row>
    <row r="28" spans="1:16" ht="16.8">
      <c r="A28" s="144" t="s">
        <v>124</v>
      </c>
      <c r="B28" s="138" t="s">
        <v>106</v>
      </c>
      <c r="C28" s="138" t="s">
        <v>458</v>
      </c>
      <c r="F28" s="138" t="s">
        <v>495</v>
      </c>
      <c r="G28" s="134" t="s">
        <v>640</v>
      </c>
      <c r="H28" s="137">
        <v>44649</v>
      </c>
      <c r="I28" s="137">
        <f t="shared" si="1"/>
        <v>44114</v>
      </c>
      <c r="J28" s="137">
        <v>27567</v>
      </c>
      <c r="K28" s="138">
        <v>271285473</v>
      </c>
      <c r="N28" s="134" t="s">
        <v>644</v>
      </c>
      <c r="O28" s="138" t="s">
        <v>495</v>
      </c>
      <c r="P28" s="138" t="s">
        <v>106</v>
      </c>
    </row>
    <row r="29" spans="1:16" ht="16.8">
      <c r="B29" s="138" t="s">
        <v>106</v>
      </c>
      <c r="C29" s="138" t="s">
        <v>448</v>
      </c>
      <c r="F29" s="138" t="s">
        <v>495</v>
      </c>
      <c r="G29" s="134" t="s">
        <v>641</v>
      </c>
      <c r="H29" s="137">
        <v>44649</v>
      </c>
      <c r="I29" s="137">
        <f t="shared" si="1"/>
        <v>44114</v>
      </c>
      <c r="J29" s="137">
        <v>29205</v>
      </c>
      <c r="K29" s="138">
        <v>271315765</v>
      </c>
      <c r="N29" s="134" t="s">
        <v>643</v>
      </c>
      <c r="O29" s="138" t="s">
        <v>495</v>
      </c>
      <c r="P29" s="138" t="s">
        <v>106</v>
      </c>
    </row>
    <row r="30" spans="1:16" ht="16.8">
      <c r="B30" s="138" t="s">
        <v>106</v>
      </c>
      <c r="C30" s="138" t="s">
        <v>459</v>
      </c>
      <c r="F30" s="138" t="s">
        <v>495</v>
      </c>
      <c r="G30" s="134" t="s">
        <v>641</v>
      </c>
      <c r="H30" s="137">
        <v>44649</v>
      </c>
      <c r="I30" s="137">
        <f t="shared" si="1"/>
        <v>44114</v>
      </c>
      <c r="J30" s="137">
        <v>29696</v>
      </c>
      <c r="K30" s="138">
        <v>212143221</v>
      </c>
      <c r="N30" s="134" t="s">
        <v>643</v>
      </c>
      <c r="O30" s="138" t="s">
        <v>495</v>
      </c>
      <c r="P30" s="138" t="s">
        <v>106</v>
      </c>
    </row>
    <row r="31" spans="1:16" ht="16.8">
      <c r="A31" s="138" t="s">
        <v>124</v>
      </c>
      <c r="B31" s="138" t="s">
        <v>106</v>
      </c>
      <c r="C31" s="138" t="s">
        <v>452</v>
      </c>
      <c r="F31" s="138" t="s">
        <v>495</v>
      </c>
      <c r="G31" s="134" t="s">
        <v>640</v>
      </c>
      <c r="H31" s="137">
        <v>44649</v>
      </c>
      <c r="I31" s="137">
        <f t="shared" si="1"/>
        <v>44114</v>
      </c>
      <c r="J31" s="137">
        <v>36767</v>
      </c>
      <c r="K31" s="138">
        <v>75200000515</v>
      </c>
      <c r="N31" s="134" t="s">
        <v>642</v>
      </c>
      <c r="O31" s="138" t="s">
        <v>495</v>
      </c>
      <c r="P31" s="138" t="s">
        <v>106</v>
      </c>
    </row>
    <row r="32" spans="1:16" ht="16.8">
      <c r="A32" s="138" t="s">
        <v>124</v>
      </c>
      <c r="B32" s="138" t="s">
        <v>106</v>
      </c>
      <c r="C32" s="138" t="s">
        <v>115</v>
      </c>
      <c r="F32" s="138" t="s">
        <v>495</v>
      </c>
      <c r="G32" s="134" t="s">
        <v>640</v>
      </c>
      <c r="H32" s="137">
        <v>44649</v>
      </c>
      <c r="I32" s="137">
        <f t="shared" si="1"/>
        <v>44114</v>
      </c>
      <c r="J32" s="137">
        <v>31088</v>
      </c>
      <c r="K32" s="138">
        <v>271728653</v>
      </c>
      <c r="N32" s="134" t="s">
        <v>644</v>
      </c>
      <c r="O32" s="138" t="s">
        <v>495</v>
      </c>
      <c r="P32" s="138" t="s">
        <v>106</v>
      </c>
    </row>
    <row r="33" spans="1:16" ht="16.8">
      <c r="B33" s="138" t="s">
        <v>106</v>
      </c>
      <c r="C33" s="138" t="s">
        <v>453</v>
      </c>
      <c r="F33" s="138" t="s">
        <v>495</v>
      </c>
      <c r="G33" s="134" t="s">
        <v>640</v>
      </c>
      <c r="H33" s="137">
        <v>44649</v>
      </c>
      <c r="I33" s="137">
        <f t="shared" si="1"/>
        <v>44114</v>
      </c>
      <c r="J33" s="137">
        <v>36242</v>
      </c>
      <c r="K33" s="138">
        <v>272696072</v>
      </c>
      <c r="N33" s="134" t="s">
        <v>642</v>
      </c>
      <c r="O33" s="138" t="s">
        <v>495</v>
      </c>
      <c r="P33" s="138" t="s">
        <v>106</v>
      </c>
    </row>
    <row r="34" spans="1:16" ht="16.8">
      <c r="B34" s="138" t="s">
        <v>106</v>
      </c>
      <c r="C34" s="138" t="s">
        <v>463</v>
      </c>
      <c r="F34" s="138" t="s">
        <v>495</v>
      </c>
      <c r="G34" s="134" t="s">
        <v>640</v>
      </c>
      <c r="H34" s="137">
        <v>44649</v>
      </c>
      <c r="I34" s="137">
        <f t="shared" si="1"/>
        <v>44114</v>
      </c>
      <c r="J34" s="137">
        <v>35555</v>
      </c>
      <c r="K34" s="138">
        <v>272653927</v>
      </c>
      <c r="N34" s="134" t="s">
        <v>642</v>
      </c>
      <c r="O34" s="138" t="s">
        <v>495</v>
      </c>
      <c r="P34" s="138" t="s">
        <v>106</v>
      </c>
    </row>
    <row r="35" spans="1:16" ht="16.8">
      <c r="B35" s="138" t="s">
        <v>106</v>
      </c>
      <c r="C35" s="138" t="s">
        <v>462</v>
      </c>
      <c r="F35" s="138" t="s">
        <v>495</v>
      </c>
      <c r="G35" s="134" t="s">
        <v>640</v>
      </c>
      <c r="H35" s="137">
        <v>44649</v>
      </c>
      <c r="I35" s="137">
        <f t="shared" si="1"/>
        <v>44114</v>
      </c>
      <c r="J35" s="137">
        <v>33816</v>
      </c>
      <c r="K35" s="138">
        <v>272282903</v>
      </c>
      <c r="N35" s="134" t="s">
        <v>643</v>
      </c>
      <c r="O35" s="138" t="s">
        <v>495</v>
      </c>
      <c r="P35" s="138" t="s">
        <v>106</v>
      </c>
    </row>
    <row r="36" spans="1:16" ht="16.8">
      <c r="A36" s="138" t="s">
        <v>124</v>
      </c>
      <c r="B36" s="138" t="s">
        <v>106</v>
      </c>
      <c r="C36" s="138" t="s">
        <v>446</v>
      </c>
      <c r="F36" s="138" t="s">
        <v>495</v>
      </c>
      <c r="G36" s="134" t="s">
        <v>640</v>
      </c>
      <c r="H36" s="137">
        <v>44649</v>
      </c>
      <c r="I36" s="137">
        <f t="shared" si="1"/>
        <v>44114</v>
      </c>
      <c r="J36" s="137">
        <v>34281</v>
      </c>
      <c r="K36" s="138">
        <v>272352958</v>
      </c>
      <c r="N36" s="134" t="s">
        <v>643</v>
      </c>
      <c r="O36" s="138" t="s">
        <v>495</v>
      </c>
      <c r="P36" s="138" t="s">
        <v>106</v>
      </c>
    </row>
    <row r="37" spans="1:16" ht="16.8">
      <c r="A37" s="138" t="s">
        <v>124</v>
      </c>
      <c r="B37" s="138" t="s">
        <v>106</v>
      </c>
      <c r="C37" s="138" t="s">
        <v>441</v>
      </c>
      <c r="F37" s="138" t="s">
        <v>495</v>
      </c>
      <c r="G37" s="134" t="s">
        <v>640</v>
      </c>
      <c r="H37" s="137">
        <v>44649</v>
      </c>
      <c r="I37" s="137">
        <f t="shared" si="1"/>
        <v>44114</v>
      </c>
      <c r="J37" s="137">
        <v>34976</v>
      </c>
      <c r="K37" s="138">
        <v>272556764</v>
      </c>
      <c r="N37" s="134" t="s">
        <v>642</v>
      </c>
      <c r="O37" s="138" t="s">
        <v>495</v>
      </c>
      <c r="P37" s="138" t="s">
        <v>106</v>
      </c>
    </row>
    <row r="38" spans="1:16" ht="16.8">
      <c r="A38" s="138" t="s">
        <v>124</v>
      </c>
      <c r="B38" s="138" t="s">
        <v>106</v>
      </c>
      <c r="C38" s="138" t="s">
        <v>121</v>
      </c>
      <c r="F38" s="138" t="s">
        <v>495</v>
      </c>
      <c r="G38" s="134" t="s">
        <v>640</v>
      </c>
      <c r="H38" s="137">
        <v>44649</v>
      </c>
      <c r="I38" s="137">
        <f t="shared" si="1"/>
        <v>44114</v>
      </c>
      <c r="J38" s="137">
        <v>29221</v>
      </c>
      <c r="K38" s="138">
        <v>271586657</v>
      </c>
      <c r="N38" s="134" t="s">
        <v>644</v>
      </c>
      <c r="O38" s="138" t="s">
        <v>495</v>
      </c>
      <c r="P38" s="138" t="s">
        <v>106</v>
      </c>
    </row>
    <row r="39" spans="1:16" ht="16.8">
      <c r="B39" s="138" t="s">
        <v>106</v>
      </c>
      <c r="C39" s="138" t="s">
        <v>451</v>
      </c>
      <c r="F39" s="138" t="s">
        <v>495</v>
      </c>
      <c r="G39" s="134" t="s">
        <v>640</v>
      </c>
      <c r="H39" s="137">
        <v>44649</v>
      </c>
      <c r="I39" s="137">
        <f t="shared" si="1"/>
        <v>44114</v>
      </c>
      <c r="J39" s="137">
        <v>36804</v>
      </c>
      <c r="K39" s="138">
        <v>272732396</v>
      </c>
      <c r="N39" s="134" t="s">
        <v>642</v>
      </c>
      <c r="O39" s="138" t="s">
        <v>495</v>
      </c>
      <c r="P39" s="138" t="s">
        <v>106</v>
      </c>
    </row>
    <row r="40" spans="1:16" ht="16.8">
      <c r="A40" s="144" t="s">
        <v>124</v>
      </c>
      <c r="B40" s="138" t="s">
        <v>106</v>
      </c>
      <c r="C40" s="138" t="s">
        <v>456</v>
      </c>
      <c r="F40" s="138" t="s">
        <v>495</v>
      </c>
      <c r="G40" s="134" t="s">
        <v>640</v>
      </c>
      <c r="H40" s="137">
        <v>44649</v>
      </c>
      <c r="I40" s="137">
        <f t="shared" si="1"/>
        <v>44114</v>
      </c>
      <c r="J40" s="137">
        <v>34974</v>
      </c>
      <c r="K40" s="138">
        <v>272423855</v>
      </c>
      <c r="N40" s="134" t="s">
        <v>643</v>
      </c>
      <c r="O40" s="138" t="s">
        <v>495</v>
      </c>
      <c r="P40" s="138" t="s">
        <v>106</v>
      </c>
    </row>
    <row r="41" spans="1:16" ht="16.8">
      <c r="A41" s="144"/>
      <c r="B41" s="138" t="s">
        <v>106</v>
      </c>
      <c r="C41" s="138" t="s">
        <v>447</v>
      </c>
      <c r="F41" s="138" t="s">
        <v>495</v>
      </c>
      <c r="G41" s="134" t="s">
        <v>640</v>
      </c>
      <c r="H41" s="137">
        <v>44649</v>
      </c>
      <c r="I41" s="137">
        <f t="shared" si="1"/>
        <v>44114</v>
      </c>
      <c r="J41" s="137">
        <v>35884</v>
      </c>
      <c r="K41" s="138">
        <v>272556713</v>
      </c>
      <c r="N41" s="134" t="s">
        <v>642</v>
      </c>
      <c r="O41" s="138" t="s">
        <v>495</v>
      </c>
      <c r="P41" s="138" t="s">
        <v>106</v>
      </c>
    </row>
    <row r="42" spans="1:16" ht="16.8">
      <c r="B42" s="138" t="s">
        <v>106</v>
      </c>
      <c r="C42" s="138" t="s">
        <v>461</v>
      </c>
      <c r="F42" s="138" t="s">
        <v>495</v>
      </c>
      <c r="G42" s="134" t="s">
        <v>640</v>
      </c>
      <c r="H42" s="137">
        <v>44649</v>
      </c>
      <c r="I42" s="137">
        <f t="shared" si="1"/>
        <v>44114</v>
      </c>
      <c r="J42" s="137">
        <v>37008</v>
      </c>
      <c r="K42" s="138">
        <v>272960603</v>
      </c>
      <c r="N42" s="134" t="s">
        <v>642</v>
      </c>
      <c r="O42" s="138" t="s">
        <v>495</v>
      </c>
      <c r="P42" s="138" t="s">
        <v>106</v>
      </c>
    </row>
    <row r="43" spans="1:16" ht="16.8">
      <c r="B43" s="138" t="s">
        <v>106</v>
      </c>
      <c r="C43" s="138" t="s">
        <v>455</v>
      </c>
      <c r="F43" s="138" t="s">
        <v>495</v>
      </c>
      <c r="G43" s="134" t="s">
        <v>640</v>
      </c>
      <c r="H43" s="137">
        <v>44649</v>
      </c>
      <c r="I43" s="137">
        <f t="shared" si="1"/>
        <v>44114</v>
      </c>
      <c r="J43" s="137">
        <v>34041</v>
      </c>
      <c r="K43" s="138">
        <v>272397442</v>
      </c>
      <c r="N43" s="134" t="s">
        <v>642</v>
      </c>
      <c r="O43" s="138" t="s">
        <v>495</v>
      </c>
      <c r="P43" s="138" t="s">
        <v>106</v>
      </c>
    </row>
  </sheetData>
  <autoFilter ref="A1:J43" xr:uid="{00000000-0009-0000-0000-00000B000000}"/>
  <conditionalFormatting sqref="H1:I7 H16:I17 H19:I1048576 H9:I9 H14:I14 I10:I13 I15">
    <cfRule type="cellIs" dxfId="15" priority="10" operator="between">
      <formula>1</formula>
      <formula>TODAY()+30</formula>
    </cfRule>
  </conditionalFormatting>
  <conditionalFormatting sqref="H8:I8">
    <cfRule type="cellIs" dxfId="14" priority="8" operator="between">
      <formula>1</formula>
      <formula>TODAY()+30</formula>
    </cfRule>
  </conditionalFormatting>
  <conditionalFormatting sqref="H15">
    <cfRule type="cellIs" dxfId="13" priority="7" operator="between">
      <formula>1</formula>
      <formula>TODAY()+30</formula>
    </cfRule>
  </conditionalFormatting>
  <conditionalFormatting sqref="H11">
    <cfRule type="cellIs" dxfId="12" priority="6" operator="between">
      <formula>1</formula>
      <formula>TODAY()+30</formula>
    </cfRule>
  </conditionalFormatting>
  <conditionalFormatting sqref="H10">
    <cfRule type="cellIs" dxfId="11" priority="5" operator="between">
      <formula>1</formula>
      <formula>TODAY()+30</formula>
    </cfRule>
  </conditionalFormatting>
  <conditionalFormatting sqref="H12">
    <cfRule type="cellIs" dxfId="10" priority="3" operator="between">
      <formula>1</formula>
      <formula>TODAY()+30</formula>
    </cfRule>
  </conditionalFormatting>
  <conditionalFormatting sqref="H13:H15">
    <cfRule type="cellIs" dxfId="9" priority="2" operator="between">
      <formula>1</formula>
      <formula>TODAY()+30</formula>
    </cfRule>
  </conditionalFormatting>
  <conditionalFormatting sqref="H18:I18">
    <cfRule type="cellIs" dxfId="8"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80"/>
  <sheetViews>
    <sheetView workbookViewId="0">
      <pane ySplit="1" topLeftCell="A2" activePane="bottomLeft" state="frozen"/>
      <selection activeCell="I33" sqref="I33"/>
      <selection pane="bottomLeft" activeCell="F11" sqref="F11"/>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1.5546875" style="24" hidden="1"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493</v>
      </c>
      <c r="C1" s="24" t="s">
        <v>476</v>
      </c>
      <c r="D1" s="27">
        <f>MAX(D2:D1048576)</f>
        <v>2</v>
      </c>
      <c r="E1" s="75" t="s">
        <v>101</v>
      </c>
      <c r="F1" s="75" t="s">
        <v>102</v>
      </c>
      <c r="G1" s="75" t="s">
        <v>103</v>
      </c>
      <c r="H1" s="75" t="s">
        <v>570</v>
      </c>
      <c r="I1" s="75" t="s">
        <v>104</v>
      </c>
      <c r="J1" s="75" t="s">
        <v>571</v>
      </c>
      <c r="K1" s="23" t="s">
        <v>266</v>
      </c>
      <c r="L1" s="23">
        <f>COUNTIF(L2:L52,"x")</f>
        <v>0</v>
      </c>
      <c r="M1" s="23" t="s">
        <v>125</v>
      </c>
      <c r="N1" s="27" t="s">
        <v>134</v>
      </c>
      <c r="O1" s="27" t="s">
        <v>214</v>
      </c>
      <c r="P1" s="24" t="s">
        <v>144</v>
      </c>
    </row>
    <row r="2" spans="1:23" s="54" customFormat="1">
      <c r="A2" s="24"/>
      <c r="B2" s="54">
        <v>1</v>
      </c>
      <c r="C2" s="24"/>
      <c r="D2" s="27">
        <f>COUNTIF($B$1:B2,"x")</f>
        <v>0</v>
      </c>
      <c r="E2" s="76">
        <f>B2</f>
        <v>1</v>
      </c>
      <c r="F2" s="77" t="s">
        <v>105</v>
      </c>
      <c r="G2" s="78">
        <v>44016</v>
      </c>
      <c r="H2" s="78"/>
      <c r="I2" s="76" t="s">
        <v>106</v>
      </c>
      <c r="J2" s="76"/>
      <c r="K2" s="25"/>
      <c r="L2" s="54">
        <f t="shared" ref="L2:L11" si="0">D2</f>
        <v>0</v>
      </c>
      <c r="M2" s="27" t="s">
        <v>314</v>
      </c>
      <c r="N2" s="28">
        <v>28956</v>
      </c>
      <c r="O2" s="27" t="s">
        <v>215</v>
      </c>
      <c r="P2" s="24"/>
      <c r="Q2" s="24"/>
      <c r="R2" s="24"/>
      <c r="S2" s="24"/>
      <c r="T2" s="24"/>
      <c r="U2" s="24"/>
      <c r="V2" s="24"/>
      <c r="W2" s="24"/>
    </row>
    <row r="3" spans="1:23">
      <c r="B3" s="54">
        <v>2</v>
      </c>
      <c r="D3" s="27">
        <f>COUNTIF($B$1:B3,"x")</f>
        <v>0</v>
      </c>
      <c r="E3" s="76">
        <f t="shared" ref="E3:E52" si="1">B3</f>
        <v>2</v>
      </c>
      <c r="F3" s="77" t="s">
        <v>107</v>
      </c>
      <c r="G3" s="78">
        <v>44017</v>
      </c>
      <c r="H3" s="78"/>
      <c r="I3" s="76" t="s">
        <v>106</v>
      </c>
      <c r="J3" s="76"/>
      <c r="L3" s="54">
        <f t="shared" si="0"/>
        <v>0</v>
      </c>
      <c r="M3" s="27" t="s">
        <v>127</v>
      </c>
      <c r="N3" s="27" t="s">
        <v>135</v>
      </c>
      <c r="O3" s="27" t="s">
        <v>215</v>
      </c>
    </row>
    <row r="4" spans="1:23">
      <c r="B4" s="54">
        <v>3</v>
      </c>
      <c r="D4" s="27">
        <f>COUNTIF($B$1:B4,"x")</f>
        <v>0</v>
      </c>
      <c r="E4" s="76">
        <f t="shared" si="1"/>
        <v>3</v>
      </c>
      <c r="F4" s="77" t="s">
        <v>108</v>
      </c>
      <c r="G4" s="78">
        <v>44016</v>
      </c>
      <c r="H4" s="78"/>
      <c r="I4" s="76" t="s">
        <v>106</v>
      </c>
      <c r="J4" s="76"/>
      <c r="L4" s="54">
        <f t="shared" si="0"/>
        <v>0</v>
      </c>
      <c r="M4" s="27" t="s">
        <v>128</v>
      </c>
      <c r="N4" s="27" t="s">
        <v>136</v>
      </c>
      <c r="O4" s="27" t="s">
        <v>215</v>
      </c>
    </row>
    <row r="5" spans="1:23">
      <c r="B5" s="54">
        <v>4</v>
      </c>
      <c r="D5" s="27">
        <f>COUNTIF($B$1:B5,"x")</f>
        <v>0</v>
      </c>
      <c r="E5" s="76">
        <f t="shared" si="1"/>
        <v>4</v>
      </c>
      <c r="F5" s="77" t="s">
        <v>313</v>
      </c>
      <c r="G5" s="78">
        <v>44016</v>
      </c>
      <c r="H5" s="78"/>
      <c r="I5" s="76" t="s">
        <v>106</v>
      </c>
      <c r="J5" s="76"/>
      <c r="L5" s="54">
        <f t="shared" si="0"/>
        <v>0</v>
      </c>
      <c r="M5" s="27" t="s">
        <v>141</v>
      </c>
      <c r="N5" s="28" t="s">
        <v>142</v>
      </c>
      <c r="O5" s="27" t="s">
        <v>215</v>
      </c>
    </row>
    <row r="6" spans="1:23">
      <c r="B6" s="54">
        <v>5</v>
      </c>
      <c r="D6" s="27">
        <f>COUNTIF($B$1:B6,"x")</f>
        <v>0</v>
      </c>
      <c r="E6" s="76">
        <f t="shared" si="1"/>
        <v>5</v>
      </c>
      <c r="F6" s="77" t="s">
        <v>109</v>
      </c>
      <c r="G6" s="78">
        <v>44016</v>
      </c>
      <c r="H6" s="78"/>
      <c r="I6" s="76" t="s">
        <v>106</v>
      </c>
      <c r="J6" s="76"/>
      <c r="L6" s="54">
        <f t="shared" si="0"/>
        <v>0</v>
      </c>
      <c r="M6" s="27">
        <v>271235673</v>
      </c>
      <c r="N6" s="28">
        <v>26845</v>
      </c>
      <c r="O6" s="27" t="s">
        <v>215</v>
      </c>
    </row>
    <row r="7" spans="1:23">
      <c r="B7" s="54">
        <v>6</v>
      </c>
      <c r="D7" s="27">
        <f>COUNTIF($B$1:B7,"x")</f>
        <v>0</v>
      </c>
      <c r="E7" s="76">
        <f t="shared" si="1"/>
        <v>6</v>
      </c>
      <c r="F7" s="77" t="s">
        <v>110</v>
      </c>
      <c r="G7" s="78">
        <v>44016</v>
      </c>
      <c r="H7" s="78"/>
      <c r="I7" s="76" t="s">
        <v>106</v>
      </c>
      <c r="J7" s="76"/>
      <c r="L7" s="54">
        <f t="shared" si="0"/>
        <v>0</v>
      </c>
      <c r="M7" s="27" t="s">
        <v>129</v>
      </c>
      <c r="N7" s="27" t="s">
        <v>137</v>
      </c>
      <c r="O7" s="27" t="s">
        <v>215</v>
      </c>
    </row>
    <row r="8" spans="1:23">
      <c r="B8" s="54">
        <v>7</v>
      </c>
      <c r="D8" s="27">
        <f>COUNTIF($B$1:B8,"x")</f>
        <v>0</v>
      </c>
      <c r="E8" s="76">
        <f t="shared" si="1"/>
        <v>7</v>
      </c>
      <c r="F8" s="77" t="s">
        <v>111</v>
      </c>
      <c r="G8" s="78">
        <v>44016</v>
      </c>
      <c r="H8" s="78"/>
      <c r="I8" s="76" t="s">
        <v>106</v>
      </c>
      <c r="J8" s="76"/>
      <c r="L8" s="54">
        <f t="shared" si="0"/>
        <v>0</v>
      </c>
      <c r="M8" s="27" t="s">
        <v>130</v>
      </c>
      <c r="N8" s="27" t="s">
        <v>138</v>
      </c>
      <c r="O8" s="27" t="s">
        <v>215</v>
      </c>
    </row>
    <row r="9" spans="1:23">
      <c r="B9" s="54">
        <v>8</v>
      </c>
      <c r="D9" s="27">
        <f>COUNTIF($B$1:B9,"x")</f>
        <v>0</v>
      </c>
      <c r="E9" s="76">
        <f t="shared" si="1"/>
        <v>8</v>
      </c>
      <c r="F9" s="77" t="s">
        <v>112</v>
      </c>
      <c r="G9" s="78">
        <v>44016</v>
      </c>
      <c r="H9" s="78"/>
      <c r="I9" s="76" t="s">
        <v>106</v>
      </c>
      <c r="J9" s="76"/>
      <c r="L9" s="54">
        <f t="shared" si="0"/>
        <v>0</v>
      </c>
      <c r="M9" s="27" t="s">
        <v>131</v>
      </c>
      <c r="N9" s="27" t="s">
        <v>139</v>
      </c>
      <c r="O9" s="27" t="s">
        <v>215</v>
      </c>
    </row>
    <row r="10" spans="1:23">
      <c r="B10" s="54">
        <v>9</v>
      </c>
      <c r="D10" s="27">
        <f>COUNTIF($B$1:B10,"x")</f>
        <v>0</v>
      </c>
      <c r="E10" s="76">
        <f t="shared" si="1"/>
        <v>9</v>
      </c>
      <c r="F10" s="77" t="s">
        <v>113</v>
      </c>
      <c r="G10" s="78">
        <v>44016</v>
      </c>
      <c r="H10" s="78"/>
      <c r="I10" s="76" t="s">
        <v>106</v>
      </c>
      <c r="J10" s="76"/>
      <c r="L10" s="54">
        <f t="shared" si="0"/>
        <v>0</v>
      </c>
      <c r="M10" s="27" t="s">
        <v>132</v>
      </c>
      <c r="N10" s="27" t="s">
        <v>140</v>
      </c>
      <c r="O10" s="44" t="s">
        <v>216</v>
      </c>
    </row>
    <row r="11" spans="1:23">
      <c r="B11" s="24">
        <v>10</v>
      </c>
      <c r="D11" s="27">
        <f>COUNTIF($B$1:B11,"x")</f>
        <v>0</v>
      </c>
      <c r="E11" s="76">
        <f t="shared" si="1"/>
        <v>10</v>
      </c>
      <c r="F11" s="77" t="s">
        <v>114</v>
      </c>
      <c r="G11" s="78">
        <v>44016</v>
      </c>
      <c r="H11" s="78"/>
      <c r="I11" s="76" t="s">
        <v>106</v>
      </c>
      <c r="J11" s="76"/>
      <c r="L11" s="54">
        <f t="shared" si="0"/>
        <v>0</v>
      </c>
    </row>
    <row r="12" spans="1:23">
      <c r="A12" s="24" t="s">
        <v>106</v>
      </c>
      <c r="B12" s="24">
        <v>11</v>
      </c>
      <c r="C12" s="24">
        <v>2019</v>
      </c>
      <c r="D12" s="27">
        <f>COUNTIF($B$1:B12,"x")</f>
        <v>0</v>
      </c>
      <c r="E12" s="76">
        <f t="shared" si="1"/>
        <v>11</v>
      </c>
      <c r="F12" s="77" t="s">
        <v>115</v>
      </c>
      <c r="G12" s="78">
        <v>44015</v>
      </c>
      <c r="H12" s="78">
        <v>43956</v>
      </c>
      <c r="I12" s="76" t="s">
        <v>106</v>
      </c>
      <c r="J12" s="76"/>
      <c r="L12" s="54">
        <v>6</v>
      </c>
      <c r="M12" s="27">
        <v>271728653</v>
      </c>
      <c r="N12" s="28">
        <v>31088</v>
      </c>
    </row>
    <row r="13" spans="1:23">
      <c r="B13" s="24">
        <v>12</v>
      </c>
      <c r="D13" s="27">
        <f>COUNTIF($B$1:B13,"x")</f>
        <v>0</v>
      </c>
      <c r="E13" s="76">
        <f t="shared" si="1"/>
        <v>12</v>
      </c>
      <c r="F13" s="77" t="s">
        <v>789</v>
      </c>
      <c r="G13" s="78">
        <v>44015</v>
      </c>
      <c r="H13" s="78"/>
      <c r="I13" s="76" t="s">
        <v>106</v>
      </c>
      <c r="J13" s="76"/>
      <c r="L13" s="54">
        <f t="shared" ref="L13:L18" si="2">D13</f>
        <v>0</v>
      </c>
    </row>
    <row r="14" spans="1:23">
      <c r="B14" s="24">
        <v>13</v>
      </c>
      <c r="D14" s="27">
        <f>COUNTIF($B$1:B14,"x")</f>
        <v>0</v>
      </c>
      <c r="E14" s="76">
        <f t="shared" si="1"/>
        <v>13</v>
      </c>
      <c r="F14" s="77" t="s">
        <v>116</v>
      </c>
      <c r="G14" s="78">
        <v>44015</v>
      </c>
      <c r="H14" s="78"/>
      <c r="I14" s="76" t="s">
        <v>106</v>
      </c>
      <c r="J14" s="76"/>
      <c r="L14" s="54">
        <f t="shared" si="2"/>
        <v>0</v>
      </c>
    </row>
    <row r="15" spans="1:23">
      <c r="B15" s="24">
        <v>14</v>
      </c>
      <c r="D15" s="27">
        <f>COUNTIF($B$1:B15,"x")</f>
        <v>0</v>
      </c>
      <c r="E15" s="76">
        <f t="shared" si="1"/>
        <v>14</v>
      </c>
      <c r="F15" s="77" t="s">
        <v>117</v>
      </c>
      <c r="G15" s="78">
        <v>44015</v>
      </c>
      <c r="H15" s="78"/>
      <c r="I15" s="76" t="s">
        <v>106</v>
      </c>
      <c r="J15" s="76"/>
      <c r="L15" s="54">
        <f t="shared" si="2"/>
        <v>0</v>
      </c>
    </row>
    <row r="16" spans="1:23">
      <c r="B16" s="24">
        <v>15</v>
      </c>
      <c r="D16" s="27">
        <f>COUNTIF($B$1:B16,"x")</f>
        <v>0</v>
      </c>
      <c r="E16" s="76">
        <f t="shared" si="1"/>
        <v>15</v>
      </c>
      <c r="F16" s="77" t="s">
        <v>118</v>
      </c>
      <c r="G16" s="78">
        <v>44015</v>
      </c>
      <c r="H16" s="78"/>
      <c r="I16" s="76" t="s">
        <v>106</v>
      </c>
      <c r="J16" s="76"/>
      <c r="L16" s="54">
        <f t="shared" si="2"/>
        <v>0</v>
      </c>
    </row>
    <row r="17" spans="1:23">
      <c r="B17" s="24">
        <v>16</v>
      </c>
      <c r="D17" s="27">
        <f>COUNTIF($B$1:B17,"x")</f>
        <v>0</v>
      </c>
      <c r="E17" s="76">
        <f t="shared" si="1"/>
        <v>16</v>
      </c>
      <c r="F17" s="77" t="s">
        <v>119</v>
      </c>
      <c r="G17" s="78">
        <v>44015</v>
      </c>
      <c r="H17" s="78"/>
      <c r="I17" s="76" t="s">
        <v>106</v>
      </c>
      <c r="J17" s="76"/>
      <c r="L17" s="54">
        <f t="shared" si="2"/>
        <v>0</v>
      </c>
    </row>
    <row r="18" spans="1:23">
      <c r="B18" s="24">
        <v>17</v>
      </c>
      <c r="D18" s="27">
        <f>COUNTIF($B$1:B18,"x")</f>
        <v>0</v>
      </c>
      <c r="E18" s="76">
        <f t="shared" si="1"/>
        <v>17</v>
      </c>
      <c r="F18" s="77" t="s">
        <v>120</v>
      </c>
      <c r="G18" s="78">
        <v>44015</v>
      </c>
      <c r="H18" s="78"/>
      <c r="I18" s="76" t="s">
        <v>106</v>
      </c>
      <c r="J18" s="76"/>
      <c r="L18" s="54">
        <f t="shared" si="2"/>
        <v>0</v>
      </c>
    </row>
    <row r="19" spans="1:23">
      <c r="A19" s="24" t="s">
        <v>106</v>
      </c>
      <c r="B19" s="24">
        <v>18</v>
      </c>
      <c r="C19" s="24">
        <v>2019</v>
      </c>
      <c r="D19" s="27">
        <f>COUNTIF($B$1:B19,"x")</f>
        <v>0</v>
      </c>
      <c r="E19" s="76">
        <f t="shared" si="1"/>
        <v>18</v>
      </c>
      <c r="F19" s="77" t="s">
        <v>121</v>
      </c>
      <c r="G19" s="78">
        <v>44015</v>
      </c>
      <c r="H19" s="78">
        <v>43956</v>
      </c>
      <c r="I19" s="76" t="s">
        <v>106</v>
      </c>
      <c r="J19" s="76"/>
      <c r="L19" s="54">
        <v>6</v>
      </c>
      <c r="M19" s="27">
        <v>271586657</v>
      </c>
      <c r="N19" s="28">
        <v>29221</v>
      </c>
    </row>
    <row r="20" spans="1:23">
      <c r="B20" s="24">
        <v>19</v>
      </c>
      <c r="D20" s="27">
        <f>COUNTIF($B$1:B20,"x")</f>
        <v>0</v>
      </c>
      <c r="E20" s="76">
        <f t="shared" si="1"/>
        <v>19</v>
      </c>
      <c r="F20" s="77" t="s">
        <v>122</v>
      </c>
      <c r="G20" s="78">
        <v>44015</v>
      </c>
      <c r="H20" s="78"/>
      <c r="I20" s="76" t="s">
        <v>106</v>
      </c>
      <c r="J20" s="76"/>
      <c r="L20" s="54">
        <f>D20</f>
        <v>0</v>
      </c>
    </row>
    <row r="21" spans="1:23">
      <c r="B21" s="24">
        <v>20</v>
      </c>
      <c r="D21" s="27">
        <f>COUNTIF($B$1:B21,"x")</f>
        <v>0</v>
      </c>
      <c r="E21" s="76">
        <f t="shared" si="1"/>
        <v>20</v>
      </c>
      <c r="F21" s="77" t="s">
        <v>123</v>
      </c>
      <c r="G21" s="78">
        <v>44015</v>
      </c>
      <c r="H21" s="78"/>
      <c r="I21" s="76" t="s">
        <v>106</v>
      </c>
      <c r="J21" s="76"/>
      <c r="L21" s="54">
        <f>D21</f>
        <v>0</v>
      </c>
    </row>
    <row r="22" spans="1:23">
      <c r="E22" s="76">
        <f t="shared" si="1"/>
        <v>0</v>
      </c>
      <c r="F22" s="77" t="s">
        <v>133</v>
      </c>
      <c r="G22" s="78">
        <v>44016</v>
      </c>
      <c r="H22" s="78"/>
      <c r="I22" s="76" t="s">
        <v>106</v>
      </c>
      <c r="J22" s="76"/>
      <c r="L22" s="54">
        <f>D22</f>
        <v>0</v>
      </c>
      <c r="M22" s="27">
        <v>271285313</v>
      </c>
      <c r="N22" s="28">
        <v>28333</v>
      </c>
      <c r="O22" s="27" t="s">
        <v>215</v>
      </c>
      <c r="Q22" s="41" t="s">
        <v>271</v>
      </c>
      <c r="R22" s="41" t="s">
        <v>272</v>
      </c>
      <c r="S22" s="41" t="s">
        <v>273</v>
      </c>
      <c r="T22" s="41">
        <v>2</v>
      </c>
      <c r="U22" s="41" t="s">
        <v>274</v>
      </c>
      <c r="V22" s="41" t="s">
        <v>275</v>
      </c>
      <c r="W22" s="41" t="s">
        <v>281</v>
      </c>
    </row>
    <row r="23" spans="1:23">
      <c r="A23" s="24" t="s">
        <v>106</v>
      </c>
      <c r="C23" s="24">
        <v>2019</v>
      </c>
      <c r="D23" s="27">
        <f>COUNTIF($B$1:B23,"x")</f>
        <v>0</v>
      </c>
      <c r="E23" s="76">
        <f t="shared" si="1"/>
        <v>0</v>
      </c>
      <c r="F23" s="77" t="s">
        <v>457</v>
      </c>
      <c r="G23" s="78" t="s">
        <v>444</v>
      </c>
      <c r="H23" s="78">
        <v>43954</v>
      </c>
      <c r="I23" s="76" t="s">
        <v>106</v>
      </c>
      <c r="J23" s="76"/>
      <c r="L23" s="54">
        <v>2</v>
      </c>
      <c r="M23" s="27">
        <v>272556665</v>
      </c>
      <c r="N23" s="28">
        <v>35580</v>
      </c>
    </row>
    <row r="24" spans="1:23">
      <c r="A24" s="24" t="s">
        <v>106</v>
      </c>
      <c r="C24" s="24">
        <v>2016</v>
      </c>
      <c r="D24" s="27">
        <f>COUNTIF($B$1:B24,"x")</f>
        <v>0</v>
      </c>
      <c r="E24" s="76">
        <f t="shared" si="1"/>
        <v>0</v>
      </c>
      <c r="F24" s="77" t="s">
        <v>270</v>
      </c>
      <c r="G24" s="78" t="s">
        <v>444</v>
      </c>
      <c r="H24" s="78">
        <v>43955</v>
      </c>
      <c r="I24" s="76" t="s">
        <v>106</v>
      </c>
      <c r="J24" s="76"/>
      <c r="L24" s="54">
        <v>3</v>
      </c>
      <c r="M24" s="27">
        <v>272396568</v>
      </c>
      <c r="N24" s="28">
        <v>34970</v>
      </c>
    </row>
    <row r="25" spans="1:23">
      <c r="A25" s="24" t="s">
        <v>413</v>
      </c>
      <c r="C25" s="24">
        <v>2016</v>
      </c>
      <c r="E25" s="76">
        <f t="shared" si="1"/>
        <v>0</v>
      </c>
      <c r="F25" s="120" t="s">
        <v>431</v>
      </c>
      <c r="G25" s="120"/>
      <c r="H25" s="120"/>
      <c r="I25" s="120" t="s">
        <v>146</v>
      </c>
      <c r="J25" s="120"/>
      <c r="M25" s="27">
        <v>272236579</v>
      </c>
      <c r="N25" s="28">
        <v>33442</v>
      </c>
    </row>
    <row r="26" spans="1:23">
      <c r="A26" s="24" t="s">
        <v>106</v>
      </c>
      <c r="C26" s="24">
        <v>2019</v>
      </c>
      <c r="D26" s="27">
        <f>COUNTIF($B$1:B26,"x")</f>
        <v>0</v>
      </c>
      <c r="E26" s="76">
        <f t="shared" si="1"/>
        <v>0</v>
      </c>
      <c r="F26" s="77" t="s">
        <v>268</v>
      </c>
      <c r="G26" s="78" t="s">
        <v>449</v>
      </c>
      <c r="H26" s="78">
        <v>43955</v>
      </c>
      <c r="I26" s="76" t="s">
        <v>106</v>
      </c>
      <c r="J26" s="76"/>
      <c r="L26" s="54">
        <v>7</v>
      </c>
      <c r="M26" s="27">
        <v>271449542</v>
      </c>
      <c r="N26" s="28">
        <v>30027</v>
      </c>
    </row>
    <row r="27" spans="1:23">
      <c r="B27" s="54"/>
      <c r="D27" s="27">
        <f>COUNTIF($B$1:B27,"x")</f>
        <v>0</v>
      </c>
      <c r="E27" s="76">
        <f t="shared" si="1"/>
        <v>0</v>
      </c>
      <c r="F27" s="77" t="s">
        <v>126</v>
      </c>
      <c r="G27" s="78">
        <v>44016</v>
      </c>
      <c r="H27" s="78"/>
      <c r="I27" s="76" t="s">
        <v>106</v>
      </c>
      <c r="J27" s="76"/>
      <c r="L27" s="54">
        <f>D27</f>
        <v>0</v>
      </c>
      <c r="M27" s="27">
        <v>271298968</v>
      </c>
      <c r="N27" s="28">
        <v>28235</v>
      </c>
      <c r="O27" s="27" t="s">
        <v>215</v>
      </c>
      <c r="P27" s="26">
        <v>43103</v>
      </c>
    </row>
    <row r="28" spans="1:23">
      <c r="A28" s="24" t="s">
        <v>106</v>
      </c>
      <c r="C28" s="24">
        <v>2019</v>
      </c>
      <c r="D28" s="27">
        <f>COUNTIF($B$1:B28,"x")</f>
        <v>0</v>
      </c>
      <c r="E28" s="76">
        <f t="shared" si="1"/>
        <v>0</v>
      </c>
      <c r="F28" s="77" t="s">
        <v>460</v>
      </c>
      <c r="G28" s="78" t="s">
        <v>444</v>
      </c>
      <c r="H28" s="78">
        <v>43955</v>
      </c>
      <c r="I28" s="76" t="s">
        <v>106</v>
      </c>
      <c r="J28" s="76"/>
      <c r="L28" s="54">
        <v>2</v>
      </c>
      <c r="M28" s="27">
        <v>271688082</v>
      </c>
      <c r="N28" s="28">
        <v>31416</v>
      </c>
    </row>
    <row r="29" spans="1:23">
      <c r="D29" s="27">
        <f>COUNTIF($B$1:B29,"x")</f>
        <v>0</v>
      </c>
      <c r="E29" s="76">
        <f t="shared" si="1"/>
        <v>0</v>
      </c>
      <c r="F29" s="77" t="s">
        <v>423</v>
      </c>
      <c r="G29" s="78"/>
      <c r="H29" s="78"/>
      <c r="I29" s="76"/>
      <c r="J29" s="76"/>
      <c r="L29" s="54">
        <f>D29</f>
        <v>0</v>
      </c>
    </row>
    <row r="30" spans="1:23">
      <c r="A30" s="24" t="s">
        <v>413</v>
      </c>
      <c r="C30" s="24">
        <v>2012</v>
      </c>
      <c r="D30" s="27">
        <v>2</v>
      </c>
      <c r="E30" s="76">
        <f t="shared" si="1"/>
        <v>0</v>
      </c>
      <c r="F30" s="77" t="s">
        <v>145</v>
      </c>
      <c r="G30" s="78"/>
      <c r="H30" s="78"/>
      <c r="I30" s="76" t="s">
        <v>147</v>
      </c>
      <c r="J30" s="76"/>
      <c r="L30" s="54"/>
      <c r="N30" s="28">
        <v>29692</v>
      </c>
      <c r="O30" s="27" t="s">
        <v>215</v>
      </c>
      <c r="P30" s="26">
        <v>41396</v>
      </c>
    </row>
    <row r="31" spans="1:23">
      <c r="A31" s="24" t="s">
        <v>106</v>
      </c>
      <c r="C31" s="24">
        <v>2019</v>
      </c>
      <c r="D31" s="27">
        <f>COUNTIF($B$1:B31,"x")</f>
        <v>0</v>
      </c>
      <c r="E31" s="76">
        <f t="shared" si="1"/>
        <v>0</v>
      </c>
      <c r="F31" s="77" t="s">
        <v>458</v>
      </c>
      <c r="G31" s="78" t="s">
        <v>444</v>
      </c>
      <c r="H31" s="78">
        <v>43956</v>
      </c>
      <c r="I31" s="76" t="s">
        <v>106</v>
      </c>
      <c r="J31" s="76"/>
      <c r="L31" s="54">
        <v>1</v>
      </c>
      <c r="M31" s="27">
        <v>271285473</v>
      </c>
      <c r="N31" s="28">
        <v>27567</v>
      </c>
    </row>
    <row r="32" spans="1:23">
      <c r="A32" s="24" t="s">
        <v>106</v>
      </c>
      <c r="C32" s="24">
        <v>2019</v>
      </c>
      <c r="D32" s="27">
        <f>COUNTIF($B$1:B32,"x")</f>
        <v>0</v>
      </c>
      <c r="E32" s="76">
        <f t="shared" si="1"/>
        <v>0</v>
      </c>
      <c r="F32" s="77" t="s">
        <v>448</v>
      </c>
      <c r="G32" s="78" t="s">
        <v>449</v>
      </c>
      <c r="H32" s="78">
        <v>43955</v>
      </c>
      <c r="I32" s="76" t="s">
        <v>106</v>
      </c>
      <c r="J32" s="76"/>
      <c r="L32" s="54">
        <v>4</v>
      </c>
      <c r="M32" s="27">
        <v>271315765</v>
      </c>
      <c r="N32" s="28">
        <v>29205</v>
      </c>
    </row>
    <row r="33" spans="1:16">
      <c r="A33" s="24" t="s">
        <v>106</v>
      </c>
      <c r="C33" s="24">
        <v>2019</v>
      </c>
      <c r="D33" s="27">
        <f>COUNTIF($B$1:B33,"x")</f>
        <v>0</v>
      </c>
      <c r="E33" s="76">
        <f t="shared" si="1"/>
        <v>0</v>
      </c>
      <c r="F33" s="77" t="s">
        <v>459</v>
      </c>
      <c r="G33" s="78" t="s">
        <v>449</v>
      </c>
      <c r="H33" s="78">
        <v>43955</v>
      </c>
      <c r="I33" s="76" t="s">
        <v>106</v>
      </c>
      <c r="J33" s="76"/>
      <c r="L33" s="54">
        <v>1</v>
      </c>
      <c r="M33" s="27">
        <v>212143221</v>
      </c>
      <c r="N33" s="28">
        <v>29696</v>
      </c>
    </row>
    <row r="34" spans="1:16">
      <c r="A34" s="24" t="s">
        <v>106</v>
      </c>
      <c r="C34" s="24">
        <v>2019</v>
      </c>
      <c r="D34" s="27">
        <f>COUNTIF($B$1:B34,"x")</f>
        <v>0</v>
      </c>
      <c r="E34" s="76">
        <f t="shared" si="1"/>
        <v>0</v>
      </c>
      <c r="F34" s="77" t="s">
        <v>452</v>
      </c>
      <c r="G34" s="78" t="s">
        <v>450</v>
      </c>
      <c r="H34" s="78">
        <v>43954</v>
      </c>
      <c r="I34" s="76" t="s">
        <v>106</v>
      </c>
      <c r="J34" s="76"/>
      <c r="L34" s="54">
        <v>2</v>
      </c>
      <c r="M34" s="27">
        <v>75200000515</v>
      </c>
      <c r="N34" s="28">
        <v>36767</v>
      </c>
    </row>
    <row r="35" spans="1:16">
      <c r="D35" s="27">
        <f>COUNTIF($B$1:B35,"x")</f>
        <v>0</v>
      </c>
      <c r="E35" s="76">
        <f t="shared" si="1"/>
        <v>0</v>
      </c>
      <c r="F35" s="77" t="s">
        <v>149</v>
      </c>
      <c r="G35" s="78">
        <v>44015</v>
      </c>
      <c r="H35" s="78"/>
      <c r="I35" s="76" t="s">
        <v>106</v>
      </c>
      <c r="J35" s="76"/>
      <c r="L35" s="54">
        <f>D35</f>
        <v>0</v>
      </c>
      <c r="P35" s="26">
        <v>43103</v>
      </c>
    </row>
    <row r="36" spans="1:16">
      <c r="A36" s="24" t="s">
        <v>106</v>
      </c>
      <c r="C36" s="24">
        <v>2019</v>
      </c>
      <c r="D36" s="27">
        <f>COUNTIF($B$1:B36,"x")</f>
        <v>0</v>
      </c>
      <c r="E36" s="76">
        <f t="shared" si="1"/>
        <v>0</v>
      </c>
      <c r="F36" s="77" t="s">
        <v>453</v>
      </c>
      <c r="G36" s="78" t="s">
        <v>444</v>
      </c>
      <c r="H36" s="78">
        <v>43954</v>
      </c>
      <c r="I36" s="76" t="s">
        <v>106</v>
      </c>
      <c r="J36" s="76"/>
      <c r="L36" s="54">
        <v>2</v>
      </c>
      <c r="M36" s="27">
        <v>272696072</v>
      </c>
      <c r="N36" s="28">
        <v>36242</v>
      </c>
    </row>
    <row r="37" spans="1:16">
      <c r="A37" s="24" t="s">
        <v>106</v>
      </c>
      <c r="C37" s="24">
        <v>2019</v>
      </c>
      <c r="D37" s="27">
        <f>COUNTIF($B$1:B37,"x")</f>
        <v>0</v>
      </c>
      <c r="E37" s="76">
        <f t="shared" si="1"/>
        <v>0</v>
      </c>
      <c r="F37" s="77" t="s">
        <v>463</v>
      </c>
      <c r="G37" s="78" t="s">
        <v>444</v>
      </c>
      <c r="H37" s="78">
        <v>43954</v>
      </c>
      <c r="I37" s="76" t="s">
        <v>106</v>
      </c>
      <c r="J37" s="76"/>
      <c r="L37" s="54">
        <v>4</v>
      </c>
      <c r="M37" s="27">
        <v>272653927</v>
      </c>
      <c r="N37" s="28">
        <v>35555</v>
      </c>
    </row>
    <row r="38" spans="1:16">
      <c r="A38" s="24" t="s">
        <v>106</v>
      </c>
      <c r="C38" s="24">
        <v>2019</v>
      </c>
      <c r="D38" s="27">
        <f>COUNTIF($B$1:B38,"x")</f>
        <v>0</v>
      </c>
      <c r="E38" s="76">
        <f t="shared" si="1"/>
        <v>0</v>
      </c>
      <c r="F38" s="77" t="s">
        <v>462</v>
      </c>
      <c r="G38" s="78" t="s">
        <v>444</v>
      </c>
      <c r="H38" s="78">
        <v>43955</v>
      </c>
      <c r="I38" s="76" t="s">
        <v>106</v>
      </c>
      <c r="J38" s="76"/>
      <c r="L38" s="54">
        <v>1</v>
      </c>
      <c r="M38" s="27">
        <v>272282903</v>
      </c>
      <c r="N38" s="28">
        <v>33816</v>
      </c>
    </row>
    <row r="39" spans="1:16">
      <c r="D39" s="27">
        <f>COUNTIF($B$1:B39,"x")</f>
        <v>0</v>
      </c>
      <c r="E39" s="76">
        <f t="shared" si="1"/>
        <v>0</v>
      </c>
      <c r="F39" s="77" t="s">
        <v>420</v>
      </c>
      <c r="G39" s="78"/>
      <c r="H39" s="78"/>
      <c r="I39" s="76"/>
      <c r="J39" s="76"/>
      <c r="L39" s="54">
        <f>D39</f>
        <v>0</v>
      </c>
    </row>
    <row r="40" spans="1:16">
      <c r="D40" s="27">
        <f>COUNTIF($B$1:B40,"x")</f>
        <v>0</v>
      </c>
      <c r="E40" s="76">
        <f t="shared" si="1"/>
        <v>0</v>
      </c>
      <c r="F40" s="77" t="s">
        <v>424</v>
      </c>
      <c r="G40" s="78"/>
      <c r="H40" s="78"/>
      <c r="I40" s="76"/>
      <c r="J40" s="76"/>
      <c r="L40" s="54">
        <f>D40</f>
        <v>0</v>
      </c>
    </row>
    <row r="41" spans="1:16">
      <c r="A41" s="24" t="s">
        <v>106</v>
      </c>
      <c r="C41" s="24">
        <v>2019</v>
      </c>
      <c r="D41" s="27">
        <f>COUNTIF($B$1:B41,"x")</f>
        <v>0</v>
      </c>
      <c r="E41" s="76">
        <f t="shared" si="1"/>
        <v>0</v>
      </c>
      <c r="F41" s="77" t="s">
        <v>446</v>
      </c>
      <c r="G41" s="78" t="s">
        <v>444</v>
      </c>
      <c r="H41" s="78">
        <v>43955</v>
      </c>
      <c r="I41" s="76" t="s">
        <v>106</v>
      </c>
      <c r="J41" s="76"/>
      <c r="L41" s="54">
        <v>2</v>
      </c>
      <c r="M41" s="27">
        <v>272352958</v>
      </c>
      <c r="N41" s="28">
        <v>34281</v>
      </c>
    </row>
    <row r="42" spans="1:16">
      <c r="D42" s="27">
        <f>COUNTIF($B$1:B42,"x")</f>
        <v>0</v>
      </c>
      <c r="E42" s="76">
        <f t="shared" si="1"/>
        <v>0</v>
      </c>
      <c r="F42" s="77" t="s">
        <v>425</v>
      </c>
      <c r="G42" s="78">
        <v>44015</v>
      </c>
      <c r="H42" s="78"/>
      <c r="I42" s="76" t="s">
        <v>106</v>
      </c>
      <c r="J42" s="76"/>
      <c r="L42" s="54">
        <f>D42</f>
        <v>0</v>
      </c>
    </row>
    <row r="43" spans="1:16">
      <c r="A43" s="24" t="s">
        <v>106</v>
      </c>
      <c r="C43" s="24">
        <v>2019</v>
      </c>
      <c r="D43" s="27">
        <f>COUNTIF($B$1:B43,"x")</f>
        <v>0</v>
      </c>
      <c r="E43" s="76">
        <f t="shared" si="1"/>
        <v>0</v>
      </c>
      <c r="F43" s="77" t="s">
        <v>441</v>
      </c>
      <c r="G43" s="78" t="s">
        <v>444</v>
      </c>
      <c r="H43" s="78">
        <v>43954</v>
      </c>
      <c r="I43" s="76" t="s">
        <v>106</v>
      </c>
      <c r="J43" s="76"/>
      <c r="L43" s="54">
        <v>5</v>
      </c>
      <c r="M43" s="27">
        <v>272556764</v>
      </c>
      <c r="N43" s="28">
        <v>34976</v>
      </c>
    </row>
    <row r="44" spans="1:16">
      <c r="B44" s="54"/>
      <c r="D44" s="27">
        <f>COUNTIF($B$1:B44,"x")</f>
        <v>0</v>
      </c>
      <c r="E44" s="76">
        <f t="shared" si="1"/>
        <v>0</v>
      </c>
      <c r="F44" s="77" t="s">
        <v>269</v>
      </c>
      <c r="G44" s="78">
        <v>44015</v>
      </c>
      <c r="H44" s="78"/>
      <c r="I44" s="76" t="s">
        <v>106</v>
      </c>
      <c r="J44" s="76"/>
      <c r="L44" s="54">
        <f>D44</f>
        <v>0</v>
      </c>
      <c r="M44" s="27">
        <v>271294536</v>
      </c>
      <c r="N44" s="56">
        <v>29587</v>
      </c>
    </row>
    <row r="45" spans="1:16">
      <c r="A45" s="24" t="s">
        <v>106</v>
      </c>
      <c r="C45" s="24">
        <v>2019</v>
      </c>
      <c r="D45" s="27">
        <f>COUNTIF($B$1:B45,"x")</f>
        <v>0</v>
      </c>
      <c r="E45" s="76">
        <f t="shared" si="1"/>
        <v>0</v>
      </c>
      <c r="F45" s="77" t="s">
        <v>451</v>
      </c>
      <c r="G45" s="78" t="s">
        <v>444</v>
      </c>
      <c r="H45" s="78">
        <v>43954</v>
      </c>
      <c r="I45" s="76" t="s">
        <v>106</v>
      </c>
      <c r="J45" s="76"/>
      <c r="L45" s="54">
        <v>3</v>
      </c>
      <c r="M45" s="27">
        <v>272732396</v>
      </c>
      <c r="N45" s="28">
        <v>36804</v>
      </c>
    </row>
    <row r="46" spans="1:16">
      <c r="A46" s="24" t="s">
        <v>106</v>
      </c>
      <c r="C46" s="24">
        <v>2019</v>
      </c>
      <c r="D46" s="27">
        <f>COUNTIF($B$1:B46,"x")</f>
        <v>0</v>
      </c>
      <c r="E46" s="76">
        <f t="shared" si="1"/>
        <v>0</v>
      </c>
      <c r="F46" s="77" t="s">
        <v>456</v>
      </c>
      <c r="G46" s="78" t="s">
        <v>444</v>
      </c>
      <c r="H46" s="78">
        <v>43955</v>
      </c>
      <c r="I46" s="76" t="s">
        <v>106</v>
      </c>
      <c r="J46" s="76"/>
      <c r="L46" s="54">
        <v>1</v>
      </c>
      <c r="M46" s="27">
        <v>272423855</v>
      </c>
      <c r="N46" s="28">
        <v>34974</v>
      </c>
    </row>
    <row r="47" spans="1:16">
      <c r="A47" s="24" t="s">
        <v>106</v>
      </c>
      <c r="D47" s="27">
        <f>COUNTIF($B$1:B47,"x")</f>
        <v>0</v>
      </c>
      <c r="E47" s="76">
        <f t="shared" si="1"/>
        <v>0</v>
      </c>
      <c r="F47" s="77" t="s">
        <v>148</v>
      </c>
      <c r="G47" s="78">
        <v>44014</v>
      </c>
      <c r="H47" s="78"/>
      <c r="I47" s="76" t="s">
        <v>106</v>
      </c>
      <c r="J47" s="76" t="s">
        <v>124</v>
      </c>
      <c r="L47" s="54">
        <f>D47</f>
        <v>0</v>
      </c>
      <c r="N47" s="28">
        <v>30303</v>
      </c>
      <c r="P47" s="26">
        <v>43103</v>
      </c>
    </row>
    <row r="48" spans="1:16">
      <c r="A48" s="24" t="s">
        <v>106</v>
      </c>
      <c r="C48" s="24">
        <v>2019</v>
      </c>
      <c r="D48" s="27">
        <f>COUNTIF($B$1:B48,"x")</f>
        <v>0</v>
      </c>
      <c r="E48" s="76">
        <f t="shared" si="1"/>
        <v>0</v>
      </c>
      <c r="F48" s="77" t="s">
        <v>447</v>
      </c>
      <c r="G48" s="78" t="s">
        <v>444</v>
      </c>
      <c r="H48" s="78">
        <v>43954</v>
      </c>
      <c r="I48" s="76" t="s">
        <v>106</v>
      </c>
      <c r="J48" s="76"/>
      <c r="L48" s="54">
        <v>5</v>
      </c>
      <c r="M48" s="27">
        <v>272556713</v>
      </c>
      <c r="N48" s="28">
        <v>35884</v>
      </c>
    </row>
    <row r="49" spans="1:16">
      <c r="A49" s="24" t="s">
        <v>106</v>
      </c>
      <c r="B49" s="54"/>
      <c r="D49" s="27">
        <f>COUNTIF($B$1:B49,"x")</f>
        <v>0</v>
      </c>
      <c r="E49" s="76">
        <f t="shared" si="1"/>
        <v>0</v>
      </c>
      <c r="F49" s="77" t="s">
        <v>267</v>
      </c>
      <c r="G49" s="78">
        <v>44014</v>
      </c>
      <c r="H49" s="78"/>
      <c r="I49" s="76" t="s">
        <v>106</v>
      </c>
      <c r="J49" s="76" t="s">
        <v>124</v>
      </c>
      <c r="L49" s="54">
        <f>D49</f>
        <v>0</v>
      </c>
      <c r="M49" s="27">
        <v>271380486</v>
      </c>
      <c r="N49" s="28">
        <v>30730</v>
      </c>
    </row>
    <row r="50" spans="1:16">
      <c r="A50" s="24" t="s">
        <v>106</v>
      </c>
      <c r="C50" s="24">
        <v>2019</v>
      </c>
      <c r="D50" s="27">
        <f>COUNTIF($B$1:B50,"x")</f>
        <v>0</v>
      </c>
      <c r="E50" s="76">
        <f t="shared" si="1"/>
        <v>0</v>
      </c>
      <c r="F50" s="77" t="s">
        <v>461</v>
      </c>
      <c r="G50" s="78" t="s">
        <v>444</v>
      </c>
      <c r="H50" s="78">
        <v>43954</v>
      </c>
      <c r="I50" s="76" t="s">
        <v>106</v>
      </c>
      <c r="J50" s="76"/>
      <c r="L50" s="54">
        <v>1</v>
      </c>
      <c r="M50" s="27">
        <v>272960603</v>
      </c>
      <c r="N50" s="28">
        <v>37008</v>
      </c>
    </row>
    <row r="51" spans="1:16">
      <c r="A51" s="24" t="s">
        <v>106</v>
      </c>
      <c r="C51" s="24">
        <v>2019</v>
      </c>
      <c r="D51" s="27">
        <f>COUNTIF($B$1:B51,"x")</f>
        <v>0</v>
      </c>
      <c r="E51" s="76">
        <f t="shared" si="1"/>
        <v>0</v>
      </c>
      <c r="F51" s="77" t="s">
        <v>455</v>
      </c>
      <c r="G51" s="78" t="s">
        <v>444</v>
      </c>
      <c r="H51" s="78">
        <v>43954</v>
      </c>
      <c r="I51" s="76" t="s">
        <v>106</v>
      </c>
      <c r="J51" s="76"/>
      <c r="L51" s="54">
        <v>3</v>
      </c>
      <c r="M51" s="27">
        <v>272397442</v>
      </c>
      <c r="N51" s="28">
        <v>34041</v>
      </c>
    </row>
    <row r="52" spans="1:16">
      <c r="A52" s="24" t="s">
        <v>106</v>
      </c>
      <c r="D52" s="27">
        <f>COUNTIF($B$1:B52,"x")</f>
        <v>0</v>
      </c>
      <c r="E52" s="76">
        <f t="shared" si="1"/>
        <v>0</v>
      </c>
      <c r="F52" s="77" t="s">
        <v>421</v>
      </c>
      <c r="G52" s="78">
        <v>44014</v>
      </c>
      <c r="H52" s="78"/>
      <c r="I52" s="76"/>
      <c r="J52" s="76" t="s">
        <v>124</v>
      </c>
      <c r="L52" s="54">
        <f>D52</f>
        <v>0</v>
      </c>
      <c r="N52" s="28">
        <v>27534</v>
      </c>
    </row>
    <row r="53" spans="1:16">
      <c r="A53" s="24" t="s">
        <v>503</v>
      </c>
      <c r="D53" s="27">
        <f>COUNTIF($B$1:B53,"x")</f>
        <v>0</v>
      </c>
      <c r="E53" s="76"/>
      <c r="F53" s="77" t="s">
        <v>274</v>
      </c>
      <c r="G53" s="78"/>
      <c r="H53" s="78"/>
      <c r="I53" s="76" t="s">
        <v>502</v>
      </c>
      <c r="J53" s="76"/>
      <c r="L53" s="54"/>
      <c r="N53" s="28">
        <v>29541</v>
      </c>
    </row>
    <row r="54" spans="1:16">
      <c r="A54" s="54" t="s">
        <v>413</v>
      </c>
      <c r="C54" s="54">
        <v>2012</v>
      </c>
      <c r="D54" s="27">
        <v>1</v>
      </c>
      <c r="E54" s="76">
        <f>D54</f>
        <v>1</v>
      </c>
      <c r="F54" s="77" t="s">
        <v>143</v>
      </c>
      <c r="G54" s="78"/>
      <c r="H54" s="78"/>
      <c r="I54" s="76" t="s">
        <v>146</v>
      </c>
      <c r="J54" s="76"/>
      <c r="L54" s="54">
        <f>D54</f>
        <v>1</v>
      </c>
      <c r="M54" s="27">
        <v>271871229</v>
      </c>
      <c r="N54" s="28">
        <v>27425</v>
      </c>
      <c r="O54" s="27" t="s">
        <v>215</v>
      </c>
      <c r="P54" s="55">
        <v>40360</v>
      </c>
    </row>
    <row r="55" spans="1:16">
      <c r="A55" s="24" t="s">
        <v>106</v>
      </c>
      <c r="D55" s="27">
        <f>COUNTIF($B$1:B55,"x")</f>
        <v>0</v>
      </c>
      <c r="E55" s="76">
        <f>D55</f>
        <v>0</v>
      </c>
      <c r="F55" s="77" t="s">
        <v>422</v>
      </c>
      <c r="G55" s="78">
        <v>44014</v>
      </c>
      <c r="H55" s="78"/>
      <c r="I55" s="76"/>
      <c r="J55" s="76" t="s">
        <v>124</v>
      </c>
      <c r="L55" s="54">
        <f>D55</f>
        <v>0</v>
      </c>
      <c r="N55" s="28">
        <v>30596</v>
      </c>
    </row>
    <row r="61" spans="1:16">
      <c r="C61" s="24" t="s">
        <v>270</v>
      </c>
    </row>
    <row r="62" spans="1:16">
      <c r="C62" s="24" t="s">
        <v>121</v>
      </c>
    </row>
    <row r="63" spans="1:16">
      <c r="C63" s="24" t="s">
        <v>268</v>
      </c>
    </row>
    <row r="64" spans="1:16">
      <c r="C64" s="24" t="s">
        <v>459</v>
      </c>
    </row>
    <row r="65" spans="3:3">
      <c r="C65" s="24" t="s">
        <v>453</v>
      </c>
    </row>
    <row r="66" spans="3:3">
      <c r="C66" s="24" t="s">
        <v>462</v>
      </c>
    </row>
    <row r="67" spans="3:3">
      <c r="C67" s="24" t="s">
        <v>457</v>
      </c>
    </row>
    <row r="68" spans="3:3">
      <c r="C68" s="24" t="s">
        <v>115</v>
      </c>
    </row>
    <row r="69" spans="3:3">
      <c r="C69" s="24" t="s">
        <v>458</v>
      </c>
    </row>
    <row r="70" spans="3:3">
      <c r="C70" s="24" t="s">
        <v>452</v>
      </c>
    </row>
    <row r="71" spans="3:3">
      <c r="C71" s="24" t="s">
        <v>451</v>
      </c>
    </row>
    <row r="72" spans="3:3">
      <c r="C72" s="24" t="s">
        <v>448</v>
      </c>
    </row>
    <row r="73" spans="3:3">
      <c r="C73" s="24" t="s">
        <v>447</v>
      </c>
    </row>
    <row r="74" spans="3:3">
      <c r="C74" s="24" t="s">
        <v>461</v>
      </c>
    </row>
    <row r="75" spans="3:3">
      <c r="C75" s="24" t="s">
        <v>460</v>
      </c>
    </row>
    <row r="76" spans="3:3">
      <c r="C76" s="24" t="s">
        <v>455</v>
      </c>
    </row>
    <row r="77" spans="3:3">
      <c r="C77" s="24" t="s">
        <v>463</v>
      </c>
    </row>
    <row r="78" spans="3:3">
      <c r="C78" s="24" t="s">
        <v>441</v>
      </c>
    </row>
    <row r="79" spans="3:3">
      <c r="C79" s="24" t="s">
        <v>456</v>
      </c>
    </row>
    <row r="80" spans="3:3">
      <c r="C80" s="24" t="s">
        <v>446</v>
      </c>
    </row>
  </sheetData>
  <autoFilter ref="A1:W55" xr:uid="{00000000-0009-0000-0000-00000C000000}">
    <sortState xmlns:xlrd2="http://schemas.microsoft.com/office/spreadsheetml/2017/richdata2" ref="A2:W55">
      <sortCondition ref="B1:B55"/>
    </sortState>
  </autoFilter>
  <conditionalFormatting sqref="F7">
    <cfRule type="duplicateValues" dxfId="7" priority="4"/>
  </conditionalFormatting>
  <conditionalFormatting sqref="F53:F54">
    <cfRule type="duplicateValues" dxfId="6" priority="3"/>
  </conditionalFormatting>
  <conditionalFormatting sqref="F55">
    <cfRule type="duplicateValues" dxfId="5" priority="2"/>
  </conditionalFormatting>
  <conditionalFormatting sqref="F56:F1048576 F8:F31 F1:F6 F33:F52">
    <cfRule type="duplicateValues" dxfId="4" priority="18"/>
  </conditionalFormatting>
  <conditionalFormatting sqref="F32">
    <cfRule type="duplicateValues" dxfId="3" priority="1"/>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G7" sqref="G7"/>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157</v>
      </c>
      <c r="C1" s="61" t="s">
        <v>198</v>
      </c>
      <c r="D1" s="61" t="s">
        <v>199</v>
      </c>
      <c r="E1" s="168" t="s">
        <v>200</v>
      </c>
      <c r="F1" s="168"/>
      <c r="G1" s="61" t="s">
        <v>201</v>
      </c>
      <c r="I1" t="s">
        <v>494</v>
      </c>
      <c r="J1" s="145">
        <v>5000000000</v>
      </c>
    </row>
    <row r="2" spans="2:15" ht="15.6">
      <c r="B2" s="169" t="s">
        <v>202</v>
      </c>
      <c r="C2" s="170" t="s">
        <v>203</v>
      </c>
      <c r="D2" s="62" t="s">
        <v>195</v>
      </c>
      <c r="E2" s="63">
        <v>15088341255</v>
      </c>
      <c r="F2" s="64"/>
      <c r="G2" s="64"/>
      <c r="I2" t="s">
        <v>479</v>
      </c>
      <c r="J2" t="s">
        <v>480</v>
      </c>
    </row>
    <row r="3" spans="2:15" ht="15.6">
      <c r="B3" s="169"/>
      <c r="C3" s="170"/>
      <c r="D3" s="62" t="s">
        <v>196</v>
      </c>
      <c r="E3" s="63">
        <v>12207349547</v>
      </c>
      <c r="F3" s="64"/>
      <c r="G3" s="64"/>
      <c r="I3" t="s">
        <v>484</v>
      </c>
      <c r="J3" s="97" t="s">
        <v>482</v>
      </c>
    </row>
    <row r="4" spans="2:15" ht="15.6">
      <c r="B4" s="169"/>
      <c r="C4" s="170"/>
      <c r="D4" s="62" t="s">
        <v>197</v>
      </c>
      <c r="E4" s="63">
        <v>24336597873</v>
      </c>
      <c r="F4" s="64"/>
      <c r="I4" t="s">
        <v>485</v>
      </c>
      <c r="J4" s="97" t="s">
        <v>481</v>
      </c>
      <c r="L4" t="s">
        <v>215</v>
      </c>
    </row>
    <row r="5" spans="2:15" ht="15.6">
      <c r="B5" s="65"/>
      <c r="C5" s="65"/>
      <c r="D5" s="66">
        <v>2019</v>
      </c>
      <c r="E5" s="63">
        <v>12985343471</v>
      </c>
      <c r="F5" s="67"/>
      <c r="G5" s="64">
        <f>AVERAGE(E3,E4,E5)</f>
        <v>16509763630.333334</v>
      </c>
      <c r="I5">
        <v>2007</v>
      </c>
      <c r="J5" s="98" t="s">
        <v>483</v>
      </c>
      <c r="L5" t="s">
        <v>486</v>
      </c>
    </row>
    <row r="6" spans="2:15">
      <c r="E6" s="59"/>
      <c r="I6" t="s">
        <v>371</v>
      </c>
    </row>
    <row r="7" spans="2:15">
      <c r="B7" t="s">
        <v>199</v>
      </c>
      <c r="C7" t="s">
        <v>316</v>
      </c>
      <c r="D7" t="s">
        <v>317</v>
      </c>
      <c r="E7" t="s">
        <v>318</v>
      </c>
    </row>
    <row r="8" spans="2:15" ht="62.4">
      <c r="B8">
        <v>2017</v>
      </c>
      <c r="C8" t="s">
        <v>319</v>
      </c>
      <c r="D8" t="s">
        <v>320</v>
      </c>
      <c r="E8" t="s">
        <v>321</v>
      </c>
      <c r="I8" s="53" t="s">
        <v>276</v>
      </c>
      <c r="J8" s="53" t="s">
        <v>277</v>
      </c>
      <c r="K8" s="53" t="s">
        <v>104</v>
      </c>
      <c r="L8" s="53" t="s">
        <v>278</v>
      </c>
      <c r="M8" s="53" t="s">
        <v>279</v>
      </c>
      <c r="N8" s="53" t="s">
        <v>280</v>
      </c>
      <c r="O8" s="53" t="s">
        <v>278</v>
      </c>
    </row>
    <row r="9" spans="2:15" ht="72">
      <c r="B9">
        <v>2018</v>
      </c>
      <c r="C9" t="s">
        <v>322</v>
      </c>
      <c r="D9" t="s">
        <v>323</v>
      </c>
      <c r="E9" t="s">
        <v>324</v>
      </c>
      <c r="I9" s="1" t="s">
        <v>271</v>
      </c>
      <c r="J9" s="1" t="s">
        <v>272</v>
      </c>
      <c r="K9" s="1" t="s">
        <v>273</v>
      </c>
      <c r="L9" s="119" t="s">
        <v>552</v>
      </c>
      <c r="M9" s="1" t="s">
        <v>553</v>
      </c>
      <c r="N9" s="1" t="s">
        <v>275</v>
      </c>
      <c r="O9" s="1" t="s">
        <v>281</v>
      </c>
    </row>
    <row r="10" spans="2:15">
      <c r="B10">
        <v>2019</v>
      </c>
      <c r="C10" t="s">
        <v>315</v>
      </c>
      <c r="D10" t="s">
        <v>325</v>
      </c>
      <c r="E10" t="s">
        <v>326</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305</v>
      </c>
      <c r="C1" s="57" t="s">
        <v>579</v>
      </c>
      <c r="D1" s="86" t="s">
        <v>306</v>
      </c>
      <c r="E1" s="57" t="s">
        <v>190</v>
      </c>
      <c r="F1" s="57" t="s">
        <v>307</v>
      </c>
      <c r="G1" s="57" t="s">
        <v>311</v>
      </c>
      <c r="H1" s="126" t="s">
        <v>308</v>
      </c>
      <c r="I1" s="57" t="s">
        <v>309</v>
      </c>
      <c r="J1" s="57" t="s">
        <v>310</v>
      </c>
    </row>
    <row r="2" spans="1:10">
      <c r="A2" t="s">
        <v>124</v>
      </c>
      <c r="B2" t="s">
        <v>283</v>
      </c>
      <c r="D2" s="87" t="s">
        <v>284</v>
      </c>
      <c r="E2" s="58" t="s">
        <v>312</v>
      </c>
      <c r="F2">
        <v>1740168722</v>
      </c>
      <c r="G2">
        <v>1640251089</v>
      </c>
      <c r="H2" s="71" t="s">
        <v>285</v>
      </c>
      <c r="I2" t="s">
        <v>286</v>
      </c>
      <c r="J2" t="s">
        <v>287</v>
      </c>
    </row>
    <row r="3" spans="1:10">
      <c r="B3" t="s">
        <v>293</v>
      </c>
      <c r="D3" s="87" t="s">
        <v>294</v>
      </c>
      <c r="E3" s="58" t="s">
        <v>312</v>
      </c>
      <c r="F3">
        <v>1179998336</v>
      </c>
      <c r="G3">
        <v>1133019615</v>
      </c>
      <c r="H3" s="71" t="s">
        <v>295</v>
      </c>
      <c r="I3" t="s">
        <v>296</v>
      </c>
      <c r="J3" t="s">
        <v>297</v>
      </c>
    </row>
    <row r="4" spans="1:10">
      <c r="B4" t="s">
        <v>298</v>
      </c>
      <c r="D4" s="87" t="s">
        <v>294</v>
      </c>
      <c r="E4" s="58" t="s">
        <v>312</v>
      </c>
      <c r="F4">
        <v>1327002420</v>
      </c>
      <c r="G4">
        <v>1276052117</v>
      </c>
      <c r="H4" s="71" t="s">
        <v>295</v>
      </c>
      <c r="I4" t="s">
        <v>299</v>
      </c>
      <c r="J4" t="s">
        <v>300</v>
      </c>
    </row>
    <row r="5" spans="1:10">
      <c r="B5" t="s">
        <v>301</v>
      </c>
      <c r="D5" s="87" t="s">
        <v>289</v>
      </c>
      <c r="E5" s="58" t="s">
        <v>312</v>
      </c>
      <c r="F5">
        <v>1419238697</v>
      </c>
      <c r="G5">
        <v>1374255938</v>
      </c>
      <c r="H5" s="71" t="s">
        <v>302</v>
      </c>
      <c r="I5" t="s">
        <v>303</v>
      </c>
      <c r="J5" t="s">
        <v>304</v>
      </c>
    </row>
    <row r="6" spans="1:10">
      <c r="B6" t="s">
        <v>288</v>
      </c>
      <c r="D6" s="87" t="s">
        <v>289</v>
      </c>
      <c r="E6" s="58" t="s">
        <v>312</v>
      </c>
      <c r="F6">
        <v>3160636128</v>
      </c>
      <c r="G6">
        <v>3043578216</v>
      </c>
      <c r="H6" s="71" t="s">
        <v>290</v>
      </c>
      <c r="I6" t="s">
        <v>291</v>
      </c>
      <c r="J6" t="s">
        <v>292</v>
      </c>
    </row>
    <row r="7" spans="1:10">
      <c r="B7" t="s">
        <v>464</v>
      </c>
      <c r="D7" s="88">
        <v>42670</v>
      </c>
      <c r="E7" s="58" t="s">
        <v>465</v>
      </c>
      <c r="F7">
        <v>1617638971</v>
      </c>
      <c r="G7">
        <v>1616740713</v>
      </c>
      <c r="H7" s="71">
        <v>42725</v>
      </c>
      <c r="I7" t="s">
        <v>466</v>
      </c>
      <c r="J7" t="s">
        <v>292</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2"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2020-11-03T05:28:27Z</dcterms:modified>
</cp:coreProperties>
</file>