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20730" windowHeight="11760" activeTab="3"/>
  </bookViews>
  <sheets>
    <sheet name="Data" sheetId="2" r:id="rId1"/>
    <sheet name="Merge" sheetId="3" r:id="rId2"/>
    <sheet name="DS_CongNhan" sheetId="7" r:id="rId3"/>
    <sheet name="NhanSu" sheetId="8" r:id="rId4"/>
    <sheet name="DangKyCatDien" sheetId="10" r:id="rId5"/>
  </sheets>
  <definedNames>
    <definedName name="_xlnm._FilterDatabase" localSheetId="4" hidden="1">DangKyCatDien!$A$1:$O$27</definedName>
    <definedName name="_xlnm._FilterDatabase" localSheetId="2" hidden="1">DS_CongNhan!$C$1:$L$26</definedName>
    <definedName name="_xlnm._FilterDatabase" localSheetId="3" hidden="1">NhanSu!$C$1:$Q$55</definedName>
    <definedName name="data">Data!$A:$Z</definedName>
    <definedName name="HoaDon">#REF!</definedName>
    <definedName name="NhanSu">NhanSu!$D:$I</definedName>
    <definedName name="tab">REPT(" ",10)</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 i="8" l="1" a="1"/>
  <c r="J3" i="8" s="1"/>
  <c r="O19" i="10" l="1"/>
  <c r="M19" i="10"/>
  <c r="L19" i="10"/>
  <c r="K19" i="10"/>
  <c r="F19" i="10"/>
  <c r="C19" i="10"/>
  <c r="N19" i="10" s="1"/>
  <c r="O18" i="10"/>
  <c r="M18" i="10"/>
  <c r="L18" i="10"/>
  <c r="K18" i="10"/>
  <c r="F18" i="10"/>
  <c r="C18" i="10"/>
  <c r="N18" i="10" s="1"/>
  <c r="O17" i="10"/>
  <c r="M17" i="10"/>
  <c r="L17" i="10"/>
  <c r="K17" i="10"/>
  <c r="F17" i="10"/>
  <c r="C17" i="10"/>
  <c r="N17" i="10" s="1"/>
  <c r="O27" i="10"/>
  <c r="M27" i="10"/>
  <c r="L27" i="10"/>
  <c r="K27" i="10"/>
  <c r="F27" i="10"/>
  <c r="C27" i="10"/>
  <c r="N27" i="10" s="1"/>
  <c r="O26" i="10"/>
  <c r="M26" i="10"/>
  <c r="L26" i="10"/>
  <c r="K26" i="10"/>
  <c r="F26" i="10"/>
  <c r="C26" i="10"/>
  <c r="N26" i="10" s="1"/>
  <c r="O25" i="10"/>
  <c r="M25" i="10"/>
  <c r="L25" i="10"/>
  <c r="K25" i="10"/>
  <c r="F25" i="10"/>
  <c r="C25" i="10"/>
  <c r="N25" i="10" s="1"/>
  <c r="O24" i="10"/>
  <c r="M24" i="10"/>
  <c r="L24" i="10"/>
  <c r="K24" i="10"/>
  <c r="F24" i="10"/>
  <c r="C24" i="10"/>
  <c r="N24" i="10" s="1"/>
  <c r="O23" i="10"/>
  <c r="M23" i="10"/>
  <c r="L23" i="10"/>
  <c r="K23" i="10"/>
  <c r="F23" i="10"/>
  <c r="C23" i="10"/>
  <c r="N23" i="10" s="1"/>
  <c r="O22" i="10"/>
  <c r="M22" i="10"/>
  <c r="L22" i="10"/>
  <c r="K22" i="10"/>
  <c r="F22" i="10"/>
  <c r="C22" i="10"/>
  <c r="N22" i="10" s="1"/>
  <c r="O21" i="10"/>
  <c r="M21" i="10"/>
  <c r="L21" i="10"/>
  <c r="K21" i="10"/>
  <c r="F21" i="10"/>
  <c r="C21" i="10"/>
  <c r="N21" i="10" s="1"/>
  <c r="O20" i="10"/>
  <c r="M20" i="10"/>
  <c r="L20" i="10"/>
  <c r="K20" i="10"/>
  <c r="F20" i="10"/>
  <c r="C20" i="10"/>
  <c r="N20" i="10" s="1"/>
  <c r="O8" i="10"/>
  <c r="M8" i="10"/>
  <c r="L8" i="10"/>
  <c r="K8" i="10"/>
  <c r="F8" i="10"/>
  <c r="C8" i="10"/>
  <c r="N8" i="10" s="1"/>
  <c r="M3" i="10"/>
  <c r="M4" i="10"/>
  <c r="M5" i="10"/>
  <c r="M6" i="10"/>
  <c r="M7" i="10"/>
  <c r="M9" i="10"/>
  <c r="M10" i="10"/>
  <c r="M11" i="10"/>
  <c r="M12" i="10"/>
  <c r="M13" i="10"/>
  <c r="M14" i="10"/>
  <c r="M15" i="10"/>
  <c r="M16" i="10"/>
  <c r="M2" i="10"/>
  <c r="F3" i="10"/>
  <c r="F4" i="10"/>
  <c r="F5" i="10"/>
  <c r="F6" i="10"/>
  <c r="F7" i="10"/>
  <c r="F9" i="10"/>
  <c r="F10" i="10"/>
  <c r="F11" i="10"/>
  <c r="F12" i="10"/>
  <c r="F13" i="10"/>
  <c r="F14" i="10"/>
  <c r="F15" i="10"/>
  <c r="F16" i="10"/>
  <c r="F2" i="10"/>
  <c r="O6" i="10"/>
  <c r="L6" i="10"/>
  <c r="C6" i="10"/>
  <c r="N6" i="10" s="1"/>
  <c r="C7" i="10"/>
  <c r="N7" i="10" s="1"/>
  <c r="C9" i="10"/>
  <c r="N9" i="10" s="1"/>
  <c r="C10" i="10"/>
  <c r="N10" i="10" s="1"/>
  <c r="C11" i="10"/>
  <c r="N11" i="10" s="1"/>
  <c r="C12" i="10"/>
  <c r="N12" i="10" s="1"/>
  <c r="C13" i="10"/>
  <c r="N13" i="10" s="1"/>
  <c r="C14" i="10"/>
  <c r="N14" i="10" s="1"/>
  <c r="C15" i="10"/>
  <c r="N15" i="10" s="1"/>
  <c r="C16" i="10"/>
  <c r="N16" i="10" s="1"/>
  <c r="C3" i="10"/>
  <c r="N3" i="10" s="1"/>
  <c r="C4" i="10"/>
  <c r="N4" i="10" s="1"/>
  <c r="C5" i="10"/>
  <c r="N5" i="10" s="1"/>
  <c r="C2" i="10"/>
  <c r="N2" i="10" s="1"/>
  <c r="O3" i="10"/>
  <c r="O4" i="10"/>
  <c r="O5" i="10"/>
  <c r="O7" i="10"/>
  <c r="O9" i="10"/>
  <c r="O10" i="10"/>
  <c r="O11" i="10"/>
  <c r="O12" i="10"/>
  <c r="O13" i="10"/>
  <c r="O14" i="10"/>
  <c r="O15" i="10"/>
  <c r="O16" i="10"/>
  <c r="O2" i="10"/>
  <c r="L7" i="10"/>
  <c r="L9" i="10"/>
  <c r="L10" i="10"/>
  <c r="L11" i="10"/>
  <c r="L12" i="10"/>
  <c r="L13" i="10"/>
  <c r="L14" i="10"/>
  <c r="L15" i="10"/>
  <c r="L16" i="10"/>
  <c r="L3" i="10"/>
  <c r="L4" i="10"/>
  <c r="L5" i="10"/>
  <c r="L2" i="10"/>
  <c r="E5" i="2"/>
  <c r="E6" i="2"/>
  <c r="E7" i="2"/>
  <c r="E8" i="2"/>
  <c r="K16" i="10"/>
  <c r="K15" i="10"/>
  <c r="K14" i="10"/>
  <c r="K13" i="10"/>
  <c r="K12" i="10"/>
  <c r="K11" i="10"/>
  <c r="K10" i="10"/>
  <c r="K9" i="10"/>
  <c r="K7" i="10"/>
  <c r="K5" i="10" l="1"/>
  <c r="K6" i="10"/>
  <c r="K2" i="10"/>
  <c r="K3" i="10"/>
  <c r="K4" i="10"/>
  <c r="J35" i="8" a="1"/>
  <c r="J35" i="8" s="1"/>
  <c r="J10" i="8" a="1"/>
  <c r="J10" i="8" s="1"/>
  <c r="J13" i="8" a="1"/>
  <c r="J13" i="8" s="1"/>
  <c r="J5" i="8" a="1"/>
  <c r="J5" i="8" s="1"/>
  <c r="J15" i="8" a="1"/>
  <c r="J15" i="8" s="1"/>
  <c r="J4" i="8" a="1"/>
  <c r="J4" i="8" s="1"/>
  <c r="J8" i="8" a="1"/>
  <c r="J8" i="8" s="1"/>
  <c r="J11" i="8" a="1"/>
  <c r="J11" i="8" s="1"/>
  <c r="J19" i="8" a="1"/>
  <c r="J19" i="8" s="1"/>
  <c r="J9" i="8" a="1"/>
  <c r="J9" i="8" s="1"/>
  <c r="J21" i="8" a="1"/>
  <c r="J21" i="8" s="1"/>
  <c r="J12" i="8" a="1"/>
  <c r="J12" i="8" s="1"/>
  <c r="J22" i="8" a="1"/>
  <c r="J22" i="8" s="1"/>
  <c r="J7" i="8" a="1"/>
  <c r="J7" i="8" s="1"/>
  <c r="J23" i="8" a="1"/>
  <c r="J23" i="8" s="1"/>
  <c r="J14" i="8" a="1"/>
  <c r="J14" i="8" s="1"/>
  <c r="J17" i="8" a="1"/>
  <c r="J17" i="8" s="1"/>
  <c r="J18" i="8" a="1"/>
  <c r="J18" i="8" s="1"/>
  <c r="J6" i="8" a="1"/>
  <c r="J6"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c r="C27" i="7"/>
  <c r="M3" i="7" a="1"/>
  <c r="M3" i="7"/>
  <c r="M4" i="7" a="1"/>
  <c r="M4" i="7"/>
  <c r="M5" i="7" a="1"/>
  <c r="M5" i="7"/>
  <c r="M6" i="7" a="1"/>
  <c r="M6" i="7"/>
  <c r="M7" i="7" a="1"/>
  <c r="M7" i="7"/>
  <c r="M8" i="7" a="1"/>
  <c r="M8" i="7"/>
  <c r="M9" i="7" a="1"/>
  <c r="M9" i="7"/>
  <c r="M10" i="7" a="1"/>
  <c r="M10" i="7"/>
  <c r="M11" i="7" a="1"/>
  <c r="M11" i="7"/>
  <c r="M12" i="7" a="1"/>
  <c r="M12" i="7"/>
  <c r="M13" i="7" a="1"/>
  <c r="M13" i="7"/>
  <c r="M14" i="7" a="1"/>
  <c r="M14" i="7"/>
  <c r="M15" i="7" a="1"/>
  <c r="M15" i="7"/>
  <c r="M16" i="7" a="1"/>
  <c r="M16" i="7"/>
  <c r="M17" i="7" a="1"/>
  <c r="M17" i="7"/>
  <c r="M18" i="7" a="1"/>
  <c r="M18" i="7"/>
  <c r="M19" i="7" a="1"/>
  <c r="M19" i="7"/>
  <c r="M20" i="7" a="1"/>
  <c r="M20" i="7"/>
  <c r="M21" i="7" a="1"/>
  <c r="M21" i="7"/>
  <c r="M22" i="7" a="1"/>
  <c r="M22" i="7"/>
  <c r="M23" i="7" a="1"/>
  <c r="M23" i="7"/>
  <c r="M24" i="7" a="1"/>
  <c r="M24" i="7"/>
  <c r="M25" i="7" a="1"/>
  <c r="M25" i="7"/>
  <c r="M26" i="7" a="1"/>
  <c r="M26" i="7"/>
  <c r="M2" i="7" a="1"/>
  <c r="M2" i="7"/>
  <c r="G4" i="3"/>
  <c r="G3" i="3"/>
  <c r="A3" i="3"/>
  <c r="P4" i="2" a="1"/>
  <c r="P4" i="2"/>
  <c r="P3" i="2" a="1"/>
  <c r="P3" i="2"/>
  <c r="Q4" i="2" a="1"/>
  <c r="Q4" i="2"/>
  <c r="E4" i="2"/>
  <c r="A4" i="2"/>
  <c r="Q3" i="2" a="1"/>
  <c r="Q3" i="2"/>
  <c r="E3" i="2"/>
  <c r="C26" i="7"/>
  <c r="C25" i="7"/>
  <c r="C24" i="7"/>
  <c r="N1" i="8"/>
  <c r="O1" i="8"/>
  <c r="P1" i="8"/>
  <c r="Q1" i="8"/>
  <c r="C3" i="7"/>
  <c r="C4" i="7"/>
  <c r="C5" i="7"/>
  <c r="C6" i="7"/>
  <c r="C7" i="7"/>
  <c r="C8" i="7"/>
  <c r="C9" i="7"/>
  <c r="C10" i="7"/>
  <c r="C11" i="7"/>
  <c r="C12" i="7"/>
  <c r="C13" i="7"/>
  <c r="C14" i="7"/>
  <c r="C15" i="7"/>
  <c r="C16" i="7"/>
  <c r="C17" i="7"/>
  <c r="C18" i="7"/>
  <c r="C19" i="7"/>
  <c r="C20" i="7"/>
  <c r="C21" i="7"/>
  <c r="C22" i="7"/>
  <c r="C23" i="7"/>
  <c r="C2" i="7"/>
  <c r="A1" i="2"/>
  <c r="A3" i="2"/>
  <c r="A5" i="2"/>
  <c r="X3" i="3"/>
  <c r="W3" i="3"/>
  <c r="V3" i="3"/>
  <c r="U3" i="3"/>
  <c r="M3" i="3"/>
  <c r="E3" i="3"/>
  <c r="D3" i="3"/>
  <c r="K3" i="3"/>
  <c r="J3" i="3"/>
  <c r="I3" i="3"/>
  <c r="H3" i="3"/>
  <c r="N3" i="3"/>
  <c r="T3" i="3"/>
  <c r="L3" i="3"/>
  <c r="S3" i="3"/>
  <c r="C3" i="3"/>
  <c r="B3" i="3"/>
  <c r="Q3" i="3"/>
  <c r="P3" i="3"/>
  <c r="O3" i="3"/>
  <c r="F3" i="3"/>
  <c r="R3" i="3"/>
  <c r="S4" i="3"/>
  <c r="Q4" i="3"/>
  <c r="M4" i="3"/>
  <c r="E4" i="3"/>
  <c r="T4" i="3"/>
  <c r="N4" i="3"/>
  <c r="D4" i="3"/>
  <c r="V1" i="3"/>
  <c r="U4" i="3"/>
  <c r="L1" i="3"/>
  <c r="O4" i="3"/>
  <c r="O1" i="3"/>
  <c r="W1" i="3"/>
  <c r="R1" i="3"/>
  <c r="M1" i="3"/>
  <c r="T1" i="3"/>
  <c r="X1" i="3"/>
  <c r="S1" i="3"/>
  <c r="N1" i="3"/>
  <c r="V4" i="3"/>
  <c r="W4" i="3"/>
  <c r="U1" i="3"/>
  <c r="P1" i="3"/>
  <c r="X4" i="3"/>
  <c r="R4" i="3"/>
  <c r="Q1" i="3"/>
  <c r="L4" i="3"/>
  <c r="P4" i="3"/>
  <c r="K4" i="3"/>
  <c r="J4" i="3"/>
  <c r="I4" i="3"/>
  <c r="H4" i="3"/>
  <c r="F4" i="3"/>
  <c r="C4" i="3"/>
  <c r="B4" i="3"/>
  <c r="K1" i="3"/>
  <c r="J1" i="3"/>
  <c r="I1" i="3"/>
  <c r="H1" i="3"/>
  <c r="G1" i="3"/>
  <c r="F1" i="3"/>
  <c r="E1" i="3"/>
  <c r="D1" i="3"/>
  <c r="C1" i="3"/>
  <c r="B1" i="3"/>
  <c r="A4" i="3"/>
  <c r="A1" i="3"/>
  <c r="D3" i="8" l="1"/>
  <c r="D7" i="8"/>
  <c r="D11" i="8"/>
  <c r="D15" i="8"/>
  <c r="D19" i="8"/>
  <c r="D23" i="8"/>
  <c r="D27" i="8"/>
  <c r="D31" i="8"/>
  <c r="D35" i="8"/>
  <c r="D39" i="8"/>
  <c r="D43" i="8"/>
  <c r="D47" i="8"/>
  <c r="D51" i="8"/>
  <c r="D55" i="8"/>
  <c r="D44" i="8"/>
  <c r="D52" i="8"/>
  <c r="D5" i="8"/>
  <c r="D13" i="8"/>
  <c r="D17" i="8"/>
  <c r="D53" i="8"/>
  <c r="D6" i="8"/>
  <c r="D22" i="8"/>
  <c r="D30" i="8"/>
  <c r="D42" i="8"/>
  <c r="D50" i="8"/>
  <c r="D4" i="8"/>
  <c r="D8" i="8"/>
  <c r="D12" i="8"/>
  <c r="D16" i="8"/>
  <c r="D20" i="8"/>
  <c r="D24" i="8"/>
  <c r="D28" i="8"/>
  <c r="D32" i="8"/>
  <c r="D36" i="8"/>
  <c r="D40" i="8"/>
  <c r="D48" i="8"/>
  <c r="D2" i="8"/>
  <c r="I3" i="7" s="1"/>
  <c r="D9" i="8"/>
  <c r="D21" i="8"/>
  <c r="D25" i="8"/>
  <c r="D29" i="8"/>
  <c r="D33" i="8"/>
  <c r="D37" i="8"/>
  <c r="D41" i="8"/>
  <c r="D45" i="8"/>
  <c r="D49" i="8"/>
  <c r="D10" i="8"/>
  <c r="E18" i="7" s="1"/>
  <c r="D14" i="8"/>
  <c r="D18" i="8"/>
  <c r="D26" i="8"/>
  <c r="D34" i="8"/>
  <c r="D38" i="8"/>
  <c r="D46" i="8"/>
  <c r="D54" i="8"/>
  <c r="E23" i="7"/>
  <c r="I27" i="7"/>
  <c r="E7" i="7"/>
  <c r="I20" i="7"/>
  <c r="I21" i="7"/>
  <c r="E10" i="7"/>
  <c r="E5" i="7"/>
  <c r="I10" i="7"/>
  <c r="E9" i="7"/>
  <c r="E13" i="7"/>
  <c r="D3" i="7"/>
  <c r="L3" i="7" s="1"/>
  <c r="D10" i="7"/>
  <c r="L10" i="7" s="1"/>
  <c r="D18" i="7"/>
  <c r="L18" i="7" s="1"/>
  <c r="D6" i="7"/>
  <c r="L6" i="7" s="1"/>
  <c r="D8" i="7"/>
  <c r="L8" i="7" s="1"/>
  <c r="D24" i="7"/>
  <c r="L24" i="7" s="1"/>
  <c r="E24" i="7"/>
  <c r="I11" i="7"/>
  <c r="E15" i="7"/>
  <c r="E12" i="7"/>
  <c r="E20" i="7"/>
  <c r="I6" i="7"/>
  <c r="I9" i="7"/>
  <c r="E6" i="7"/>
  <c r="D19" i="7"/>
  <c r="L19" i="7" s="1"/>
  <c r="D12" i="7"/>
  <c r="L12" i="7" s="1"/>
  <c r="D22" i="7"/>
  <c r="L22" i="7" s="1"/>
  <c r="D21" i="7"/>
  <c r="L21" i="7" s="1"/>
  <c r="D15" i="7"/>
  <c r="L15" i="7" s="1"/>
  <c r="D17" i="7"/>
  <c r="L17" i="7" s="1"/>
  <c r="E25" i="7"/>
  <c r="D27" i="7"/>
  <c r="L27" i="7" s="1"/>
  <c r="I19" i="7"/>
  <c r="I23" i="7"/>
  <c r="I4" i="7"/>
  <c r="E16" i="7"/>
  <c r="I5" i="7"/>
  <c r="E17" i="7"/>
  <c r="I14" i="7"/>
  <c r="E11" i="7"/>
  <c r="I17" i="7"/>
  <c r="E21" i="7"/>
  <c r="E14" i="7"/>
  <c r="I12" i="7"/>
  <c r="I15" i="7"/>
  <c r="E4" i="7"/>
  <c r="I18" i="7"/>
  <c r="D11" i="7"/>
  <c r="L11" i="7" s="1"/>
  <c r="D4" i="7"/>
  <c r="L4" i="7" s="1"/>
  <c r="D14" i="7"/>
  <c r="L14" i="7" s="1"/>
  <c r="D5" i="7"/>
  <c r="L5" i="7" s="1"/>
  <c r="D7" i="7"/>
  <c r="L7" i="7" s="1"/>
  <c r="D16" i="7"/>
  <c r="L16" i="7" s="1"/>
  <c r="E26" i="7"/>
  <c r="I2" i="7"/>
  <c r="E19" i="7"/>
  <c r="E3" i="7"/>
  <c r="I13" i="7"/>
  <c r="I22" i="7"/>
  <c r="I25" i="7"/>
  <c r="E22" i="7"/>
  <c r="D2" i="7"/>
  <c r="L2" i="7" s="1"/>
  <c r="D20" i="7"/>
  <c r="L20" i="7" s="1"/>
  <c r="D25" i="7"/>
  <c r="L25" i="7" s="1"/>
  <c r="D26" i="7"/>
  <c r="L26" i="7" s="1"/>
  <c r="D23" i="7"/>
  <c r="L23" i="7" s="1"/>
  <c r="D9" i="7"/>
  <c r="L9" i="7" s="1"/>
  <c r="D13" i="7" l="1"/>
  <c r="L13" i="7" s="1"/>
  <c r="I26" i="7"/>
  <c r="I24" i="7"/>
  <c r="I16" i="7"/>
  <c r="E27" i="7"/>
  <c r="E8" i="7"/>
  <c r="I7" i="7"/>
  <c r="I8" i="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<sst xmlns="http://schemas.openxmlformats.org/spreadsheetml/2006/main" count="382" uniqueCount="194">
  <si>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</si>
  <si>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</si>
  <si>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</si>
  <si>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</si>
  <si>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</si>
  <si>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</si>
  <si>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</si>
  <si>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</si>
  <si>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</si>
  <si>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</si>
  <si>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</si>
  <si>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</si>
  <si>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</si>
  <si>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</si>
  <si>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</si>
  <si>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</si>
  <si>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</si>
  <si>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</si>
  <si>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</si>
  <si>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</si>
  <si>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</si>
  <si>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</si>
  <si>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</si>
  <si>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</si>
  <si>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</si>
  <si>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</si>
  <si>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</si>
  <si>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</si>
  <si>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</si>
  <si>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</si>
  <si>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</si>
  <si>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</si>
  <si>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</si>
  <si>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</si>
  <si>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</si>
  <si>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</si>
  <si>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</si>
  <si>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</si>
  <si>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</si>
  <si>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</si>
  <si>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</si>
  <si>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</si>
  <si>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</si>
  <si>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</si>
  <si>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</si>
  <si>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</si>
  <si>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</si>
  <si>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</si>
  <si>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</si>
  <si>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</si>
  <si>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</si>
  <si>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</si>
  <si>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</si>
  <si>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</si>
  <si>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</si>
  <si>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</si>
  <si>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</si>
  <si>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</si>
  <si>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</si>
  <si>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</si>
  <si>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</si>
  <si>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</si>
  <si>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</si>
  <si>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</si>
  <si>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</si>
  <si>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</si>
  <si>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</si>
  <si>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</si>
  <si>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</si>
  <si>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</si>
  <si>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</si>
  <si>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</si>
  <si>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</si>
  <si>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</si>
  <si>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</si>
  <si>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</si>
  <si>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</si>
  <si>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</si>
  <si>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</si>
  <si>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</si>
  <si>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</si>
  <si>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</si>
  <si>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</si>
  <si>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</si>
  <si>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</si>
  <si>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</si>
  <si>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</si>
  <si>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</si>
  <si>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</si>
  <si>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</si>
  <si>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</si>
  <si>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</si>
  <si>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</si>
  <si>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</si>
  <si>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</si>
  <si>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</si>
  <si>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</si>
  <si>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</si>
  <si>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</si>
  <si>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</si>
  <si>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</si>
  <si>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</si>
  <si>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</si>
  <si>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</si>
  <si>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</si>
  <si>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</si>
  <si>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</si>
  <si>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</si>
  <si>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</si>
  <si>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</si>
  <si>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</si>
  <si>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</si>
  <si>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</si>
  <si>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</si>
  <si>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</si>
  <si>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</si>
  <si>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</si>
  <si>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</si>
  <si>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</si>
  <si>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</si>
  <si>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</si>
  <si>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</si>
  <si>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</si>
  <si>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</si>
  <si>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</si>
  <si>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</si>
  <si>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</si>
  <si>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</si>
  <si>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</si>
  <si>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</si>
  <si>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HẠNG MỤC</t>
  </si>
  <si>
    <t>KHU VỰC</t>
  </si>
  <si>
    <t>PHẠM VI CẮT ĐIỆN</t>
  </si>
  <si>
    <t>THỜI GIAN DỰ KIẾN CẮT ĐIỆN</t>
  </si>
  <si>
    <t>NỘI DUNG CÔNG TÁC</t>
  </si>
  <si>
    <t>ĐƠN VỊ CÔNG TÁC</t>
  </si>
  <si>
    <t>Thứ</t>
  </si>
  <si>
    <t>TBA Nam Hà 1</t>
  </si>
  <si>
    <t>Công ty TNHH Thu Lộc</t>
  </si>
  <si>
    <t>TBA Nam Hà 1A</t>
  </si>
  <si>
    <t>TBA Nam Hà 3</t>
  </si>
  <si>
    <t>TBA Xuân Tây 10A</t>
  </si>
  <si>
    <t>Cải tạo lưới điện trung hạ thế huyện Cẩm Mỹ năm 2020</t>
  </si>
  <si>
    <t xml:space="preserve">Thay dây hạ thế </t>
  </si>
  <si>
    <t>Thay dây hạ thế TBA Nam Hà 1</t>
  </si>
  <si>
    <t>Thay dây hạ thế TBA Nam Hà 1A</t>
  </si>
  <si>
    <t>Thay dây hạ thế TBA Nam Hà 3</t>
  </si>
  <si>
    <t>Thay dây hạ thế TBA Xuân Tây 10A</t>
  </si>
  <si>
    <t>Cải tạo lưới điện trung hạ thế huyện Cẩm Mỹ năm 2021</t>
  </si>
  <si>
    <t>Cải tạo lưới điện trung hạ thế huyện Cẩm Mỹ năm 2022</t>
  </si>
  <si>
    <t>Cải tạo lưới điện trung hạ thế huyện Cẩm Mỹ năm 2023</t>
  </si>
  <si>
    <t>Đường dây hạ thế sau TBA Nam hà 1</t>
  </si>
  <si>
    <t>Khu vực</t>
  </si>
  <si>
    <t>Cắt</t>
  </si>
  <si>
    <t>TiepDia</t>
  </si>
  <si>
    <t xml:space="preserve">MCCB </t>
  </si>
  <si>
    <t>Bảo vệ</t>
  </si>
  <si>
    <t xml:space="preserve">FCO + MCCB </t>
  </si>
  <si>
    <t>TBA Sông Ray 8A</t>
  </si>
  <si>
    <t xml:space="preserve">Lưới điện hạ thế sau </t>
  </si>
  <si>
    <t xml:space="preserve">Lưới điện trung thế sau </t>
  </si>
  <si>
    <t>Nhánh rẽ Đồng Tâm 1</t>
  </si>
  <si>
    <t>LBS khí + 3 LTD</t>
  </si>
  <si>
    <t>Nâng cấp đường dây hạ thế và TBA Sông Ray 7 từ 1 pha lên 3 pha, cấy TBA Sông Ray 7A</t>
  </si>
  <si>
    <t xml:space="preserve">hạ thế TBA Sông Ray 7, trụ trung thế 038 </t>
  </si>
  <si>
    <t>Nhánh rẽ Lâm San 10, 11, 12</t>
  </si>
  <si>
    <t xml:space="preserve">3xFCO </t>
  </si>
  <si>
    <t>trung hạ áp tại TBA Lâm San 11A, 11D</t>
  </si>
  <si>
    <t xml:space="preserve">Recloser + 3 LTD </t>
  </si>
  <si>
    <t>Nhánh rẽ Lâm San</t>
  </si>
  <si>
    <t>Trồng trụ trung thế 015A đấu nối trung thế, tách lưới, sang tải TBA Sông Ray 2, Sông Ray 2A. Đấu nối trung thế và di dời TBA Sông Ray 4A</t>
  </si>
  <si>
    <t xml:space="preserve">trụ trung thế 075 </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</si>
  <si>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</si>
  <si>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</si>
  <si>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</si>
  <si>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</si>
  <si>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</si>
  <si>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</si>
  <si>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</si>
  <si>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</si>
  <si>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</si>
  <si>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</si>
  <si>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Nâng cấp đường dây trung thế và trạm biến áp Láng Me 5B từ 1 pha lên 3 pha, di dời TBA Láng Me 5, cấy trạm biến áp lá me 5A-1</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</si>
  <si>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</si>
  <si>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</si>
  <si>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</si>
  <si>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</si>
  <si>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</si>
  <si>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</si>
  <si>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Nam Hà 1, trồng trụ đôn lưới</t>
  </si>
  <si>
    <t>Di dời TBA Tân Bảo 3</t>
  </si>
  <si>
    <t>Nhánh rẽ Thừa Đức 11</t>
  </si>
  <si>
    <t>Lắp đặt trạm biến áp Thừa Đức 11A, đấu nối trung thế nhánh rẽ Thừa Đức 11A, tách lưới hạ thế trạm Thừa Đức 11 sang nhận điện trạm Thừa Đức 11A</t>
  </si>
  <si>
    <t>Đinh Minh Trí</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</si>
</sst>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dd/mm"/>
  </numFmts>
  <fonts count="22">
    <font>
      <sz val="11"/>
      <color rgb="FF000000"/>
      <name val="Calibri"/>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3">
    <xf numFmtId="0" fontId="0" fillId="0" borderId="0"/>
    <xf numFmtId="43" fontId="3" fillId="0" borderId="0" applyFont="0" applyFill="0" applyBorder="0" applyAlignment="0" applyProtection="0"/>
    <xf numFmtId="0" fontId="4" fillId="2" borderId="2" applyNumberFormat="0" applyBorder="0"/>
    <xf numFmtId="164" fontId="5" fillId="1" borderId="3" applyNumberFormat="0" applyBorder="0" applyAlignment="0">
      <alignment horizontal="centerContinuous"/>
    </xf>
    <xf numFmtId="0" fontId="6" fillId="0" borderId="0"/>
    <xf numFmtId="0" fontId="7" fillId="0" borderId="0"/>
    <xf numFmtId="0" fontId="1" fillId="0" borderId="0"/>
    <xf numFmtId="0" fontId="3" fillId="0" borderId="0"/>
    <xf numFmtId="0" fontId="3" fillId="0" borderId="0">
      <alignment vertical="top"/>
    </xf>
    <xf numFmtId="0" fontId="8" fillId="0" borderId="0"/>
    <xf numFmtId="0" fontId="1" fillId="0" borderId="0"/>
    <xf numFmtId="0" fontId="8" fillId="0" borderId="0"/>
    <xf numFmtId="0" fontId="8" fillId="0" borderId="0"/>
    <xf numFmtId="0" fontId="1" fillId="0" borderId="0"/>
    <xf numFmtId="0" fontId="7" fillId="0" borderId="0"/>
    <xf numFmtId="0" fontId="1" fillId="0" borderId="0"/>
    <xf numFmtId="9" fontId="3" fillId="0" borderId="0" quotePrefix="1" applyFont="0" applyFill="0" applyBorder="0" applyAlignment="0">
      <protection locked="0"/>
    </xf>
    <xf numFmtId="0" fontId="9" fillId="0" borderId="0">
      <alignment vertical="top"/>
    </xf>
    <xf numFmtId="0" fontId="6" fillId="0" borderId="1">
      <alignment horizontal="center" vertical="center"/>
    </xf>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cellStyleXfs>
  <cellXfs count="44">
    <xf numFmtId="0" fontId="0" fillId="0" borderId="0" xfId="0"/>
    <xf numFmtId="0" fontId="2" fillId="0" borderId="0" xfId="6" applyFont="1" applyAlignment="1">
      <alignment horizontal="center" vertical="center" wrapText="1"/>
    </xf>
    <xf numFmtId="0" fontId="1" fillId="0" borderId="0" xfId="6" applyAlignment="1">
      <alignment vertical="center" wrapText="1"/>
    </xf>
    <xf numFmtId="0" fontId="1" fillId="0" borderId="0" xfId="6"/>
    <xf numFmtId="0" fontId="1" fillId="0" borderId="0" xfId="6" applyAlignment="1">
      <alignment horizontal="center" vertical="center" wrapText="1"/>
    </xf>
    <xf numFmtId="0" fontId="12" fillId="0" borderId="0" xfId="6" applyFont="1" applyAlignment="1">
      <alignment horizontal="center" vertical="center" wrapText="1"/>
    </xf>
    <xf numFmtId="0" fontId="11" fillId="0" borderId="0" xfId="0" applyFont="1"/>
    <xf numFmtId="0" fontId="13" fillId="0" borderId="0" xfId="0" applyFont="1" applyAlignment="1">
      <alignment horizontal="center"/>
    </xf>
    <xf numFmtId="0" fontId="14" fillId="0" borderId="0" xfId="0" applyFont="1" applyAlignment="1">
      <alignment horizontal="center" vertical="center"/>
    </xf>
    <xf numFmtId="0" fontId="10" fillId="0" borderId="0" xfId="0" applyFont="1" applyAlignment="1">
      <alignment horizontal="center" vertical="center"/>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0" xfId="0" applyFont="1" applyAlignment="1">
      <alignment vertical="center" wrapText="1"/>
    </xf>
    <xf numFmtId="0" fontId="18" fillId="0" borderId="1" xfId="0" applyFont="1" applyBorder="1" applyAlignment="1">
      <alignment horizontal="center" vertical="center"/>
    </xf>
    <xf numFmtId="0" fontId="18" fillId="0" borderId="1" xfId="0" applyFont="1" applyBorder="1" applyAlignment="1">
      <alignment horizontal="left" vertical="center"/>
    </xf>
    <xf numFmtId="165" fontId="18" fillId="0" borderId="1" xfId="0" applyNumberFormat="1" applyFont="1" applyBorder="1" applyAlignment="1">
      <alignment horizontal="center" vertical="center"/>
    </xf>
    <xf numFmtId="0" fontId="18" fillId="0" borderId="1" xfId="0" applyFont="1" applyBorder="1"/>
    <xf numFmtId="0" fontId="16" fillId="0" borderId="1" xfId="0" applyFont="1" applyBorder="1" applyAlignment="1">
      <alignment vertical="center"/>
    </xf>
    <xf numFmtId="0" fontId="15" fillId="0" borderId="1" xfId="0" applyFont="1" applyBorder="1" applyAlignment="1">
      <alignment horizontal="center" vertical="center"/>
    </xf>
    <xf numFmtId="0" fontId="16" fillId="0" borderId="0" xfId="0" applyFont="1" applyAlignment="1">
      <alignment vertical="center"/>
    </xf>
    <xf numFmtId="0" fontId="16" fillId="0" borderId="0" xfId="0" applyFont="1" applyAlignment="1">
      <alignment horizontal="center" vertical="center" wrapText="1"/>
    </xf>
    <xf numFmtId="16" fontId="0" fillId="0" borderId="0" xfId="0" applyNumberFormat="1"/>
    <xf numFmtId="0" fontId="11" fillId="0" borderId="0" xfId="0" applyFont="1" applyAlignment="1">
      <alignment wrapText="1"/>
    </xf>
    <xf numFmtId="0" fontId="13" fillId="0" borderId="0" xfId="0" applyFont="1" applyAlignment="1"/>
    <xf numFmtId="0" fontId="13" fillId="0" borderId="0" xfId="0" applyFont="1"/>
    <xf numFmtId="0" fontId="21" fillId="0" borderId="0" xfId="6" applyFont="1" applyAlignment="1">
      <alignment horizontal="center" vertical="center" wrapText="1"/>
    </xf>
    <xf numFmtId="0" fontId="15" fillId="0" borderId="0" xfId="0" applyFont="1" applyAlignment="1">
      <alignment horizontal="center" vertical="center"/>
    </xf>
    <xf numFmtId="0" fontId="19" fillId="0" borderId="0" xfId="0" applyFont="1" applyAlignment="1"/>
    <xf numFmtId="0" fontId="16" fillId="0" borderId="0" xfId="0" quotePrefix="1" applyFont="1" applyAlignment="1">
      <alignment vertical="center"/>
    </xf>
    <xf numFmtId="165" fontId="15" fillId="0" borderId="1" xfId="0" applyNumberFormat="1" applyFont="1" applyBorder="1" applyAlignment="1">
      <alignment horizontal="center" vertical="center" wrapText="1"/>
    </xf>
    <xf numFmtId="165" fontId="16" fillId="0" borderId="1" xfId="0" applyNumberFormat="1" applyFont="1" applyBorder="1" applyAlignment="1">
      <alignment horizontal="center" vertical="center"/>
    </xf>
    <xf numFmtId="165" fontId="16" fillId="0" borderId="0" xfId="0" applyNumberFormat="1" applyFont="1" applyAlignment="1">
      <alignment vertical="center" wrapText="1"/>
    </xf>
    <xf numFmtId="16" fontId="13" fillId="0" borderId="0" xfId="0" applyNumberFormat="1" applyFont="1"/>
    <xf numFmtId="14" fontId="13" fillId="0" borderId="0" xfId="0" applyNumberFormat="1" applyFont="1"/>
    <xf numFmtId="0" fontId="10" fillId="0" borderId="0" xfId="0" applyFont="1" applyAlignment="1">
      <alignment horizontal="center" vertical="center" wrapText="1"/>
    </xf>
    <xf numFmtId="0" fontId="14" fillId="0" borderId="0" xfId="0" applyFont="1" applyAlignment="1">
      <alignment horizontal="center" vertical="center" wrapText="1"/>
    </xf>
    <xf numFmtId="14" fontId="14" fillId="0" borderId="0" xfId="0" applyNumberFormat="1" applyFont="1" applyAlignment="1">
      <alignment horizontal="center" vertical="center" wrapText="1"/>
    </xf>
    <xf numFmtId="0" fontId="17" fillId="0" borderId="1" xfId="0" applyFont="1" applyBorder="1" applyAlignment="1">
      <alignment horizontal="center" vertical="center" wrapText="1"/>
    </xf>
    <xf numFmtId="0" fontId="0" fillId="3" borderId="0" xfId="0" applyFill="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18" fillId="0" borderId="1" xfId="0" applyFont="1" applyBorder="1" applyAlignment="1">
      <alignment horizontal="center"/>
    </xf>
  </cellXfs>
  <cellStyles count="23">
    <cellStyle name="Comma 2" xfId="1"/>
    <cellStyle name="Comma 2 2" xfId="20"/>
    <cellStyle name="Comma 3" xfId="19"/>
    <cellStyle name="Comma 4" xfId="21"/>
    <cellStyle name="DUNG" xfId="2"/>
    <cellStyle name="LIEM" xfId="3"/>
    <cellStyle name="Normal" xfId="0" builtinId="0"/>
    <cellStyle name="Normal 2" xfId="4"/>
    <cellStyle name="Normal 2 2" xfId="5"/>
    <cellStyle name="Normal 2 3" xfId="6"/>
    <cellStyle name="Normal 3" xfId="7"/>
    <cellStyle name="Normal 3 2" xfId="22"/>
    <cellStyle name="Normal 4" xfId="8"/>
    <cellStyle name="Normal 4 2" xfId="9"/>
    <cellStyle name="Normal 4 3" xfId="10"/>
    <cellStyle name="Normal 5" xfId="11"/>
    <cellStyle name="Normal 6" xfId="12"/>
    <cellStyle name="Normal 6 2" xfId="13"/>
    <cellStyle name="Normal 7" xfId="14"/>
    <cellStyle name="Normal 9" xfId="15"/>
    <cellStyle name="Percent 2" xfId="16"/>
    <cellStyle name="Style 1" xfId="17"/>
    <cellStyle name="THUC" xfId="18"/>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topLeftCell="G1" zoomScaleNormal="100" workbookViewId="0">
      <selection activeCell="L1" sqref="L1:M1"/>
    </sheetView>
  </sheetViews>
  <sheetFormatPr defaultColWidth="4.85546875" defaultRowHeight="24.95" customHeight="1" outlineLevelCol="1"/>
  <cols>
    <col min="1" max="1" width="8.7109375" style="7" customWidth="1"/>
    <col min="2" max="2" width="43.42578125" customWidth="1"/>
    <col min="3" max="3" width="26.5703125" customWidth="1"/>
    <col min="4" max="4" width="17.5703125" customWidth="1"/>
    <col min="5" max="5" width="14.5703125" style="26" customWidth="1"/>
    <col min="6" max="6" width="22.42578125" customWidth="1"/>
    <col min="7" max="7" width="25.5703125" customWidth="1"/>
    <col min="8" max="8" width="16.7109375" customWidth="1"/>
    <col min="9" max="9" width="17" customWidth="1"/>
    <col min="10" max="10" width="15.42578125" customWidth="1"/>
    <col min="11" max="11" width="20" customWidth="1"/>
    <col min="12" max="12" width="23" customWidth="1"/>
    <col min="13" max="13" width="17.28515625" bestFit="1" customWidth="1"/>
    <col min="14" max="14" width="12.7109375" customWidth="1"/>
    <col min="15" max="15" width="22" bestFit="1" customWidth="1"/>
    <col min="16" max="16" width="25.28515625" customWidth="1"/>
    <col min="17" max="17" width="26.7109375" customWidth="1"/>
    <col min="18" max="18" width="14.5703125" customWidth="1" outlineLevel="1"/>
    <col min="19" max="21" width="8.7109375" customWidth="1" outlineLevel="1"/>
    <col min="22" max="32" width="8.7109375" customWidth="1"/>
  </cols>
  <sheetData>
    <row r="1" spans="1:25" s="9" customFormat="1" ht="24.95"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5" customHeight="1">
      <c r="A2" s="8"/>
      <c r="E2" s="8"/>
    </row>
    <row r="3" spans="1:25" ht="24.95" customHeight="1">
      <c r="A3" s="7">
        <f>ROW()</f>
        <v>3</v>
      </c>
      <c r="B3" s="6" t="s">
        <v>7</v>
      </c>
      <c r="C3" t="s">
        <v>9</v>
      </c>
      <c r="D3" s="23">
        <v>44073</v>
      </c>
      <c r="E3" s="34">
        <f>D3</f>
        <v>44073</v>
      </c>
      <c r="F3" t="s">
        <v>8</v>
      </c>
      <c r="G3" s="6" t="s">
        <v>85</v>
      </c>
      <c r="H3" t="s">
        <v>11</v>
      </c>
      <c r="I3" s="24" t="s">
        <v>87</v>
      </c>
      <c r="J3" s="6" t="s">
        <v>86</v>
      </c>
      <c r="K3" s="24" t="s">
        <v>107</v>
      </c>
      <c r="L3" s="6" t="s">
        <v>94</v>
      </c>
      <c r="M3" s="24" t="s">
        <v>93</v>
      </c>
      <c r="N3" s="24" t="s">
        <v>106</v>
      </c>
      <c r="O3" s="6" t="s">
        <v>92</v>
      </c>
      <c r="P3" s="25"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25" t="str">
        <f t="array" ref="Q3">_xlfn.TEXTJOIN(CHAR(10),TRUE,V3:X3)</f>
        <v>Không</v>
      </c>
      <c r="R3" s="6" t="s">
        <v>99</v>
      </c>
      <c r="V3" s="6" t="s">
        <v>102</v>
      </c>
      <c r="W3" s="6"/>
      <c r="Y3" s="24" t="s">
        <v>128</v>
      </c>
    </row>
    <row r="4" spans="1:25" ht="24.6" customHeight="1">
      <c r="A4" s="7">
        <f>ROW()</f>
        <v>4</v>
      </c>
      <c r="B4" s="6" t="s">
        <v>108</v>
      </c>
      <c r="C4" s="6" t="s">
        <v>109</v>
      </c>
      <c r="D4" s="23">
        <v>44077</v>
      </c>
      <c r="E4" s="34">
        <f>D4</f>
        <v>44077</v>
      </c>
      <c r="F4" s="6" t="s">
        <v>110</v>
      </c>
      <c r="G4" s="24" t="s">
        <v>112</v>
      </c>
      <c r="H4" t="s">
        <v>11</v>
      </c>
      <c r="I4" s="24" t="s">
        <v>87</v>
      </c>
      <c r="J4" s="6" t="s">
        <v>86</v>
      </c>
      <c r="K4" s="24" t="s">
        <v>107</v>
      </c>
      <c r="L4" s="6" t="s">
        <v>113</v>
      </c>
      <c r="M4" s="24" t="s">
        <v>114</v>
      </c>
      <c r="N4" s="24" t="s">
        <v>106</v>
      </c>
      <c r="O4" s="6" t="s">
        <v>92</v>
      </c>
      <c r="P4" s="26" t="str">
        <f t="array" ref="P4">_xlfn.TEXTJOIN(CHAR(10),TRUE,R4:U4)</f>
        <v>từ trụ 001A đến trụ 012 lưới hạ thế trạm Xuân Bắc 6A, 6C thuộc nhánh rẽ Thọ Vực
từ trụ 001A đến trụ 054 thuộc nhánh rẽ Thọ Vực
từ trụ 054 đến trụ 055 và trụ 054/001 thuộc nhánh rẽ Thọ Vực</v>
      </c>
      <c r="Q4" s="25" t="str">
        <f t="array" ref="Q4">_xlfn.TEXTJOIN(CHAR(10),TRUE,V4:X4)</f>
        <v>Không</v>
      </c>
      <c r="R4" s="6" t="s">
        <v>115</v>
      </c>
      <c r="S4" s="6" t="s">
        <v>116</v>
      </c>
      <c r="T4" s="6" t="s">
        <v>117</v>
      </c>
      <c r="V4" s="6" t="s">
        <v>102</v>
      </c>
      <c r="W4" s="6"/>
      <c r="Y4" s="24" t="s">
        <v>127</v>
      </c>
    </row>
    <row r="5" spans="1:25" ht="24.95" customHeight="1">
      <c r="A5" s="7">
        <f>ROW()</f>
        <v>5</v>
      </c>
      <c r="B5" s="6" t="s">
        <v>142</v>
      </c>
      <c r="C5" s="6" t="s">
        <v>144</v>
      </c>
      <c r="D5" s="23">
        <v>44079</v>
      </c>
      <c r="E5" s="34">
        <f t="shared" ref="E5:E8" si="0">D5</f>
        <v>44079</v>
      </c>
      <c r="F5" s="6" t="s">
        <v>151</v>
      </c>
    </row>
    <row r="6" spans="1:25" ht="24.95" customHeight="1">
      <c r="B6" s="6" t="s">
        <v>148</v>
      </c>
      <c r="C6" t="s">
        <v>145</v>
      </c>
      <c r="D6" s="23">
        <v>44080</v>
      </c>
      <c r="E6" s="34">
        <f t="shared" si="0"/>
        <v>44080</v>
      </c>
    </row>
    <row r="7" spans="1:25" ht="24.95" customHeight="1">
      <c r="B7" s="6" t="s">
        <v>149</v>
      </c>
      <c r="C7" t="s">
        <v>146</v>
      </c>
      <c r="D7" s="23">
        <v>44081</v>
      </c>
      <c r="E7" s="34">
        <f t="shared" si="0"/>
        <v>44081</v>
      </c>
    </row>
    <row r="8" spans="1:25" ht="24.95" customHeight="1">
      <c r="B8" s="6" t="s">
        <v>150</v>
      </c>
      <c r="C8" t="s">
        <v>147</v>
      </c>
      <c r="D8" s="23">
        <v>44083</v>
      </c>
      <c r="E8" s="34">
        <f t="shared" si="0"/>
        <v>44083</v>
      </c>
    </row>
  </sheetData>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topLeftCell="B1" workbookViewId="0">
      <selection activeCell="E8" sqref="E8"/>
    </sheetView>
  </sheetViews>
  <sheetFormatPr defaultColWidth="8.85546875" defaultRowHeight="15"/>
  <cols>
    <col min="1" max="1" width="8.85546875" style="3"/>
    <col min="2" max="2" width="26.28515625" style="3" customWidth="1"/>
    <col min="3" max="3" width="11" style="3" customWidth="1"/>
    <col min="4" max="4" width="19.7109375" style="3" customWidth="1"/>
    <col min="5" max="5" width="34.42578125" style="3" customWidth="1"/>
    <col min="6" max="6" width="16.7109375" style="3" customWidth="1"/>
    <col min="7" max="7" width="36.140625" style="3" customWidth="1"/>
    <col min="8" max="8" width="13.28515625" style="3" customWidth="1"/>
    <col min="9" max="9" width="29.140625" style="3" customWidth="1"/>
    <col min="10" max="10" width="15.28515625" style="3" bestFit="1" customWidth="1"/>
    <col min="11" max="11" width="26.28515625" style="3" customWidth="1"/>
    <col min="12" max="12" width="16.7109375" style="3" customWidth="1"/>
    <col min="13" max="13" width="20.7109375" style="3" customWidth="1"/>
    <col min="14" max="14" width="8.85546875" style="3"/>
    <col min="15" max="15" width="13.7109375" style="3" customWidth="1"/>
    <col min="16" max="16384" width="8.85546875" style="3"/>
  </cols>
  <sheetData>
    <row r="1" spans="1:25" s="1" customFormat="1" ht="34.15"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15"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t="str">
        <f>VLOOKUP(ROW(),data,COLUMN(),0)</f>
        <v>Di dời hệ thống điện trung hạ thế, trạm biến áp - thuộc dự án: Đường Nguyễn Thị Minh Khai, Huyện Xuân Lộc</v>
      </c>
      <c r="C3" s="27" t="str">
        <f>VLOOKUP(ROW(),data,COLUMN(),0)</f>
        <v>Di dời lưới hạ thế ABC độc lập</v>
      </c>
      <c r="D3" s="27" t="str">
        <f>" ngày "&amp;TEXT(VLOOKUP(ROW(),data,COLUMN(),0),"dd")&amp;" tháng "&amp;TEXT(VLOOKUP(ROW(),data,COLUMN(),0),"MM")&amp;" năm "&amp;TEXT(VLOOKUP(ROW(),data,COLUMN(),0),"yyyy")</f>
        <v xml:space="preserve"> ngày 30 tháng 08 năm 2020</v>
      </c>
      <c r="E3" s="27" t="str">
        <f>" ngày "&amp;TEXT(VLOOKUP(ROW(),data,COLUMN(),0),"dd")&amp;" tháng "&amp;TEXT(VLOOKUP(ROW(),data,COLUMN(),0),"MM")&amp;" năm "&amp;TEXT(VLOOKUP(ROW(),data,COLUMN(),0),"yyyy")</f>
        <v xml:space="preserve"> ngày 30 tháng 08 năm 2020</v>
      </c>
      <c r="F3" s="27" t="str">
        <f>VLOOKUP(ROW(),data,COLUMN(),0)</f>
        <v>Lưới hạ thế độc lập sau TBA Minh Khai 1</v>
      </c>
      <c r="G3" s="27" t="str">
        <f>VLOOKUP(ROW(),data,COLUMN(),0)</f>
        <v>Di dời 11 trụ hạ thế từ trụ 03/01 đến trụ 03/11 và toàn bộ dây khách hàng đấu nối vào lưới hạ thế hiện hữu</v>
      </c>
      <c r="H3" s="27" t="str">
        <f>TEXT(VLOOKUP(ROW(),data,COLUMN(),0),"#.##0")</f>
        <v>Sử dụng lại toàn bộ vật tư hiện hữu</v>
      </c>
      <c r="I3" s="27" t="str">
        <f>VLOOKUP(ROW(),data,COLUMN(),0)</f>
        <v>Dây đai an toàn, quần, áo, nón bảo hộ lao động…
Găng tay hạ thế</v>
      </c>
      <c r="J3" s="27" t="str">
        <f t="shared" ref="J3:X4" si="1">TEXT(VLOOKUP(ROW(),data,COLUMN(),0),"dd/MM/yyyy")</f>
        <v>Máy đo điện trở tiếp địa, điện trở tiếp xúc.</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str">
        <f t="shared" si="1"/>
        <v xml:space="preserve">Đơn vị công tác 1: Thực hiện công tác theo PCT/LCT............. Nội dung công việc: thực hiện trong phạm vi từ trụ 03/01 đến trụ 03/11 </v>
      </c>
      <c r="Q3" s="27" t="str">
        <f t="shared" si="1"/>
        <v>Không</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Xuân Bắc - Bảo Quang</v>
      </c>
      <c r="C4" s="27" t="str">
        <f>VLOOKUP(ROW(),data,COLUMN(),0)</f>
        <v>Di dời hệ thống điện trung hạ thế</v>
      </c>
      <c r="D4" s="27" t="str">
        <f>" ngày "&amp;TEXT(VLOOKUP(ROW(),data,COLUMN(),0),"dd")&amp;" tháng "&amp;TEXT(VLOOKUP(ROW(),data,COLUMN(),0),"MM")&amp;" năm "&amp;TEXT(VLOOKUP(ROW(),data,COLUMN(),0),"yyyy")</f>
        <v xml:space="preserve"> ngày 03 tháng 09 năm 2020</v>
      </c>
      <c r="E4" s="27" t="str">
        <f>" ngày "&amp;TEXT(VLOOKUP(ROW(),data,COLUMN(),0),"dd")&amp;" tháng "&amp;TEXT(VLOOKUP(ROW(),data,COLUMN(),0),"MM")&amp;" năm "&amp;TEXT(VLOOKUP(ROW(),data,COLUMN(),0),"yyyy")</f>
        <v xml:space="preserve"> ngày 03 tháng 09 năm 2020</v>
      </c>
      <c r="F4" s="27" t="str">
        <f>VLOOKUP(ROW(),data,COLUMN(),0)</f>
        <v>Hệ thống điện trung hạ thế thuộc nhánh rẽ Thọ Vực</v>
      </c>
      <c r="G4" s="27" t="str">
        <f>VLOOKUP(ROW(),data,COLUMN(),0)</f>
        <v>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v>
      </c>
      <c r="H4" s="27" t="str">
        <f>TEXT(VLOOKUP(ROW(),data,COLUMN(),0),"#.##0")</f>
        <v>Sử dụng lại toàn bộ vật tư hiện hữu</v>
      </c>
      <c r="I4" s="27" t="str">
        <f>VLOOKUP(ROW(),data,COLUMN(),0)</f>
        <v>Dây đai an toàn, quần, áo, nón bảo hộ lao động…
Găng tay hạ thế</v>
      </c>
      <c r="J4" s="27" t="str">
        <f t="shared" si="1"/>
        <v>Máy đo điện trở tiếp địa, điện trở tiếp xúc.</v>
      </c>
      <c r="K4" s="27" t="str">
        <f t="shared" si="1"/>
        <v>Xe cẩu 5T: 02 xe.
Kích tăng dây: 4 cái.
Kìm ép thủy lực: 3 cái.
Puly: 6 cái.
Các dụng cụ khác như cle, mỏ lết, cuốc, xà beng …</v>
      </c>
      <c r="L4" s="27" t="str">
        <f t="shared" si="1"/>
        <v>Cắt Recloser Thọ Vực + 3LTD nhánh rẽ Thọ Vực</v>
      </c>
      <c r="M4" s="27" t="str">
        <f t="shared" si="1"/>
        <v>Tại trụ 001A nhánh rẽ Thọ Vực</v>
      </c>
      <c r="N4" s="27" t="str">
        <f t="shared" si="1"/>
        <v>Đã tiếp địa, Cấm đóng điện</v>
      </c>
      <c r="O4" s="27" t="str">
        <f t="shared" si="1"/>
        <v>Trực tiếp</v>
      </c>
      <c r="P4" s="27" t="str">
        <f t="shared" si="1"/>
        <v>từ trụ 001A đến trụ 012 lưới hạ thế trạm Xuân Bắc 6A, 6C thuộc nhánh rẽ Thọ Vực
từ trụ 001A đến trụ 054 thuộc nhánh rẽ Thọ Vực
từ trụ 054 đến trụ 055 và trụ 054/001 thuộc nhánh rẽ Thọ Vực</v>
      </c>
      <c r="Q4" s="27" t="str">
        <f t="shared" si="1"/>
        <v>Không</v>
      </c>
      <c r="R4" s="27" t="str">
        <f t="shared" si="1"/>
        <v>từ trụ 001A đến trụ 012 lưới hạ thế trạm Xuân Bắc 6A, 6C thuộc nhánh rẽ Thọ Vực</v>
      </c>
      <c r="S4" s="27" t="str">
        <f t="shared" si="1"/>
        <v>từ trụ 001A đến trụ 054 thuộc nhánh rẽ Thọ Vực</v>
      </c>
      <c r="T4" s="27" t="str">
        <f t="shared" si="1"/>
        <v>từ trụ 054 đến trụ 055 và trụ 054/001 thuộc nhánh rẽ Thọ Vực</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7"/>
  <sheetViews>
    <sheetView topLeftCell="H1" workbookViewId="0">
      <selection activeCell="P1" sqref="P1"/>
    </sheetView>
  </sheetViews>
  <sheetFormatPr defaultColWidth="9.140625" defaultRowHeight="15.75" outlineLevelCol="1"/>
  <cols>
    <col min="1" max="2" width="9.140625" style="14"/>
    <col min="3" max="3" width="6.28515625" style="14" customWidth="1"/>
    <col min="4" max="4" width="26.85546875" style="21" bestFit="1" customWidth="1"/>
    <col min="5" max="5" width="8.7109375" style="33" customWidth="1"/>
    <col min="6" max="7" width="18" style="22" customWidth="1" outlineLevel="1"/>
    <col min="8" max="8" width="11.140625" style="14" customWidth="1" outlineLevel="1"/>
    <col min="9" max="9" width="19" style="14" customWidth="1"/>
    <col min="10" max="10" width="11.140625" style="14" customWidth="1"/>
    <col min="11" max="11" width="9.140625" style="14"/>
    <col min="12" max="12" width="26.28515625" style="14" customWidth="1"/>
    <col min="13" max="13" width="12.7109375" style="14" customWidth="1"/>
    <col min="14" max="14" width="10.140625" style="21" bestFit="1" customWidth="1"/>
    <col min="15" max="16384" width="9.14062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Đinh Nguyễn Trung Hiếu</v>
      </c>
      <c r="E2" s="32"/>
      <c r="F2" s="12"/>
      <c r="G2" s="12"/>
      <c r="H2" s="13"/>
      <c r="I2" s="12" t="str">
        <f t="shared" ref="I2:I27" si="1">IFERROR(VLOOKUP($C2,NhanSu,5,),"")</f>
        <v>Chỉ huy trưởng</v>
      </c>
      <c r="J2" s="13"/>
      <c r="L2" s="21" t="str">
        <f>"Giao ông "&amp;D2&amp;" làm "&amp;LOWER(F2)&amp;" trụ trung hạ thế trạm "&amp;M2&amp;" "&amp;$N$1</f>
        <v>Giao ông Đinh Nguyễn Trung Hiếu làm  trụ trung hạ thế trạm 0 Nhánh rẽ Thọ Vực</v>
      </c>
      <c r="M2" s="21" cm="1">
        <f t="array" ref="M2">INDEX(N:R,ROW(),1)</f>
        <v>0</v>
      </c>
    </row>
    <row r="3" spans="2:14">
      <c r="C3" s="12">
        <f t="shared" ref="C3:C27" si="2">ROW()-1</f>
        <v>2</v>
      </c>
      <c r="D3" s="19" t="str">
        <f t="shared" si="0"/>
        <v>Đinh Minh Trí</v>
      </c>
      <c r="E3" s="32">
        <f t="shared" ref="E3:E27" si="3">IFERROR(VLOOKUP($C3,NhanSu,3,),"")</f>
        <v>0</v>
      </c>
      <c r="F3" s="12"/>
      <c r="G3" s="12"/>
      <c r="H3" s="13"/>
      <c r="I3" s="12" t="str">
        <f t="shared" si="1"/>
        <v>Giám sát kỹ thuật</v>
      </c>
      <c r="J3" s="13"/>
      <c r="L3" s="21" t="str">
        <f t="shared" ref="L3:L26" si="4">"Giao ông "&amp;D3&amp;" làm "&amp;LOWER(F3)&amp;" trụ trung hạ thế trạm "&amp;M3&amp;" "&amp;$N$1</f>
        <v>Giao ông Đinh Minh Trí làm  trụ trung hạ thế trạm 0 Nhánh rẽ Thọ Vực</v>
      </c>
      <c r="M3" s="21" cm="1">
        <f t="array" ref="M3">INDEX(N:R,ROW(),1)</f>
        <v>0</v>
      </c>
    </row>
    <row r="4" spans="2:14">
      <c r="C4" s="12">
        <f t="shared" si="2"/>
        <v>3</v>
      </c>
      <c r="D4" s="19" t="str">
        <f t="shared" si="0"/>
        <v>Đinh Minh Hòa</v>
      </c>
      <c r="E4" s="32">
        <f t="shared" si="3"/>
        <v>44015</v>
      </c>
      <c r="F4" s="12"/>
      <c r="G4" s="12"/>
      <c r="H4" s="13"/>
      <c r="I4" s="12" t="str">
        <f t="shared" si="1"/>
        <v>Công nhân</v>
      </c>
      <c r="J4" s="13"/>
      <c r="L4" s="21" t="str">
        <f t="shared" si="4"/>
        <v>Giao ông Đinh Minh Hòa làm  trụ trung hạ thế trạm 0 Nhánh rẽ Thọ Vực</v>
      </c>
      <c r="M4" s="21" cm="1">
        <f t="array" ref="M4">INDEX(N:R,ROW(),1)</f>
        <v>0</v>
      </c>
    </row>
    <row r="5" spans="2:14">
      <c r="C5" s="12">
        <f t="shared" si="2"/>
        <v>4</v>
      </c>
      <c r="D5" s="19" t="str">
        <f t="shared" si="0"/>
        <v>Đỗ Sơn Lâm</v>
      </c>
      <c r="E5" s="32">
        <f t="shared" si="3"/>
        <v>44015</v>
      </c>
      <c r="F5" s="12"/>
      <c r="G5" s="12" t="s">
        <v>84</v>
      </c>
      <c r="H5" s="13"/>
      <c r="I5" s="12" t="str">
        <f t="shared" si="1"/>
        <v>Công nhân</v>
      </c>
      <c r="J5" s="13"/>
      <c r="L5" s="21" t="str">
        <f t="shared" si="4"/>
        <v>Giao ông Đỗ Sơn Lâm làm  trụ trung hạ thế trạm 0 Nhánh rẽ Thọ Vực</v>
      </c>
      <c r="M5" s="21" cm="1">
        <f t="array" ref="M5">INDEX(N:R,ROW(),1)</f>
        <v>0</v>
      </c>
    </row>
    <row r="6" spans="2:14">
      <c r="C6" s="12">
        <f t="shared" si="2"/>
        <v>5</v>
      </c>
      <c r="D6" s="19" t="str">
        <f t="shared" si="0"/>
        <v>Huỳnh Chí Tâm</v>
      </c>
      <c r="E6" s="32">
        <f t="shared" si="3"/>
        <v>44015</v>
      </c>
      <c r="F6" s="12" t="s">
        <v>83</v>
      </c>
      <c r="G6" s="12"/>
      <c r="H6" s="13"/>
      <c r="I6" s="12" t="str">
        <f t="shared" si="1"/>
        <v>Công nhân</v>
      </c>
      <c r="J6" s="13"/>
      <c r="L6" s="21" t="str">
        <f t="shared" si="4"/>
        <v>Giao ông Huỳnh Chí Tâm làm tiếp địa trụ trung hạ thế trạm 029, 041/001B Nhánh rẽ Thọ Vực</v>
      </c>
      <c r="M6" s="21" t="str" cm="1">
        <f t="array" ref="M6">INDEX(N:R,ROW(),1)</f>
        <v>029, 041/001B</v>
      </c>
      <c r="N6" s="30" t="s">
        <v>123</v>
      </c>
    </row>
    <row r="7" spans="2:14">
      <c r="B7" s="13"/>
      <c r="C7" s="12">
        <f t="shared" si="2"/>
        <v>6</v>
      </c>
      <c r="D7" s="19" t="str">
        <f t="shared" si="0"/>
        <v>Huỳnh Mạnh Quyền</v>
      </c>
      <c r="E7" s="32">
        <f t="shared" si="3"/>
        <v>44016</v>
      </c>
      <c r="F7" s="12"/>
      <c r="G7" s="12"/>
      <c r="H7" s="13"/>
      <c r="I7" s="12" t="str">
        <f t="shared" si="1"/>
        <v>Công nhân</v>
      </c>
      <c r="J7" s="13"/>
      <c r="L7" s="21" t="str">
        <f t="shared" si="4"/>
        <v>Giao ông Huỳnh Mạnh Quyền làm  trụ trung hạ thế trạm 0 Nhánh rẽ Thọ Vực</v>
      </c>
      <c r="M7" s="21" cm="1">
        <f t="array" ref="M7">INDEX(N:R,ROW(),1)</f>
        <v>0</v>
      </c>
    </row>
    <row r="8" spans="2:14">
      <c r="B8" s="12" t="s">
        <v>129</v>
      </c>
      <c r="C8" s="12">
        <f t="shared" si="2"/>
        <v>7</v>
      </c>
      <c r="D8" s="19" t="str">
        <f t="shared" si="0"/>
        <v>Huỳnh Tấn Sơn</v>
      </c>
      <c r="E8" s="32">
        <f t="shared" si="3"/>
        <v>44016</v>
      </c>
      <c r="F8" s="12"/>
      <c r="G8" s="12"/>
      <c r="H8" s="12"/>
      <c r="I8" s="12" t="str">
        <f t="shared" si="1"/>
        <v>Công nhân</v>
      </c>
      <c r="J8" s="13"/>
      <c r="L8" s="21" t="str">
        <f t="shared" si="4"/>
        <v>Giao ông Huỳnh Tấn Sơn làm  trụ trung hạ thế trạm 0 Nhánh rẽ Thọ Vực</v>
      </c>
      <c r="M8" s="21" cm="1">
        <f t="array" ref="M8">INDEX(N:R,ROW(),1)</f>
        <v>0</v>
      </c>
    </row>
    <row r="9" spans="2:14">
      <c r="B9" s="13"/>
      <c r="C9" s="12">
        <f t="shared" si="2"/>
        <v>8</v>
      </c>
      <c r="D9" s="19" t="str">
        <f t="shared" si="0"/>
        <v>Lê Hoàng Vũ</v>
      </c>
      <c r="E9" s="32">
        <f t="shared" si="3"/>
        <v>44015</v>
      </c>
      <c r="F9" s="12" t="s">
        <v>83</v>
      </c>
      <c r="G9" s="12"/>
      <c r="H9" s="13"/>
      <c r="I9" s="12" t="str">
        <f t="shared" si="1"/>
        <v>Công nhân</v>
      </c>
      <c r="J9" s="13"/>
      <c r="L9" s="21" t="str">
        <f t="shared" si="4"/>
        <v>Giao ông Lê Hoàng Vũ làm tiếp địa trụ trung hạ thế trạm 054, 055 Nhánh rẽ Thọ Vực</v>
      </c>
      <c r="M9" s="21" t="str" cm="1">
        <f t="array" ref="M9">INDEX(N:R,ROW(),1)</f>
        <v>054, 055</v>
      </c>
      <c r="N9" s="30" t="s">
        <v>124</v>
      </c>
    </row>
    <row r="10" spans="2:14">
      <c r="B10" s="13"/>
      <c r="C10" s="12">
        <f t="shared" si="2"/>
        <v>9</v>
      </c>
      <c r="D10" s="19" t="str">
        <f t="shared" si="0"/>
        <v>Ngô Minh Nhật</v>
      </c>
      <c r="E10" s="32">
        <f t="shared" si="3"/>
        <v>44015</v>
      </c>
      <c r="F10" s="12"/>
      <c r="G10" s="12"/>
      <c r="H10" s="13"/>
      <c r="I10" s="12" t="str">
        <f t="shared" si="1"/>
        <v>Công nhân</v>
      </c>
      <c r="J10" s="13"/>
      <c r="L10" s="21" t="str">
        <f t="shared" si="4"/>
        <v>Giao ông Ngô Minh Nhật làm  trụ trung hạ thế trạm 0 Nhánh rẽ Thọ Vực</v>
      </c>
      <c r="M10" s="21" cm="1">
        <f t="array" ref="M10">INDEX(N:R,ROW(),1)</f>
        <v>0</v>
      </c>
    </row>
    <row r="11" spans="2:14" ht="16.5">
      <c r="B11" s="13"/>
      <c r="C11" s="12">
        <f t="shared" si="2"/>
        <v>10</v>
      </c>
      <c r="D11" s="19" t="str">
        <f t="shared" si="0"/>
        <v>Nguyễn Hoàng Dương Khang</v>
      </c>
      <c r="E11" s="32">
        <f t="shared" si="3"/>
        <v>44015</v>
      </c>
      <c r="F11" s="12" t="s">
        <v>83</v>
      </c>
      <c r="G11" s="12"/>
      <c r="H11" s="13"/>
      <c r="I11" s="12" t="str">
        <f t="shared" si="1"/>
        <v>Công nhân</v>
      </c>
      <c r="J11" s="13"/>
      <c r="L11" s="21" t="str">
        <f t="shared" si="4"/>
        <v>Giao ông Nguyễn Hoàng Dương Khang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Nguyễn Hoàng Tú</v>
      </c>
      <c r="E12" s="32">
        <f t="shared" si="3"/>
        <v>44015</v>
      </c>
      <c r="F12" s="12"/>
      <c r="G12" s="12"/>
      <c r="H12" s="13"/>
      <c r="I12" s="12" t="str">
        <f t="shared" si="1"/>
        <v>Công nhân</v>
      </c>
      <c r="J12" s="13"/>
      <c r="L12" s="21" t="str">
        <f t="shared" si="4"/>
        <v>Giao ông Nguyễn Hoàng Tú làm  trụ trung hạ thế trạm 0 Nhánh rẽ Thọ Vực</v>
      </c>
      <c r="M12" s="21" cm="1">
        <f t="array" ref="M12">INDEX(N:R,ROW(),1)</f>
        <v>0</v>
      </c>
    </row>
    <row r="13" spans="2:14">
      <c r="B13" s="13"/>
      <c r="C13" s="12">
        <f t="shared" si="2"/>
        <v>12</v>
      </c>
      <c r="D13" s="19" t="str">
        <f t="shared" si="0"/>
        <v>Nguyễn Trọng Hữu</v>
      </c>
      <c r="E13" s="32">
        <f t="shared" si="3"/>
        <v>44015</v>
      </c>
      <c r="F13" s="12" t="s">
        <v>83</v>
      </c>
      <c r="G13" s="12"/>
      <c r="H13" s="13"/>
      <c r="I13" s="12" t="str">
        <f t="shared" si="1"/>
        <v>Công nhân</v>
      </c>
      <c r="J13" s="13"/>
      <c r="L13" s="21" t="str">
        <f t="shared" si="4"/>
        <v>Giao ông Nguyễn Trọng Hữu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Nguyễn Văn Hoàng Nam</v>
      </c>
      <c r="E14" s="32">
        <f t="shared" si="3"/>
        <v>44015</v>
      </c>
      <c r="F14" s="12"/>
      <c r="G14" s="12" t="s">
        <v>84</v>
      </c>
      <c r="H14" s="13"/>
      <c r="I14" s="12" t="str">
        <f t="shared" si="1"/>
        <v>Công nhân</v>
      </c>
      <c r="J14" s="13"/>
      <c r="L14" s="21" t="str">
        <f t="shared" si="4"/>
        <v>Giao ông Nguyễn Văn Hoàng Nam làm  trụ trung hạ thế trạm 0 Nhánh rẽ Thọ Vực</v>
      </c>
      <c r="M14" s="21" cm="1">
        <f t="array" ref="M14">INDEX(N:R,ROW(),1)</f>
        <v>0</v>
      </c>
    </row>
    <row r="15" spans="2:14">
      <c r="B15" s="12" t="s">
        <v>129</v>
      </c>
      <c r="C15" s="12">
        <f t="shared" si="2"/>
        <v>14</v>
      </c>
      <c r="D15" s="19" t="str">
        <f t="shared" si="0"/>
        <v>Phạm Nguyễn Hoàng Phi</v>
      </c>
      <c r="E15" s="32">
        <f t="shared" si="3"/>
        <v>44015</v>
      </c>
      <c r="F15" s="12" t="s">
        <v>83</v>
      </c>
      <c r="G15" s="12"/>
      <c r="H15" s="12"/>
      <c r="I15" s="12" t="str">
        <f t="shared" si="1"/>
        <v>Công nhân</v>
      </c>
      <c r="J15" s="13"/>
      <c r="L15" s="21" t="str">
        <f t="shared" si="4"/>
        <v>Giao ông Phạm Nguyễn Hoàng Phi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Trần Hoàn Thái</v>
      </c>
      <c r="E16" s="32">
        <f t="shared" si="3"/>
        <v>44015</v>
      </c>
      <c r="F16" s="12"/>
      <c r="G16" s="12"/>
      <c r="H16" s="13"/>
      <c r="I16" s="12" t="str">
        <f t="shared" si="1"/>
        <v>Công nhân</v>
      </c>
      <c r="J16" s="13"/>
      <c r="L16" s="21" t="str">
        <f t="shared" si="4"/>
        <v>Giao ông Trần Hoàn Thái làm  trụ trung hạ thế trạm 0 Nhánh rẽ Thọ Vực</v>
      </c>
      <c r="M16" s="21" cm="1">
        <f t="array" ref="M16">INDEX(N:R,ROW(),1)</f>
        <v>0</v>
      </c>
    </row>
    <row r="17" spans="2:14">
      <c r="B17" s="13"/>
      <c r="C17" s="12">
        <f t="shared" si="2"/>
        <v>16</v>
      </c>
      <c r="D17" s="19" t="str">
        <f t="shared" si="0"/>
        <v>Trần Hoàng Thiện</v>
      </c>
      <c r="E17" s="32">
        <f t="shared" si="3"/>
        <v>44015</v>
      </c>
      <c r="F17" s="12" t="s">
        <v>83</v>
      </c>
      <c r="G17" s="12"/>
      <c r="H17" s="13"/>
      <c r="I17" s="12" t="str">
        <f t="shared" si="1"/>
        <v>Công nhân</v>
      </c>
      <c r="J17" s="13"/>
      <c r="L17" s="21" t="str">
        <f t="shared" si="4"/>
        <v>Giao ông Trần Hoàng Thiện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C1:Q55"/>
  <sheetViews>
    <sheetView showZeros="0" tabSelected="1" workbookViewId="0">
      <selection activeCell="J23" sqref="J23"/>
    </sheetView>
  </sheetViews>
  <sheetFormatPr defaultRowHeight="15"/>
  <cols>
    <col min="5" max="5" width="30.140625" bestFit="1" customWidth="1"/>
    <col min="7" max="7" width="9" hidden="1" customWidth="1"/>
    <col min="8" max="8" width="18.5703125" bestFit="1" customWidth="1"/>
    <col min="10" max="10" width="12.85546875" customWidth="1"/>
    <col min="11" max="11" width="11.140625" customWidth="1"/>
    <col min="13" max="13" width="12" bestFit="1" customWidth="1"/>
  </cols>
  <sheetData>
    <row r="1" spans="3:17" s="42" customFormat="1" ht="30.6" customHeight="1">
      <c r="C1" s="42" t="s">
        <v>66</v>
      </c>
      <c r="D1" s="39" t="s">
        <v>21</v>
      </c>
      <c r="E1" s="39" t="s">
        <v>15</v>
      </c>
      <c r="F1" s="39" t="s">
        <v>22</v>
      </c>
      <c r="G1" s="39" t="s">
        <v>20</v>
      </c>
      <c r="H1" s="39" t="s">
        <v>18</v>
      </c>
      <c r="I1" s="39" t="s">
        <v>19</v>
      </c>
      <c r="J1" s="40">
        <v>3</v>
      </c>
      <c r="K1" s="41" t="s">
        <v>81</v>
      </c>
      <c r="L1" s="41" t="s">
        <v>82</v>
      </c>
      <c r="M1" s="42">
        <v>20200880312</v>
      </c>
      <c r="N1" s="42">
        <f t="shared" ref="N1:Q1" si="0">COLUMN()-COLUMN($J$1)</f>
        <v>4</v>
      </c>
      <c r="O1" s="42">
        <f t="shared" si="0"/>
        <v>5</v>
      </c>
      <c r="P1" s="42">
        <f t="shared" si="0"/>
        <v>6</v>
      </c>
      <c r="Q1" s="42">
        <f t="shared" si="0"/>
        <v>7</v>
      </c>
    </row>
    <row r="2" spans="3:17" ht="16.5">
      <c r="C2" t="s">
        <v>66</v>
      </c>
      <c r="D2" s="15">
        <f>SUM($J$2:J2)</f>
        <v>1</v>
      </c>
      <c r="E2" s="18" t="s">
        <v>74</v>
      </c>
      <c r="F2" s="18"/>
      <c r="G2" s="18"/>
      <c r="H2" s="43" t="s">
        <v>27</v>
      </c>
      <c r="I2" s="18"/>
      <c r="J2" cm="1">
        <f t="array" ref="J2">INDEX(K:Q,ROW(),$J$1)</f>
        <v>1</v>
      </c>
      <c r="M2">
        <v>1</v>
      </c>
    </row>
    <row r="3" spans="3:17" ht="16.5">
      <c r="C3" t="s">
        <v>66</v>
      </c>
      <c r="D3" s="15">
        <f>SUM($J$2:J3)</f>
        <v>2</v>
      </c>
      <c r="E3" s="16" t="s">
        <v>193</v>
      </c>
      <c r="F3" s="17"/>
      <c r="G3" s="17"/>
      <c r="H3" s="15" t="s">
        <v>79</v>
      </c>
      <c r="I3" s="15"/>
      <c r="J3" cm="1">
        <f t="array" ref="J3">INDEX(K:Q,ROW(),$J$1)</f>
        <v>1</v>
      </c>
      <c r="M3">
        <v>1</v>
      </c>
    </row>
    <row r="4" spans="3:17" ht="16.5">
      <c r="C4" t="s">
        <v>66</v>
      </c>
      <c r="D4" s="15">
        <f>SUM($J$2:J4)</f>
        <v>3</v>
      </c>
      <c r="E4" s="16" t="s">
        <v>35</v>
      </c>
      <c r="F4" s="17">
        <v>44015</v>
      </c>
      <c r="G4" s="17">
        <v>43954</v>
      </c>
      <c r="H4" s="15" t="s">
        <v>24</v>
      </c>
      <c r="I4" s="15"/>
      <c r="J4" cm="1">
        <f t="array" ref="J4">INDEX(K:Q,ROW(),$J$1)</f>
        <v>1</v>
      </c>
      <c r="K4" s="6">
        <v>1</v>
      </c>
      <c r="L4" s="6">
        <v>1</v>
      </c>
      <c r="M4">
        <v>1</v>
      </c>
    </row>
    <row r="5" spans="3:17" ht="16.5" hidden="1">
      <c r="C5" t="s">
        <v>66</v>
      </c>
      <c r="D5" s="15">
        <f>SUM($J$2:J5)</f>
        <v>3</v>
      </c>
      <c r="E5" s="16" t="s">
        <v>29</v>
      </c>
      <c r="F5" s="17">
        <v>44015</v>
      </c>
      <c r="G5" s="17">
        <v>43955</v>
      </c>
      <c r="H5" s="15" t="s">
        <v>24</v>
      </c>
      <c r="I5" s="15"/>
      <c r="J5" cm="1">
        <f t="array" ref="J5">INDEX(K:Q,ROW(),$J$1)</f>
        <v>0</v>
      </c>
      <c r="K5" s="6">
        <v>1</v>
      </c>
      <c r="L5" s="6">
        <v>1</v>
      </c>
    </row>
    <row r="6" spans="3:17" ht="16.5" hidden="1">
      <c r="C6" t="s">
        <v>66</v>
      </c>
      <c r="D6" s="15">
        <f>SUM($J$2:J6)</f>
        <v>3</v>
      </c>
      <c r="E6" s="16" t="s">
        <v>63</v>
      </c>
      <c r="F6" s="17">
        <v>44016</v>
      </c>
      <c r="G6" s="17">
        <v>43955</v>
      </c>
      <c r="H6" s="15" t="s">
        <v>24</v>
      </c>
      <c r="I6" s="15"/>
      <c r="J6" cm="1">
        <f t="array" ref="J6">INDEX(K:Q,ROW(),$J$1)</f>
        <v>0</v>
      </c>
      <c r="K6" s="6">
        <v>1</v>
      </c>
      <c r="L6" s="6">
        <v>1</v>
      </c>
    </row>
    <row r="7" spans="3:17" ht="16.5">
      <c r="C7" t="s">
        <v>66</v>
      </c>
      <c r="D7" s="15">
        <f>SUM($J$2:J7)</f>
        <v>4</v>
      </c>
      <c r="E7" s="16" t="s">
        <v>49</v>
      </c>
      <c r="F7" s="17">
        <v>44015</v>
      </c>
      <c r="G7" s="17">
        <v>43955</v>
      </c>
      <c r="H7" s="15" t="s">
        <v>24</v>
      </c>
      <c r="I7" s="15"/>
      <c r="J7" cm="1">
        <f t="array" ref="J7">INDEX(K:Q,ROW(),$J$1)</f>
        <v>1</v>
      </c>
      <c r="K7" s="6">
        <v>1</v>
      </c>
      <c r="L7" s="6">
        <v>1</v>
      </c>
      <c r="M7">
        <v>1</v>
      </c>
    </row>
    <row r="8" spans="3:17" ht="16.5">
      <c r="C8" t="s">
        <v>66</v>
      </c>
      <c r="D8" s="15">
        <f>SUM($J$2:J8)</f>
        <v>5</v>
      </c>
      <c r="E8" s="16" t="s">
        <v>38</v>
      </c>
      <c r="F8" s="17">
        <v>44015</v>
      </c>
      <c r="G8" s="17">
        <v>43956</v>
      </c>
      <c r="H8" s="15" t="s">
        <v>24</v>
      </c>
      <c r="I8" s="15"/>
      <c r="J8" cm="1">
        <f t="array" ref="J8">INDEX(K:Q,ROW(),$J$1)</f>
        <v>1</v>
      </c>
      <c r="K8" s="6">
        <v>1</v>
      </c>
      <c r="L8" s="6">
        <v>1</v>
      </c>
      <c r="M8">
        <v>1</v>
      </c>
    </row>
    <row r="9" spans="3:17" ht="16.5">
      <c r="C9" t="s">
        <v>66</v>
      </c>
      <c r="D9" s="15">
        <f>SUM($J$2:J9)</f>
        <v>6</v>
      </c>
      <c r="E9" s="16" t="s">
        <v>41</v>
      </c>
      <c r="F9" s="17">
        <v>44016</v>
      </c>
      <c r="G9" s="17">
        <v>43955</v>
      </c>
      <c r="H9" s="15" t="s">
        <v>24</v>
      </c>
      <c r="I9" s="15"/>
      <c r="J9" cm="1">
        <f t="array" ref="J9">INDEX(K:Q,ROW(),$J$1)</f>
        <v>1</v>
      </c>
      <c r="K9" s="6">
        <v>1</v>
      </c>
      <c r="L9" s="6">
        <v>1</v>
      </c>
      <c r="M9">
        <v>1</v>
      </c>
    </row>
    <row r="10" spans="3:17" ht="16.5">
      <c r="C10" t="s">
        <v>66</v>
      </c>
      <c r="D10" s="15">
        <f>SUM($J$2:J10)</f>
        <v>7</v>
      </c>
      <c r="E10" s="16" t="s">
        <v>25</v>
      </c>
      <c r="F10" s="17">
        <v>44016</v>
      </c>
      <c r="G10" s="17">
        <v>43955</v>
      </c>
      <c r="H10" s="15" t="s">
        <v>24</v>
      </c>
      <c r="I10" s="15"/>
      <c r="J10" cm="1">
        <f t="array" ref="J10">INDEX(K:Q,ROW(),$J$1)</f>
        <v>1</v>
      </c>
      <c r="K10" s="6">
        <v>1</v>
      </c>
      <c r="L10" s="6">
        <v>1</v>
      </c>
      <c r="M10">
        <v>1</v>
      </c>
    </row>
    <row r="11" spans="3:17" ht="16.5">
      <c r="C11" t="s">
        <v>66</v>
      </c>
      <c r="D11" s="15">
        <f>SUM($J$2:J11)</f>
        <v>8</v>
      </c>
      <c r="E11" s="16" t="s">
        <v>39</v>
      </c>
      <c r="F11" s="17">
        <v>44015</v>
      </c>
      <c r="G11" s="17">
        <v>43954</v>
      </c>
      <c r="H11" s="15" t="s">
        <v>24</v>
      </c>
      <c r="I11" s="15"/>
      <c r="J11" cm="1">
        <f t="array" ref="J11">INDEX(K:Q,ROW(),$J$1)</f>
        <v>1</v>
      </c>
      <c r="K11" s="6">
        <v>1</v>
      </c>
      <c r="L11" s="6">
        <v>1</v>
      </c>
      <c r="M11">
        <v>1</v>
      </c>
    </row>
    <row r="12" spans="3:17" ht="16.5" hidden="1">
      <c r="C12" t="s">
        <v>66</v>
      </c>
      <c r="D12" s="15">
        <f>SUM($J$2:J12)</f>
        <v>8</v>
      </c>
      <c r="E12" s="16" t="s">
        <v>46</v>
      </c>
      <c r="F12" s="17">
        <v>44015</v>
      </c>
      <c r="G12" s="17">
        <v>43956</v>
      </c>
      <c r="H12" s="15" t="s">
        <v>24</v>
      </c>
      <c r="I12" s="15"/>
      <c r="J12" cm="1">
        <f t="array" ref="J12">INDEX(K:Q,ROW(),$J$1)</f>
        <v>0</v>
      </c>
      <c r="K12" s="6">
        <v>1</v>
      </c>
      <c r="L12" s="6">
        <v>1</v>
      </c>
    </row>
    <row r="13" spans="3:17" ht="16.5">
      <c r="C13" t="s">
        <v>66</v>
      </c>
      <c r="D13" s="15">
        <f>SUM($J$2:J13)</f>
        <v>9</v>
      </c>
      <c r="E13" s="16" t="s">
        <v>28</v>
      </c>
      <c r="F13" s="17">
        <v>44015</v>
      </c>
      <c r="G13" s="17">
        <v>43954</v>
      </c>
      <c r="H13" s="15" t="s">
        <v>24</v>
      </c>
      <c r="I13" s="15"/>
      <c r="J13" cm="1">
        <f t="array" ref="J13">INDEX(K:Q,ROW(),$J$1)</f>
        <v>1</v>
      </c>
      <c r="K13" s="6">
        <v>1</v>
      </c>
      <c r="L13" s="6">
        <v>1</v>
      </c>
      <c r="M13">
        <v>1</v>
      </c>
    </row>
    <row r="14" spans="3:17" ht="16.5">
      <c r="C14" t="s">
        <v>66</v>
      </c>
      <c r="D14" s="15">
        <f>SUM($J$2:J14)</f>
        <v>10</v>
      </c>
      <c r="E14" s="16" t="s">
        <v>56</v>
      </c>
      <c r="F14" s="17">
        <v>44015</v>
      </c>
      <c r="G14" s="17">
        <v>43954</v>
      </c>
      <c r="H14" s="15" t="s">
        <v>24</v>
      </c>
      <c r="I14" s="15"/>
      <c r="J14" cm="1">
        <f t="array" ref="J14">INDEX(K:Q,ROW(),$J$1)</f>
        <v>1</v>
      </c>
      <c r="K14" s="6">
        <v>1</v>
      </c>
      <c r="L14" s="6">
        <v>1</v>
      </c>
      <c r="M14">
        <v>1</v>
      </c>
    </row>
    <row r="15" spans="3:17" ht="16.5">
      <c r="C15" t="s">
        <v>66</v>
      </c>
      <c r="D15" s="15">
        <f>SUM($J$2:J15)</f>
        <v>11</v>
      </c>
      <c r="E15" s="16" t="s">
        <v>32</v>
      </c>
      <c r="F15" s="17">
        <v>44015</v>
      </c>
      <c r="G15" s="17">
        <v>43955</v>
      </c>
      <c r="H15" s="15" t="s">
        <v>24</v>
      </c>
      <c r="I15" s="15"/>
      <c r="J15" cm="1">
        <f t="array" ref="J15">INDEX(K:Q,ROW(),$J$1)</f>
        <v>1</v>
      </c>
      <c r="K15" s="6">
        <v>1</v>
      </c>
      <c r="L15" s="6">
        <v>1</v>
      </c>
      <c r="M15">
        <v>1</v>
      </c>
    </row>
    <row r="16" spans="3:17" ht="16.5" hidden="1">
      <c r="C16" t="s">
        <v>66</v>
      </c>
      <c r="D16" s="15">
        <f>SUM($J$2:J16)</f>
        <v>11</v>
      </c>
      <c r="E16" s="16" t="s">
        <v>73</v>
      </c>
      <c r="F16" s="17">
        <v>44015</v>
      </c>
      <c r="G16" s="17">
        <v>43955</v>
      </c>
      <c r="H16" s="15" t="s">
        <v>24</v>
      </c>
      <c r="I16" s="15"/>
      <c r="J16" cm="1">
        <f t="array" ref="J16">INDEX(K:Q,ROW(),$J$1)</f>
        <v>0</v>
      </c>
      <c r="K16" s="6">
        <v>1</v>
      </c>
      <c r="L16" s="6">
        <v>1</v>
      </c>
    </row>
    <row r="17" spans="3:13" ht="16.5" hidden="1">
      <c r="C17" t="s">
        <v>66</v>
      </c>
      <c r="D17" s="15">
        <f>SUM($J$2:J17)</f>
        <v>11</v>
      </c>
      <c r="E17" s="16" t="s">
        <v>58</v>
      </c>
      <c r="F17" s="17">
        <v>44015</v>
      </c>
      <c r="G17" s="17">
        <v>43954</v>
      </c>
      <c r="H17" s="15" t="s">
        <v>24</v>
      </c>
      <c r="I17" s="15"/>
      <c r="J17" cm="1">
        <f t="array" ref="J17">INDEX(K:Q,ROW(),$J$1)</f>
        <v>0</v>
      </c>
      <c r="K17" s="6">
        <v>1</v>
      </c>
      <c r="L17" s="6">
        <v>1</v>
      </c>
    </row>
    <row r="18" spans="3:13" ht="16.5" hidden="1">
      <c r="C18" t="s">
        <v>66</v>
      </c>
      <c r="D18" s="15">
        <f>SUM($J$2:J18)</f>
        <v>11</v>
      </c>
      <c r="E18" s="16" t="s">
        <v>62</v>
      </c>
      <c r="F18" s="17">
        <v>44015</v>
      </c>
      <c r="G18" s="17">
        <v>43956</v>
      </c>
      <c r="H18" s="15" t="s">
        <v>24</v>
      </c>
      <c r="I18" s="15"/>
      <c r="J18" cm="1">
        <f t="array" ref="J18">INDEX(K:Q,ROW(),$J$1)</f>
        <v>0</v>
      </c>
      <c r="K18" s="6">
        <v>1</v>
      </c>
      <c r="L18" s="6">
        <v>1</v>
      </c>
    </row>
    <row r="19" spans="3:13" ht="16.5">
      <c r="C19" t="s">
        <v>66</v>
      </c>
      <c r="D19" s="15">
        <f>SUM($J$2:J19)</f>
        <v>12</v>
      </c>
      <c r="E19" s="16" t="s">
        <v>40</v>
      </c>
      <c r="F19" s="17">
        <v>44015</v>
      </c>
      <c r="G19" s="17">
        <v>43954</v>
      </c>
      <c r="H19" s="15" t="s">
        <v>24</v>
      </c>
      <c r="I19" s="15"/>
      <c r="J19" cm="1">
        <f t="array" ref="J19">INDEX(K:Q,ROW(),$J$1)</f>
        <v>1</v>
      </c>
      <c r="K19" s="6">
        <v>1</v>
      </c>
      <c r="L19" s="6">
        <v>1</v>
      </c>
      <c r="M19">
        <v>1</v>
      </c>
    </row>
    <row r="20" spans="3:13" ht="16.5">
      <c r="C20" t="s">
        <v>66</v>
      </c>
      <c r="D20" s="15">
        <f>SUM($J$2:J20)</f>
        <v>13</v>
      </c>
      <c r="E20" s="16" t="s">
        <v>68</v>
      </c>
      <c r="F20" s="17">
        <v>44015</v>
      </c>
      <c r="G20" s="17">
        <v>43955</v>
      </c>
      <c r="H20" s="15" t="s">
        <v>24</v>
      </c>
      <c r="I20" s="15"/>
      <c r="J20" cm="1">
        <f t="array" ref="J20">INDEX(K:Q,ROW(),$J$1)</f>
        <v>1</v>
      </c>
      <c r="K20" s="6">
        <v>1</v>
      </c>
      <c r="L20" s="6">
        <v>1</v>
      </c>
      <c r="M20">
        <v>1</v>
      </c>
    </row>
    <row r="21" spans="3:13" ht="16.5">
      <c r="C21" t="s">
        <v>66</v>
      </c>
      <c r="D21" s="15">
        <f>SUM($J$2:J21)</f>
        <v>14</v>
      </c>
      <c r="E21" s="16" t="s">
        <v>45</v>
      </c>
      <c r="F21" s="17">
        <v>44015</v>
      </c>
      <c r="G21" s="17">
        <v>43954</v>
      </c>
      <c r="H21" s="15" t="s">
        <v>24</v>
      </c>
      <c r="I21" s="15"/>
      <c r="J21" cm="1">
        <f t="array" ref="J21">INDEX(K:Q,ROW(),$J$1)</f>
        <v>1</v>
      </c>
      <c r="K21" s="6">
        <v>1</v>
      </c>
      <c r="L21" s="6">
        <v>1</v>
      </c>
      <c r="M21">
        <v>1</v>
      </c>
    </row>
    <row r="22" spans="3:13" ht="16.5">
      <c r="C22" t="s">
        <v>66</v>
      </c>
      <c r="D22" s="15">
        <f>SUM($J$2:J22)</f>
        <v>15</v>
      </c>
      <c r="E22" s="16" t="s">
        <v>48</v>
      </c>
      <c r="F22" s="17">
        <v>44015</v>
      </c>
      <c r="G22" s="17">
        <v>43954</v>
      </c>
      <c r="H22" s="15" t="s">
        <v>24</v>
      </c>
      <c r="I22" s="15"/>
      <c r="J22" cm="1">
        <f t="array" ref="J22">INDEX(K:Q,ROW(),$J$1)</f>
        <v>1</v>
      </c>
      <c r="K22" s="6">
        <v>1</v>
      </c>
      <c r="L22" s="6">
        <v>1</v>
      </c>
      <c r="M22">
        <v>1</v>
      </c>
    </row>
    <row r="23" spans="3:13" ht="16.5">
      <c r="C23" t="s">
        <v>66</v>
      </c>
      <c r="D23" s="15">
        <f>SUM($J$2:J23)</f>
        <v>16</v>
      </c>
      <c r="E23" s="16" t="s">
        <v>54</v>
      </c>
      <c r="F23" s="17">
        <v>44015</v>
      </c>
      <c r="G23" s="17">
        <v>43954</v>
      </c>
      <c r="H23" s="15" t="s">
        <v>24</v>
      </c>
      <c r="I23" s="15"/>
      <c r="J23" cm="1">
        <f t="array" ref="J23">INDEX(K:Q,ROW(),$J$1)</f>
        <v>1</v>
      </c>
      <c r="K23" s="6">
        <v>1</v>
      </c>
      <c r="L23" s="6">
        <v>1</v>
      </c>
      <c r="M23">
        <v>1</v>
      </c>
    </row>
    <row r="24" spans="3:13" ht="16.5" hidden="1">
      <c r="D24" s="15">
        <f>SUM($J$2:J24)</f>
        <v>16</v>
      </c>
      <c r="E24" s="16" t="s">
        <v>23</v>
      </c>
      <c r="F24" s="17">
        <v>44016</v>
      </c>
      <c r="G24" s="17"/>
      <c r="H24" s="15" t="s">
        <v>24</v>
      </c>
      <c r="I24" s="15"/>
      <c r="J24" cm="1">
        <f t="array" ref="J24">INDEX(K:Q,ROW(),$J$1)</f>
        <v>0</v>
      </c>
      <c r="K24" s="6"/>
      <c r="L24" s="6"/>
    </row>
    <row r="25" spans="3:13" ht="16.5" hidden="1">
      <c r="D25" s="15">
        <f>SUM($J$2:J25)</f>
        <v>16</v>
      </c>
      <c r="E25" s="16" t="s">
        <v>30</v>
      </c>
      <c r="F25" s="17">
        <v>44014</v>
      </c>
      <c r="G25" s="17"/>
      <c r="H25" s="15" t="s">
        <v>24</v>
      </c>
      <c r="I25" s="15"/>
      <c r="J25" cm="1">
        <f t="array" ref="J25">INDEX(K:Q,ROW(),$J$1)</f>
        <v>0</v>
      </c>
    </row>
    <row r="26" spans="3:13" ht="16.5" hidden="1">
      <c r="D26" s="15">
        <f>SUM($J$2:J26)</f>
        <v>16</v>
      </c>
      <c r="E26" s="16" t="s">
        <v>31</v>
      </c>
      <c r="F26" s="17">
        <v>44016</v>
      </c>
      <c r="G26" s="17">
        <v>43956</v>
      </c>
      <c r="H26" s="15" t="s">
        <v>24</v>
      </c>
      <c r="I26" s="15"/>
      <c r="J26" cm="1">
        <f t="array" ref="J26">INDEX(K:Q,ROW(),$J$1)</f>
        <v>0</v>
      </c>
      <c r="L26">
        <v>1</v>
      </c>
    </row>
    <row r="27" spans="3:13" ht="16.5" hidden="1">
      <c r="D27" s="15">
        <f>SUM($J$2:J27)</f>
        <v>16</v>
      </c>
      <c r="E27" s="16" t="s">
        <v>33</v>
      </c>
      <c r="F27" s="17">
        <v>44016</v>
      </c>
      <c r="G27" s="17">
        <v>43955</v>
      </c>
      <c r="H27" s="15" t="s">
        <v>24</v>
      </c>
      <c r="I27" s="15"/>
      <c r="J27" cm="1">
        <f t="array" ref="J27">INDEX(K:Q,ROW(),$J$1)</f>
        <v>0</v>
      </c>
      <c r="L27">
        <v>1</v>
      </c>
    </row>
    <row r="28" spans="3:13" ht="16.5" hidden="1">
      <c r="D28" s="15">
        <f>SUM($J$2:J28)</f>
        <v>16</v>
      </c>
      <c r="E28" s="16" t="s">
        <v>34</v>
      </c>
      <c r="F28" s="17">
        <v>44014</v>
      </c>
      <c r="G28" s="17"/>
      <c r="H28" s="15" t="s">
        <v>24</v>
      </c>
      <c r="I28" s="15"/>
      <c r="J28" cm="1">
        <f t="array" ref="J28">INDEX(K:Q,ROW(),$J$1)</f>
        <v>0</v>
      </c>
    </row>
    <row r="29" spans="3:13" ht="16.5" hidden="1">
      <c r="D29" s="15">
        <f>SUM($J$2:J29)</f>
        <v>16</v>
      </c>
      <c r="E29" s="16" t="s">
        <v>78</v>
      </c>
      <c r="F29" s="17"/>
      <c r="G29" s="17"/>
      <c r="H29" s="15" t="s">
        <v>79</v>
      </c>
      <c r="I29" s="15"/>
      <c r="J29" cm="1">
        <f t="array" ref="J29">INDEX(K:Q,ROW(),$J$1)</f>
        <v>0</v>
      </c>
    </row>
    <row r="30" spans="3:13" ht="16.5" hidden="1">
      <c r="D30" s="15">
        <f>SUM($J$2:J30)</f>
        <v>16</v>
      </c>
      <c r="E30" s="16" t="s">
        <v>36</v>
      </c>
      <c r="F30" s="17">
        <v>44014</v>
      </c>
      <c r="G30" s="17"/>
      <c r="H30" s="15" t="s">
        <v>24</v>
      </c>
      <c r="I30" s="15"/>
      <c r="J30" cm="1">
        <f t="array" ref="J30">INDEX(K:Q,ROW(),$J$1)</f>
        <v>0</v>
      </c>
    </row>
    <row r="31" spans="3:13" ht="16.5" hidden="1">
      <c r="D31" s="15">
        <f>SUM($J$2:J31)</f>
        <v>16</v>
      </c>
      <c r="E31" s="16" t="s">
        <v>37</v>
      </c>
      <c r="F31" s="17">
        <v>44014</v>
      </c>
      <c r="G31" s="17"/>
      <c r="H31" s="15" t="s">
        <v>24</v>
      </c>
      <c r="I31" s="15"/>
      <c r="J31" cm="1">
        <f t="array" ref="J31">INDEX(K:Q,ROW(),$J$1)</f>
        <v>0</v>
      </c>
    </row>
    <row r="32" spans="3:13" ht="16.5" hidden="1">
      <c r="D32" s="15">
        <f>SUM($J$2:J32)</f>
        <v>16</v>
      </c>
      <c r="E32" s="16" t="s">
        <v>42</v>
      </c>
      <c r="F32" s="17">
        <v>44014</v>
      </c>
      <c r="G32" s="17"/>
      <c r="H32" s="15" t="s">
        <v>24</v>
      </c>
      <c r="I32" s="15"/>
      <c r="J32" cm="1">
        <f t="array" ref="J32">INDEX(K:Q,ROW(),$J$1)</f>
        <v>0</v>
      </c>
    </row>
    <row r="33" spans="4:12" ht="16.5" hidden="1">
      <c r="D33" s="15">
        <f>SUM($J$2:J33)</f>
        <v>16</v>
      </c>
      <c r="E33" s="16" t="s">
        <v>43</v>
      </c>
      <c r="F33" s="17">
        <v>44014</v>
      </c>
      <c r="G33" s="17"/>
      <c r="H33" s="15" t="s">
        <v>24</v>
      </c>
      <c r="I33" s="15"/>
      <c r="J33" cm="1">
        <f t="array" ref="J33">INDEX(K:Q,ROW(),$J$1)</f>
        <v>0</v>
      </c>
    </row>
    <row r="34" spans="4:12" ht="16.5" hidden="1">
      <c r="D34" s="15">
        <f>SUM($J$2:J34)</f>
        <v>16</v>
      </c>
      <c r="E34" s="16" t="s">
        <v>44</v>
      </c>
      <c r="F34" s="17">
        <v>44015</v>
      </c>
      <c r="G34" s="17"/>
      <c r="H34" s="15" t="s">
        <v>24</v>
      </c>
      <c r="I34" s="15"/>
      <c r="J34" cm="1">
        <f t="array" ref="J34">INDEX(K:Q,ROW(),$J$1)</f>
        <v>0</v>
      </c>
    </row>
    <row r="35" spans="4:12" ht="16.5" hidden="1">
      <c r="D35" s="15">
        <f>SUM($J$2:J35)</f>
        <v>16</v>
      </c>
      <c r="E35" s="16" t="s">
        <v>47</v>
      </c>
      <c r="F35" s="17"/>
      <c r="G35" s="17">
        <v>43955</v>
      </c>
      <c r="H35" s="15" t="s">
        <v>79</v>
      </c>
      <c r="I35" s="15"/>
      <c r="J35" cm="1">
        <f t="array" ref="J35">INDEX(K:Q,ROW(),$J$1)</f>
        <v>0</v>
      </c>
      <c r="K35">
        <v>1</v>
      </c>
      <c r="L35">
        <v>1</v>
      </c>
    </row>
    <row r="36" spans="4:12" ht="16.5" hidden="1">
      <c r="D36" s="15">
        <f>SUM($J$2:J36)</f>
        <v>16</v>
      </c>
      <c r="E36" s="16" t="s">
        <v>50</v>
      </c>
      <c r="F36" s="17">
        <v>44014</v>
      </c>
      <c r="G36" s="17"/>
      <c r="H36" s="15" t="s">
        <v>24</v>
      </c>
      <c r="I36" s="15"/>
      <c r="J36" cm="1">
        <f t="array" ref="J36">INDEX(K:Q,ROW(),$J$1)</f>
        <v>0</v>
      </c>
    </row>
    <row r="37" spans="4:12" ht="16.5" hidden="1">
      <c r="D37" s="15">
        <f>SUM($J$2:J37)</f>
        <v>16</v>
      </c>
      <c r="E37" s="16" t="s">
        <v>51</v>
      </c>
      <c r="F37" s="17"/>
      <c r="G37" s="17"/>
      <c r="H37" s="15"/>
      <c r="I37" s="15"/>
      <c r="J37" cm="1">
        <f t="array" ref="J37">INDEX(K:Q,ROW(),$J$1)</f>
        <v>0</v>
      </c>
    </row>
    <row r="38" spans="4:12" ht="16.5" hidden="1">
      <c r="D38" s="15">
        <f>SUM($J$2:J38)</f>
        <v>16</v>
      </c>
      <c r="E38" s="16" t="s">
        <v>52</v>
      </c>
      <c r="F38" s="17">
        <v>44014</v>
      </c>
      <c r="G38" s="17"/>
      <c r="H38" s="15" t="s">
        <v>24</v>
      </c>
      <c r="I38" s="15"/>
      <c r="J38" cm="1">
        <f t="array" ref="J38">INDEX(K:Q,ROW(),$J$1)</f>
        <v>0</v>
      </c>
    </row>
    <row r="39" spans="4:12" ht="16.5" hidden="1">
      <c r="D39" s="15">
        <f>SUM($J$2:J39)</f>
        <v>16</v>
      </c>
      <c r="E39" s="16" t="s">
        <v>53</v>
      </c>
      <c r="F39" s="17"/>
      <c r="G39" s="17"/>
      <c r="H39" s="15"/>
      <c r="I39" s="15"/>
      <c r="J39" cm="1">
        <f t="array" ref="J39">INDEX(K:Q,ROW(),$J$1)</f>
        <v>0</v>
      </c>
    </row>
    <row r="40" spans="4:12" ht="16.5" hidden="1">
      <c r="D40" s="15">
        <f>SUM($J$2:J40)</f>
        <v>16</v>
      </c>
      <c r="E40" s="16" t="s">
        <v>55</v>
      </c>
      <c r="F40" s="17">
        <v>44016</v>
      </c>
      <c r="G40" s="17">
        <v>43955</v>
      </c>
      <c r="H40" s="15" t="s">
        <v>24</v>
      </c>
      <c r="I40" s="15"/>
      <c r="J40" cm="1">
        <f t="array" ref="J40">INDEX(K:Q,ROW(),$J$1)</f>
        <v>0</v>
      </c>
      <c r="L40">
        <v>1</v>
      </c>
    </row>
    <row r="41" spans="4:12" ht="16.5" hidden="1">
      <c r="D41" s="15">
        <f>SUM($J$2:J41)</f>
        <v>16</v>
      </c>
      <c r="E41" s="16" t="s">
        <v>57</v>
      </c>
      <c r="F41" s="17">
        <v>44015</v>
      </c>
      <c r="G41" s="17"/>
      <c r="H41" s="15" t="s">
        <v>24</v>
      </c>
      <c r="I41" s="15"/>
      <c r="J41" cm="1">
        <f t="array" ref="J41">INDEX(K:Q,ROW(),$J$1)</f>
        <v>0</v>
      </c>
    </row>
    <row r="42" spans="4:12" ht="16.5" hidden="1">
      <c r="D42" s="15">
        <f>SUM($J$2:J42)</f>
        <v>16</v>
      </c>
      <c r="E42" s="16" t="s">
        <v>59</v>
      </c>
      <c r="F42" s="17">
        <v>44014</v>
      </c>
      <c r="G42" s="17"/>
      <c r="H42" s="15" t="s">
        <v>24</v>
      </c>
      <c r="I42" s="15"/>
      <c r="J42" cm="1">
        <f t="array" ref="J42">INDEX(K:Q,ROW(),$J$1)</f>
        <v>0</v>
      </c>
    </row>
    <row r="43" spans="4:12" ht="16.5" hidden="1">
      <c r="D43" s="15">
        <f>SUM($J$2:J43)</f>
        <v>16</v>
      </c>
      <c r="E43" s="16" t="s">
        <v>60</v>
      </c>
      <c r="F43" s="17">
        <v>44014</v>
      </c>
      <c r="G43" s="17"/>
      <c r="H43" s="15" t="s">
        <v>24</v>
      </c>
      <c r="I43" s="15"/>
      <c r="J43" cm="1">
        <f t="array" ref="J43">INDEX(K:Q,ROW(),$J$1)</f>
        <v>0</v>
      </c>
    </row>
    <row r="44" spans="4:12" ht="16.5" hidden="1">
      <c r="D44" s="15">
        <f>SUM($J$2:J44)</f>
        <v>16</v>
      </c>
      <c r="E44" s="16" t="s">
        <v>61</v>
      </c>
      <c r="F44" s="17">
        <v>44014</v>
      </c>
      <c r="G44" s="17"/>
      <c r="H44" s="15" t="s">
        <v>24</v>
      </c>
      <c r="I44" s="15"/>
      <c r="J44" cm="1">
        <f t="array" ref="J44">INDEX(K:Q,ROW(),$J$1)</f>
        <v>0</v>
      </c>
    </row>
    <row r="45" spans="4:12" ht="16.5" hidden="1">
      <c r="D45" s="15">
        <f>SUM($J$2:J45)</f>
        <v>16</v>
      </c>
      <c r="E45" s="16" t="s">
        <v>64</v>
      </c>
      <c r="F45" s="17">
        <v>44014</v>
      </c>
      <c r="G45" s="17"/>
      <c r="H45" s="15" t="s">
        <v>24</v>
      </c>
      <c r="I45" s="15"/>
      <c r="J45" cm="1">
        <f t="array" ref="J45">INDEX(K:Q,ROW(),$J$1)</f>
        <v>0</v>
      </c>
    </row>
    <row r="46" spans="4:12" ht="16.5" hidden="1">
      <c r="D46" s="15">
        <f>SUM($J$2:J46)</f>
        <v>16</v>
      </c>
      <c r="E46" s="16" t="s">
        <v>65</v>
      </c>
      <c r="F46" s="17">
        <v>44014</v>
      </c>
      <c r="G46" s="17"/>
      <c r="H46" s="15" t="s">
        <v>24</v>
      </c>
      <c r="I46" s="15" t="s">
        <v>66</v>
      </c>
      <c r="J46" cm="1">
        <f t="array" ref="J46">INDEX(K:Q,ROW(),$J$1)</f>
        <v>0</v>
      </c>
    </row>
    <row r="47" spans="4:12" ht="16.5" hidden="1">
      <c r="D47" s="15">
        <f>SUM($J$2:J47)</f>
        <v>16</v>
      </c>
      <c r="E47" s="16" t="s">
        <v>67</v>
      </c>
      <c r="F47" s="17">
        <v>44014</v>
      </c>
      <c r="G47" s="17"/>
      <c r="H47" s="15" t="s">
        <v>24</v>
      </c>
      <c r="I47" s="15"/>
      <c r="J47" cm="1">
        <f t="array" ref="J47">INDEX(K:Q,ROW(),$J$1)</f>
        <v>0</v>
      </c>
    </row>
    <row r="48" spans="4:12" ht="16.5" hidden="1">
      <c r="D48" s="15">
        <f>SUM($J$2:J48)</f>
        <v>16</v>
      </c>
      <c r="E48" s="16" t="s">
        <v>69</v>
      </c>
      <c r="F48" s="17">
        <v>44014</v>
      </c>
      <c r="G48" s="17"/>
      <c r="H48" s="15" t="s">
        <v>24</v>
      </c>
      <c r="I48" s="15" t="s">
        <v>66</v>
      </c>
      <c r="J48" cm="1">
        <f t="array" ref="J48">INDEX(K:Q,ROW(),$J$1)</f>
        <v>0</v>
      </c>
    </row>
    <row r="49" spans="4:12" ht="16.5" hidden="1">
      <c r="D49" s="15">
        <f>SUM($J$2:J49)</f>
        <v>16</v>
      </c>
      <c r="E49" s="16" t="s">
        <v>70</v>
      </c>
      <c r="F49" s="17">
        <v>44014</v>
      </c>
      <c r="G49" s="17"/>
      <c r="H49" s="15" t="s">
        <v>24</v>
      </c>
      <c r="I49" s="15"/>
      <c r="J49" cm="1">
        <f t="array" ref="J49">INDEX(K:Q,ROW(),$J$1)</f>
        <v>0</v>
      </c>
    </row>
    <row r="50" spans="4:12" ht="16.5" hidden="1">
      <c r="D50" s="15">
        <f>SUM($J$2:J50)</f>
        <v>16</v>
      </c>
      <c r="E50" s="16" t="s">
        <v>71</v>
      </c>
      <c r="F50" s="17">
        <v>44014</v>
      </c>
      <c r="G50" s="17"/>
      <c r="H50" s="15" t="s">
        <v>24</v>
      </c>
      <c r="I50" s="15"/>
      <c r="J50" cm="1">
        <f t="array" ref="J50">INDEX(K:Q,ROW(),$J$1)</f>
        <v>0</v>
      </c>
    </row>
    <row r="51" spans="4:12" ht="16.5" hidden="1">
      <c r="D51" s="15">
        <f>SUM($J$2:J51)</f>
        <v>16</v>
      </c>
      <c r="E51" s="16" t="s">
        <v>72</v>
      </c>
      <c r="F51" s="17">
        <v>44014</v>
      </c>
      <c r="G51" s="17"/>
      <c r="H51" s="15" t="s">
        <v>24</v>
      </c>
      <c r="I51" s="15"/>
      <c r="J51" cm="1">
        <f t="array" ref="J51">INDEX(K:Q,ROW(),$J$1)</f>
        <v>0</v>
      </c>
    </row>
    <row r="52" spans="4:12" ht="16.5" hidden="1">
      <c r="D52" s="15">
        <f>SUM($J$2:J52)</f>
        <v>16</v>
      </c>
      <c r="E52" s="16" t="s">
        <v>75</v>
      </c>
      <c r="F52" s="17">
        <v>44017</v>
      </c>
      <c r="G52" s="17">
        <v>43956</v>
      </c>
      <c r="H52" s="15" t="s">
        <v>24</v>
      </c>
      <c r="I52" s="15"/>
      <c r="J52" cm="1">
        <f t="array" ref="J52">INDEX(K:Q,ROW(),$J$1)</f>
        <v>0</v>
      </c>
      <c r="L52">
        <v>1</v>
      </c>
    </row>
    <row r="53" spans="4:12" ht="16.5" hidden="1">
      <c r="D53" s="15">
        <f>SUM($J$2:J53)</f>
        <v>16</v>
      </c>
      <c r="E53" s="16" t="s">
        <v>76</v>
      </c>
      <c r="F53" s="17"/>
      <c r="G53" s="17"/>
      <c r="H53" s="15" t="s">
        <v>77</v>
      </c>
      <c r="I53" s="15"/>
      <c r="J53" cm="1">
        <f t="array" ref="J53">INDEX(K:Q,ROW(),$J$1)</f>
        <v>0</v>
      </c>
    </row>
    <row r="54" spans="4:12" ht="16.5" hidden="1">
      <c r="D54" s="15">
        <f>SUM($J$2:J54)</f>
        <v>16</v>
      </c>
      <c r="E54" s="16" t="s">
        <v>26</v>
      </c>
      <c r="F54" s="17"/>
      <c r="G54" s="17"/>
      <c r="H54" s="15" t="s">
        <v>27</v>
      </c>
      <c r="I54" s="15"/>
      <c r="J54" cm="1">
        <f t="array" ref="J54">INDEX(K:Q,ROW(),$J$1)</f>
        <v>0</v>
      </c>
    </row>
    <row r="55" spans="4:12" ht="16.5" hidden="1">
      <c r="D55" s="15">
        <f>SUM($J$2:J55)</f>
        <v>16</v>
      </c>
      <c r="E55" s="16" t="s">
        <v>80</v>
      </c>
      <c r="F55" s="17">
        <v>44016</v>
      </c>
      <c r="G55" s="17">
        <v>43955</v>
      </c>
      <c r="H55" s="15" t="s">
        <v>24</v>
      </c>
      <c r="I55" s="15"/>
      <c r="J55" cm="1">
        <f t="array" ref="J55">INDEX(K:Q,ROW(),$J$1)</f>
        <v>0</v>
      </c>
      <c r="L55">
        <v>1</v>
      </c>
    </row>
  </sheetData>
  <autoFilter ref="C1:Q55">
    <filterColumn colId="10">
      <customFilters>
        <customFilter operator="notEqual" val=" "/>
      </customFilters>
    </filterColumn>
    <sortState ref="C2:Q54">
      <sortCondition ref="C1:C54"/>
    </sortState>
  </autoFilter>
  <conditionalFormatting sqref="E10">
    <cfRule type="duplicateValues" dxfId="16" priority="6"/>
  </conditionalFormatting>
  <conditionalFormatting sqref="E53:E54">
    <cfRule type="duplicateValues" dxfId="15" priority="5"/>
  </conditionalFormatting>
  <conditionalFormatting sqref="E55">
    <cfRule type="duplicateValues" dxfId="14" priority="4"/>
  </conditionalFormatting>
  <conditionalFormatting sqref="E11:E52 E1:E2 E4:E9">
    <cfRule type="duplicateValues" dxfId="13" priority="7"/>
  </conditionalFormatting>
  <conditionalFormatting sqref="E1:E2 E4:E1048576">
    <cfRule type="duplicateValues" dxfId="12" priority="3"/>
  </conditionalFormatting>
  <conditionalFormatting sqref="E3">
    <cfRule type="duplicateValues" dxfId="11" priority="2"/>
  </conditionalFormatting>
  <conditionalFormatting sqref="E3">
    <cfRule type="duplicateValues" dxfId="10"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7"/>
  <sheetViews>
    <sheetView topLeftCell="F1" workbookViewId="0">
      <selection activeCell="H34" sqref="H34"/>
    </sheetView>
  </sheetViews>
  <sheetFormatPr defaultRowHeight="15"/>
  <cols>
    <col min="1" max="1" width="6.28515625" customWidth="1"/>
    <col min="2" max="2" width="15" bestFit="1" customWidth="1"/>
    <col min="3" max="3" width="21.85546875" style="26" customWidth="1"/>
    <col min="5" max="5" width="19.28515625" bestFit="1" customWidth="1"/>
    <col min="6" max="6" width="43.85546875" style="26" bestFit="1" customWidth="1"/>
    <col min="7" max="7" width="18.7109375" bestFit="1" customWidth="1"/>
    <col min="8" max="8" width="15.28515625" style="35" customWidth="1"/>
    <col min="9" max="9" width="19.140625" bestFit="1" customWidth="1"/>
    <col min="10" max="10" width="19.28515625" bestFit="1" customWidth="1"/>
    <col min="11" max="11" width="4.28515625" bestFit="1" customWidth="1"/>
    <col min="12" max="12" width="19.28515625" style="26" bestFit="1" customWidth="1"/>
    <col min="13" max="13" width="41.7109375" style="26" customWidth="1"/>
    <col min="14" max="14" width="25" style="26" customWidth="1"/>
    <col min="15" max="15" width="12.5703125" style="26" customWidth="1"/>
  </cols>
  <sheetData>
    <row r="1" spans="1:15" s="36" customFormat="1" ht="30">
      <c r="A1" s="36" t="s">
        <v>66</v>
      </c>
      <c r="B1" s="36" t="s">
        <v>153</v>
      </c>
      <c r="C1" s="37" t="s">
        <v>156</v>
      </c>
      <c r="D1" s="36" t="s">
        <v>154</v>
      </c>
      <c r="E1" s="36" t="s">
        <v>130</v>
      </c>
      <c r="F1" s="37" t="s">
        <v>131</v>
      </c>
      <c r="G1" s="36" t="s">
        <v>132</v>
      </c>
      <c r="H1" s="38" t="s">
        <v>133</v>
      </c>
      <c r="I1" s="36" t="s">
        <v>134</v>
      </c>
      <c r="J1" s="36" t="s">
        <v>135</v>
      </c>
      <c r="K1" s="36" t="s">
        <v>136</v>
      </c>
      <c r="L1" s="37" t="s">
        <v>152</v>
      </c>
      <c r="M1" s="37" t="s">
        <v>6</v>
      </c>
      <c r="N1" s="37" t="s">
        <v>88</v>
      </c>
      <c r="O1" s="37" t="s">
        <v>89</v>
      </c>
    </row>
    <row r="2" spans="1:15">
      <c r="B2" s="6" t="s">
        <v>157</v>
      </c>
      <c r="C2" s="26" t="str">
        <f>G2</f>
        <v>TBA Nam Hà 1</v>
      </c>
      <c r="D2" s="6" t="s">
        <v>155</v>
      </c>
      <c r="E2" s="6" t="s">
        <v>159</v>
      </c>
      <c r="F2" s="26" t="str">
        <f>E2&amp;G2</f>
        <v>Lưới điện hạ thế sau TBA Nam Hà 1</v>
      </c>
      <c r="G2" t="s">
        <v>137</v>
      </c>
      <c r="H2" s="35">
        <v>44079</v>
      </c>
      <c r="I2" s="6" t="s">
        <v>143</v>
      </c>
      <c r="J2" t="s">
        <v>138</v>
      </c>
      <c r="K2">
        <f t="shared" ref="K2:K7" si="0">WEEKDAY(H2)</f>
        <v>7</v>
      </c>
      <c r="L2" s="26" t="str">
        <f>E2&amp;G2</f>
        <v>Lưới điện hạ thế sau TBA Nam Hà 1</v>
      </c>
      <c r="M2" s="26" t="str">
        <f t="shared" ref="M2:M7" si="1">I2&amp;LOWER(E2)&amp;G2</f>
        <v>Thay dây hạ thế lưới điện hạ thế sau TBA Nam Hà 1</v>
      </c>
      <c r="N2" s="26" t="str">
        <f t="shared" ref="N2:N19" si="2">"Cắt "&amp;B2&amp;C2</f>
        <v>Cắt FCO + MCCB TBA Nam Hà 1</v>
      </c>
      <c r="O2" s="26" t="str">
        <f t="shared" ref="O2:O19" si="3">"Tiếp địa tại "&amp;D2&amp;G2</f>
        <v>Tiếp địa tại MCCB TBA Nam Hà 1</v>
      </c>
    </row>
    <row r="3" spans="1:15">
      <c r="B3" s="6" t="s">
        <v>157</v>
      </c>
      <c r="C3" s="26" t="str">
        <f>G3</f>
        <v>TBA Nam Hà 1A</v>
      </c>
      <c r="D3" s="6" t="s">
        <v>155</v>
      </c>
      <c r="E3" s="6" t="s">
        <v>159</v>
      </c>
      <c r="F3" s="26" t="str">
        <f t="shared" ref="F3:F27" si="4">E3&amp;G3</f>
        <v>Lưới điện hạ thế sau TBA Nam Hà 1A</v>
      </c>
      <c r="G3" t="s">
        <v>139</v>
      </c>
      <c r="H3" s="35">
        <v>44079</v>
      </c>
      <c r="I3" s="6" t="s">
        <v>143</v>
      </c>
      <c r="J3" t="s">
        <v>138</v>
      </c>
      <c r="K3">
        <f t="shared" si="0"/>
        <v>7</v>
      </c>
      <c r="L3" s="26" t="str">
        <f>E3&amp;G3</f>
        <v>Lưới điện hạ thế sau TBA Nam Hà 1A</v>
      </c>
      <c r="M3" s="26" t="str">
        <f t="shared" si="1"/>
        <v>Thay dây hạ thế lưới điện hạ thế sau TBA Nam Hà 1A</v>
      </c>
      <c r="N3" s="26" t="str">
        <f t="shared" si="2"/>
        <v>Cắt FCO + MCCB TBA Nam Hà 1A</v>
      </c>
      <c r="O3" s="26" t="str">
        <f t="shared" si="3"/>
        <v>Tiếp địa tại MCCB TBA Nam Hà 1A</v>
      </c>
    </row>
    <row r="4" spans="1:15">
      <c r="B4" s="6" t="s">
        <v>157</v>
      </c>
      <c r="C4" s="26" t="str">
        <f>G4</f>
        <v>TBA Nam Hà 3</v>
      </c>
      <c r="D4" s="6" t="s">
        <v>155</v>
      </c>
      <c r="E4" s="6" t="s">
        <v>159</v>
      </c>
      <c r="F4" s="26" t="str">
        <f t="shared" si="4"/>
        <v>Lưới điện hạ thế sau TBA Nam Hà 3</v>
      </c>
      <c r="G4" t="s">
        <v>140</v>
      </c>
      <c r="H4" s="35">
        <v>44079</v>
      </c>
      <c r="I4" s="6" t="s">
        <v>143</v>
      </c>
      <c r="J4" t="s">
        <v>138</v>
      </c>
      <c r="K4">
        <f t="shared" si="0"/>
        <v>7</v>
      </c>
      <c r="L4" s="26" t="str">
        <f>E4&amp;G4</f>
        <v>Lưới điện hạ thế sau TBA Nam Hà 3</v>
      </c>
      <c r="M4" s="26" t="str">
        <f t="shared" si="1"/>
        <v>Thay dây hạ thế lưới điện hạ thế sau TBA Nam Hà 3</v>
      </c>
      <c r="N4" s="26" t="str">
        <f t="shared" si="2"/>
        <v>Cắt FCO + MCCB TBA Nam Hà 3</v>
      </c>
      <c r="O4" s="26" t="str">
        <f t="shared" si="3"/>
        <v>Tiếp địa tại MCCB TBA Nam Hà 3</v>
      </c>
    </row>
    <row r="5" spans="1:15">
      <c r="B5" s="6" t="s">
        <v>157</v>
      </c>
      <c r="C5" s="26" t="str">
        <f>G5</f>
        <v>TBA Xuân Tây 10A</v>
      </c>
      <c r="D5" s="6" t="s">
        <v>155</v>
      </c>
      <c r="E5" s="6" t="s">
        <v>159</v>
      </c>
      <c r="F5" s="26" t="str">
        <f t="shared" si="4"/>
        <v>Lưới điện hạ thế sau TBA Xuân Tây 10A</v>
      </c>
      <c r="G5" t="s">
        <v>141</v>
      </c>
      <c r="H5" s="35">
        <v>44081</v>
      </c>
      <c r="I5" s="6" t="s">
        <v>143</v>
      </c>
      <c r="J5" t="s">
        <v>138</v>
      </c>
      <c r="K5">
        <f t="shared" si="0"/>
        <v>2</v>
      </c>
      <c r="L5" s="26" t="str">
        <f>E5&amp;G5</f>
        <v>Lưới điện hạ thế sau TBA Xuân Tây 10A</v>
      </c>
      <c r="M5" s="26" t="str">
        <f t="shared" si="1"/>
        <v>Thay dây hạ thế lưới điện hạ thế sau TBA Xuân Tây 10A</v>
      </c>
      <c r="N5" s="26" t="str">
        <f t="shared" si="2"/>
        <v>Cắt FCO + MCCB TBA Xuân Tây 10A</v>
      </c>
      <c r="O5" s="26" t="str">
        <f t="shared" si="3"/>
        <v>Tiếp địa tại MCCB TBA Xuân Tây 10A</v>
      </c>
    </row>
    <row r="6" spans="1:15">
      <c r="B6" s="6" t="s">
        <v>157</v>
      </c>
      <c r="C6" s="26" t="str">
        <f t="shared" ref="C6" si="5">G6</f>
        <v>TBA Sông Ray 8A</v>
      </c>
      <c r="D6" s="6" t="s">
        <v>155</v>
      </c>
      <c r="E6" s="6" t="s">
        <v>159</v>
      </c>
      <c r="F6" s="26" t="str">
        <f t="shared" si="4"/>
        <v>Lưới điện hạ thế sau TBA Sông Ray 8A</v>
      </c>
      <c r="G6" s="6" t="s">
        <v>158</v>
      </c>
      <c r="H6" s="35">
        <v>44083</v>
      </c>
      <c r="I6" s="6" t="s">
        <v>143</v>
      </c>
      <c r="J6" t="s">
        <v>138</v>
      </c>
      <c r="K6">
        <f t="shared" si="0"/>
        <v>4</v>
      </c>
      <c r="L6" s="26" t="str">
        <f t="shared" ref="L6" si="6">E6&amp;G6</f>
        <v>Lưới điện hạ thế sau TBA Sông Ray 8A</v>
      </c>
      <c r="M6" s="26" t="str">
        <f t="shared" si="1"/>
        <v>Thay dây hạ thế lưới điện hạ thế sau TBA Sông Ray 8A</v>
      </c>
      <c r="N6" s="26" t="str">
        <f t="shared" si="2"/>
        <v>Cắt FCO + MCCB TBA Sông Ray 8A</v>
      </c>
      <c r="O6" s="26" t="str">
        <f t="shared" si="3"/>
        <v>Tiếp địa tại MCCB TBA Sông Ray 8A</v>
      </c>
    </row>
    <row r="7" spans="1:15" hidden="1">
      <c r="B7" s="6" t="s">
        <v>162</v>
      </c>
      <c r="C7" s="26" t="str">
        <f t="shared" ref="C7:C19" si="7">G7</f>
        <v>Nhánh rẽ Đồng Tâm 1</v>
      </c>
      <c r="D7" s="6" t="s">
        <v>164</v>
      </c>
      <c r="E7" s="6" t="s">
        <v>160</v>
      </c>
      <c r="F7" s="26" t="str">
        <f t="shared" si="4"/>
        <v>Lưới điện trung thế sau Nhánh rẽ Đồng Tâm 1</v>
      </c>
      <c r="G7" s="6" t="s">
        <v>161</v>
      </c>
      <c r="H7" s="35">
        <v>44086</v>
      </c>
      <c r="I7" s="6" t="s">
        <v>163</v>
      </c>
      <c r="J7" t="s">
        <v>138</v>
      </c>
      <c r="K7">
        <f t="shared" si="0"/>
        <v>7</v>
      </c>
      <c r="L7" s="26" t="str">
        <f>E7&amp;G7</f>
        <v>Lưới điện trung thế sau Nhánh rẽ Đồng Tâm 1</v>
      </c>
      <c r="M7" s="26" t="str">
        <f t="shared" si="1"/>
        <v>Nâng cấp đường dây hạ thế và TBA Sông Ray 7 từ 1 pha lên 3 pha, cấy TBA Sông Ray 7Alưới điện trung thế sau Nhánh rẽ Đồng Tâm 1</v>
      </c>
      <c r="N7" s="26" t="str">
        <f t="shared" si="2"/>
        <v>Cắt LBS khí + 3 LTDNhánh rẽ Đồng Tâm 1</v>
      </c>
      <c r="O7" s="26" t="str">
        <f t="shared" si="3"/>
        <v>Tiếp địa tại hạ thế TBA Sông Ray 7, trụ trung thế 038 Nhánh rẽ Đồng Tâm 1</v>
      </c>
    </row>
    <row r="8" spans="1:15" hidden="1">
      <c r="B8" s="6" t="s">
        <v>166</v>
      </c>
      <c r="C8" s="26" t="str">
        <f t="shared" si="7"/>
        <v>Nhánh rẽ Lâm San 10, 11, 12</v>
      </c>
      <c r="D8" s="6" t="s">
        <v>167</v>
      </c>
      <c r="E8" s="6" t="s">
        <v>160</v>
      </c>
      <c r="F8" s="26" t="str">
        <f t="shared" si="4"/>
        <v>Lưới điện trung thế sau Nhánh rẽ Lâm San 10, 11, 12</v>
      </c>
      <c r="G8" s="6" t="s">
        <v>165</v>
      </c>
      <c r="H8" s="35">
        <v>44086</v>
      </c>
      <c r="I8" s="6" t="s">
        <v>163</v>
      </c>
      <c r="J8" t="s">
        <v>138</v>
      </c>
      <c r="K8">
        <f t="shared" ref="K8" si="8">WEEKDAY(H8)</f>
        <v>7</v>
      </c>
      <c r="L8" s="26" t="str">
        <f t="shared" ref="L8" si="9">E8&amp;G8</f>
        <v>Lưới điện trung thế sau Nhánh rẽ Lâm San 10, 11, 12</v>
      </c>
      <c r="M8" s="26" t="str">
        <f t="shared" ref="M8" si="10">I8&amp;LOWER(E8)&amp;G8</f>
        <v>Nâng cấp đường dây hạ thế và TBA Sông Ray 7 từ 1 pha lên 3 pha, cấy TBA Sông Ray 7Alưới điện trung thế sau Nhánh rẽ Lâm San 10, 11, 12</v>
      </c>
      <c r="N8" s="26" t="str">
        <f t="shared" si="2"/>
        <v>Cắt 3xFCO Nhánh rẽ Lâm San 10, 11, 12</v>
      </c>
      <c r="O8" s="26" t="str">
        <f t="shared" si="3"/>
        <v>Tiếp địa tại trung hạ áp tại TBA Lâm San 11A, 11DNhánh rẽ Lâm San 10, 11, 12</v>
      </c>
    </row>
    <row r="9" spans="1:15" hidden="1">
      <c r="B9" s="6" t="s">
        <v>168</v>
      </c>
      <c r="C9" s="26" t="str">
        <f t="shared" si="7"/>
        <v>Nhánh rẽ Lâm San</v>
      </c>
      <c r="D9" s="6" t="s">
        <v>171</v>
      </c>
      <c r="E9" s="6" t="s">
        <v>160</v>
      </c>
      <c r="F9" s="26" t="str">
        <f t="shared" si="4"/>
        <v>Lưới điện trung thế sau Nhánh rẽ Lâm San</v>
      </c>
      <c r="G9" s="6" t="s">
        <v>169</v>
      </c>
      <c r="H9" s="35">
        <v>44093</v>
      </c>
      <c r="I9" s="6" t="s">
        <v>170</v>
      </c>
      <c r="J9" t="s">
        <v>138</v>
      </c>
      <c r="K9">
        <f t="shared" ref="K9:K19" si="11">WEEKDAY(H9)</f>
        <v>7</v>
      </c>
      <c r="L9" s="26" t="str">
        <f t="shared" ref="L9:L19" si="12">E9&amp;G9</f>
        <v>Lưới điện trung thế sau Nhánh rẽ Lâm San</v>
      </c>
      <c r="M9" s="26" t="str">
        <f t="shared" ref="M9:M19" si="13">I9&amp;LOWER(E9)&amp;G9</f>
        <v>Trồng trụ trung thế 015A đấu nối trung thế, tách lưới, sang tải TBA Sông Ray 2, Sông Ray 2A. Đấu nối trung thế và di dời TBA Sông Ray 4Alưới điện trung thế sau Nhánh rẽ Lâm San</v>
      </c>
      <c r="N9" s="26" t="str">
        <f t="shared" si="2"/>
        <v>Cắt Recloser + 3 LTD Nhánh rẽ Lâm San</v>
      </c>
      <c r="O9" s="26" t="str">
        <f t="shared" si="3"/>
        <v>Tiếp địa tại trụ trung thế 075 Nhánh rẽ Lâm San</v>
      </c>
    </row>
    <row r="10" spans="1:15" hidden="1">
      <c r="B10" s="6" t="s">
        <v>166</v>
      </c>
      <c r="C10" s="26" t="str">
        <f t="shared" si="7"/>
        <v>Nhánh rẽ Cánh đồng Xuân Tây 1</v>
      </c>
      <c r="E10" s="6" t="s">
        <v>160</v>
      </c>
      <c r="F10" s="26" t="str">
        <f t="shared" si="4"/>
        <v>Lưới điện trung thế sau Nhánh rẽ Cánh đồng Xuân Tây 1</v>
      </c>
      <c r="G10" s="6" t="s">
        <v>172</v>
      </c>
      <c r="H10" s="35">
        <v>44090</v>
      </c>
      <c r="I10" s="6" t="s">
        <v>174</v>
      </c>
      <c r="J10" t="s">
        <v>138</v>
      </c>
      <c r="K10">
        <f t="shared" si="11"/>
        <v>4</v>
      </c>
      <c r="L10" s="26" t="str">
        <f t="shared" si="12"/>
        <v>Lưới điện trung thế sau Nhánh rẽ Cánh đồng Xuân Tây 1</v>
      </c>
      <c r="M10" s="26" t="str">
        <f t="shared" si="13"/>
        <v>Đấu nối trung thế trụ 009A, 013. Tách lưới hạ thế sau TBA Cánh đồng Xuân Tây 1A, Cánh đồng Xuân Tây 1Blưới điện trung thế sau Nhánh rẽ Cánh đồng Xuân Tây 1</v>
      </c>
      <c r="N10" s="26" t="str">
        <f t="shared" si="2"/>
        <v>Cắt 3xFCO Nhánh rẽ Cánh đồng Xuân Tây 1</v>
      </c>
      <c r="O10" s="26" t="str">
        <f t="shared" si="3"/>
        <v>Tiếp địa tại Nhánh rẽ Cánh đồng Xuân Tây 1</v>
      </c>
    </row>
    <row r="11" spans="1:15" hidden="1">
      <c r="B11" s="6" t="s">
        <v>168</v>
      </c>
      <c r="C11" s="26" t="str">
        <f t="shared" si="7"/>
        <v>Nhánh rẽ Láng Me</v>
      </c>
      <c r="E11" s="6" t="s">
        <v>160</v>
      </c>
      <c r="F11" s="26" t="str">
        <f>E11&amp;G11</f>
        <v>Lưới điện trung thế sau Nhánh rẽ Láng Me</v>
      </c>
      <c r="G11" s="6" t="s">
        <v>173</v>
      </c>
      <c r="H11" s="35">
        <v>44089</v>
      </c>
      <c r="I11" s="6" t="s">
        <v>175</v>
      </c>
      <c r="J11" t="s">
        <v>138</v>
      </c>
      <c r="K11">
        <f t="shared" si="11"/>
        <v>3</v>
      </c>
      <c r="L11" s="26" t="str">
        <f t="shared" si="12"/>
        <v>Lưới điện trung thế sau Nhánh rẽ Láng Me</v>
      </c>
      <c r="M11" s="26" t="str">
        <f t="shared" si="13"/>
        <v>Đấu nối trung thế trụ 087 nhánh rẽ Láng Me. Cấy TBA Láng Me 3B, Tách lưới hạ thế sau TBA Láng Me 3 sang Láng Me 3Blưới điện trung thế sau Nhánh rẽ Láng Me</v>
      </c>
      <c r="N11" s="26" t="str">
        <f t="shared" si="2"/>
        <v>Cắt Recloser + 3 LTD Nhánh rẽ Láng Me</v>
      </c>
      <c r="O11" s="26" t="str">
        <f t="shared" si="3"/>
        <v>Tiếp địa tại Nhánh rẽ Láng Me</v>
      </c>
    </row>
    <row r="12" spans="1:15" hidden="1">
      <c r="B12" s="6" t="s">
        <v>177</v>
      </c>
      <c r="C12" s="26" t="str">
        <f t="shared" si="7"/>
        <v>Nhánh rẽ Thoại Hương 3, 4</v>
      </c>
      <c r="E12" s="6" t="s">
        <v>160</v>
      </c>
      <c r="F12" s="26" t="str">
        <f>E12&amp;G12</f>
        <v>Lưới điện trung thế sau Nhánh rẽ Thoại Hương 3, 4</v>
      </c>
      <c r="G12" s="6" t="s">
        <v>176</v>
      </c>
      <c r="H12" s="35">
        <v>44088</v>
      </c>
      <c r="I12" s="6" t="s">
        <v>178</v>
      </c>
      <c r="J12" t="s">
        <v>138</v>
      </c>
      <c r="K12">
        <f t="shared" si="11"/>
        <v>2</v>
      </c>
      <c r="L12" s="26" t="str">
        <f t="shared" si="12"/>
        <v>Lưới điện trung thế sau Nhánh rẽ Thoại Hương 3, 4</v>
      </c>
      <c r="M12" s="26" t="str">
        <f t="shared" si="13"/>
        <v>Đấu nối trung thế trụ 021 Nhánh rẽ Thoại Hương 3, 4. Di dời TBA Thoại Hương 4lưới điện trung thế sau Nhánh rẽ Thoại Hương 3, 4</v>
      </c>
      <c r="N12" s="26" t="str">
        <f t="shared" si="2"/>
        <v>Cắt FCO Nhánh rẽ Thoại Hương 3, 4</v>
      </c>
      <c r="O12" s="26" t="str">
        <f t="shared" si="3"/>
        <v>Tiếp địa tại Nhánh rẽ Thoại Hương 3, 4</v>
      </c>
    </row>
    <row r="13" spans="1:15" hidden="1">
      <c r="B13" s="6" t="s">
        <v>177</v>
      </c>
      <c r="C13" s="26" t="str">
        <f t="shared" si="7"/>
        <v>Nhánh rẽ Xuân Tây 19</v>
      </c>
      <c r="E13" s="6" t="s">
        <v>160</v>
      </c>
      <c r="F13" s="26" t="str">
        <f t="shared" si="4"/>
        <v>Lưới điện trung thế sau Nhánh rẽ Xuân Tây 19</v>
      </c>
      <c r="G13" s="6" t="s">
        <v>179</v>
      </c>
      <c r="H13" s="35">
        <v>44086</v>
      </c>
      <c r="I13" s="6" t="s">
        <v>180</v>
      </c>
      <c r="J13" t="s">
        <v>138</v>
      </c>
      <c r="K13">
        <f t="shared" si="11"/>
        <v>7</v>
      </c>
      <c r="L13" s="26" t="str">
        <f t="shared" si="12"/>
        <v>Lưới điện trung thế sau Nhánh rẽ Xuân Tây 19</v>
      </c>
      <c r="M13" s="26" t="str">
        <f t="shared" si="13"/>
        <v>Đấu nối trung thế trụ 017 Nhánh rẽ Xuân Tây 19.Cấy TBA Xuân Tây 19A, tách lưới hạ thế TBA Xuân Tây 19 sang TBA Xuân Tây 19Alưới điện trung thế sau Nhánh rẽ Xuân Tây 19</v>
      </c>
      <c r="N13" s="26" t="str">
        <f t="shared" si="2"/>
        <v>Cắt FCO Nhánh rẽ Xuân Tây 19</v>
      </c>
      <c r="O13" s="26" t="str">
        <f t="shared" si="3"/>
        <v>Tiếp địa tại Nhánh rẽ Xuân Tây 19</v>
      </c>
    </row>
    <row r="14" spans="1:15" hidden="1">
      <c r="B14" s="6" t="s">
        <v>166</v>
      </c>
      <c r="C14" s="26" t="str">
        <f t="shared" si="7"/>
        <v>Nhánh rẽ Láng Me 5</v>
      </c>
      <c r="E14" s="6" t="s">
        <v>160</v>
      </c>
      <c r="F14" s="26" t="str">
        <f t="shared" si="4"/>
        <v>Lưới điện trung thế sau Nhánh rẽ Láng Me 5</v>
      </c>
      <c r="G14" s="6" t="s">
        <v>181</v>
      </c>
      <c r="H14" s="35">
        <v>44089</v>
      </c>
      <c r="I14" s="6" t="s">
        <v>182</v>
      </c>
      <c r="J14" t="s">
        <v>138</v>
      </c>
      <c r="K14">
        <f t="shared" si="11"/>
        <v>3</v>
      </c>
      <c r="L14" s="26" t="str">
        <f t="shared" si="12"/>
        <v>Lưới điện trung thế sau Nhánh rẽ Láng Me 5</v>
      </c>
      <c r="M14" s="26" t="str">
        <f t="shared" si="13"/>
        <v>Nâng cấp đường dây trung thế và trạm biến áp Láng Me 5B từ 1 pha lên 3 pha, di dời TBA Láng Me 5, cấy trạm biến áp lá me 5A-1lưới điện trung thế sau Nhánh rẽ Láng Me 5</v>
      </c>
      <c r="N14" s="26" t="str">
        <f t="shared" si="2"/>
        <v>Cắt 3xFCO Nhánh rẽ Láng Me 5</v>
      </c>
      <c r="O14" s="26" t="str">
        <f t="shared" si="3"/>
        <v>Tiếp địa tại Nhánh rẽ Láng Me 5</v>
      </c>
    </row>
    <row r="15" spans="1:15" hidden="1">
      <c r="B15" s="6" t="s">
        <v>168</v>
      </c>
      <c r="C15" s="26" t="str">
        <f t="shared" si="7"/>
        <v>Nhánh rẽ Sông Nhạn</v>
      </c>
      <c r="E15" s="6" t="s">
        <v>160</v>
      </c>
      <c r="F15" s="26" t="str">
        <f t="shared" si="4"/>
        <v>Lưới điện trung thế sau Nhánh rẽ Sông Nhạn</v>
      </c>
      <c r="G15" s="6" t="s">
        <v>183</v>
      </c>
      <c r="H15" s="35">
        <v>44095</v>
      </c>
      <c r="I15" s="6" t="s">
        <v>184</v>
      </c>
      <c r="J15" t="s">
        <v>138</v>
      </c>
      <c r="K15">
        <f t="shared" si="11"/>
        <v>2</v>
      </c>
      <c r="L15" s="26" t="str">
        <f t="shared" si="12"/>
        <v>Lưới điện trung thế sau Nhánh rẽ Sông Nhạn</v>
      </c>
      <c r="M15" s="26" t="str">
        <f t="shared" si="13"/>
        <v>Di dời TBA Suối Râm 7lưới điện trung thế sau Nhánh rẽ Sông Nhạn</v>
      </c>
      <c r="N15" s="26" t="str">
        <f t="shared" si="2"/>
        <v>Cắt Recloser + 3 LTD Nhánh rẽ Sông Nhạn</v>
      </c>
      <c r="O15" s="26" t="str">
        <f t="shared" si="3"/>
        <v>Tiếp địa tại Nhánh rẽ Sông Nhạn</v>
      </c>
    </row>
    <row r="16" spans="1:15" hidden="1">
      <c r="B16" s="6" t="s">
        <v>168</v>
      </c>
      <c r="C16" s="26" t="str">
        <f t="shared" si="7"/>
        <v>Nhánh rẽ Nam Hà</v>
      </c>
      <c r="E16" s="6" t="s">
        <v>160</v>
      </c>
      <c r="F16" s="26" t="str">
        <f t="shared" si="4"/>
        <v>Lưới điện trung thế sau Nhánh rẽ Nam Hà</v>
      </c>
      <c r="G16" s="6" t="s">
        <v>185</v>
      </c>
      <c r="H16" s="35">
        <v>44096</v>
      </c>
      <c r="I16" s="6" t="s">
        <v>186</v>
      </c>
      <c r="J16" t="s">
        <v>138</v>
      </c>
      <c r="K16">
        <f t="shared" si="11"/>
        <v>3</v>
      </c>
      <c r="L16" s="26" t="str">
        <f t="shared" si="12"/>
        <v>Lưới điện trung thế sau Nhánh rẽ Nam Hà</v>
      </c>
      <c r="M16" s="26" t="str">
        <f t="shared" si="13"/>
        <v>Lắp đặt trạm biến áp Nam Hà 3B tách lưới hạ thế trạm Nam Hà 3 sang nhận điện trạm Nam Hà 3B đấu nối đường dây trung thế xây dựng mớilưới điện trung thế sau Nhánh rẽ Nam Hà</v>
      </c>
      <c r="N16" s="26" t="str">
        <f t="shared" si="2"/>
        <v>Cắt Recloser + 3 LTD Nhánh rẽ Nam Hà</v>
      </c>
      <c r="O16" s="26" t="str">
        <f t="shared" si="3"/>
        <v>Tiếp địa tại Nhánh rẽ Nam Hà</v>
      </c>
    </row>
    <row r="17" spans="2:15" hidden="1">
      <c r="B17" s="6" t="s">
        <v>168</v>
      </c>
      <c r="C17" s="26" t="str">
        <f t="shared" si="7"/>
        <v>Nhánh rẽ Tân Bảo</v>
      </c>
      <c r="E17" s="6" t="s">
        <v>160</v>
      </c>
      <c r="F17" s="26" t="str">
        <f t="shared" si="4"/>
        <v>Lưới điện trung thế sau Nhánh rẽ Tân Bảo</v>
      </c>
      <c r="G17" s="6" t="s">
        <v>187</v>
      </c>
      <c r="H17" s="35">
        <v>44097</v>
      </c>
      <c r="I17" s="6" t="s">
        <v>188</v>
      </c>
      <c r="J17" t="s">
        <v>138</v>
      </c>
      <c r="K17">
        <f t="shared" si="11"/>
        <v>4</v>
      </c>
      <c r="L17" s="26" t="str">
        <f t="shared" si="12"/>
        <v>Lưới điện trung thế sau Nhánh rẽ Tân Bảo</v>
      </c>
      <c r="M17" s="26" t="str">
        <f t="shared" si="13"/>
        <v>Lắp đặt trạm biến áp Tân Bảo 3A, tách lưới hạ thế trạm Tân Bảo 3 sang nhận điện trạm Tân Bảo 3Alưới điện trung thế sau Nhánh rẽ Tân Bảo</v>
      </c>
      <c r="N17" s="26" t="str">
        <f t="shared" si="2"/>
        <v>Cắt Recloser + 3 LTD Nhánh rẽ Tân Bảo</v>
      </c>
      <c r="O17" s="26" t="str">
        <f t="shared" si="3"/>
        <v>Tiếp địa tại Nhánh rẽ Tân Bảo</v>
      </c>
    </row>
    <row r="18" spans="2:15" hidden="1">
      <c r="B18" s="6" t="s">
        <v>168</v>
      </c>
      <c r="C18" s="26" t="str">
        <f t="shared" si="7"/>
        <v>Nhánh rẽ Nam Hà</v>
      </c>
      <c r="E18" s="6" t="s">
        <v>160</v>
      </c>
      <c r="F18" s="26" t="str">
        <f t="shared" si="4"/>
        <v>Lưới điện trung thế sau Nhánh rẽ Nam Hà</v>
      </c>
      <c r="G18" s="6" t="s">
        <v>185</v>
      </c>
      <c r="H18" s="35">
        <v>44096</v>
      </c>
      <c r="I18" s="6" t="s">
        <v>189</v>
      </c>
      <c r="J18" t="s">
        <v>138</v>
      </c>
      <c r="K18">
        <f t="shared" si="11"/>
        <v>3</v>
      </c>
      <c r="L18" s="26" t="str">
        <f t="shared" si="12"/>
        <v>Lưới điện trung thế sau Nhánh rẽ Nam Hà</v>
      </c>
      <c r="M18" s="26" t="str">
        <f t="shared" si="13"/>
        <v>Di dời TBA Nam Hà 1, trồng trụ đôn lướilưới điện trung thế sau Nhánh rẽ Nam Hà</v>
      </c>
      <c r="N18" s="26" t="str">
        <f t="shared" si="2"/>
        <v>Cắt Recloser + 3 LTD Nhánh rẽ Nam Hà</v>
      </c>
      <c r="O18" s="26" t="str">
        <f t="shared" si="3"/>
        <v>Tiếp địa tại Nhánh rẽ Nam Hà</v>
      </c>
    </row>
    <row r="19" spans="2:15" hidden="1">
      <c r="B19" s="6" t="s">
        <v>168</v>
      </c>
      <c r="C19" s="26" t="str">
        <f t="shared" si="7"/>
        <v>Nhánh rẽ Tân Bảo</v>
      </c>
      <c r="E19" s="6" t="s">
        <v>160</v>
      </c>
      <c r="F19" s="26" t="str">
        <f t="shared" si="4"/>
        <v>Lưới điện trung thế sau Nhánh rẽ Tân Bảo</v>
      </c>
      <c r="G19" s="6" t="s">
        <v>187</v>
      </c>
      <c r="H19" s="35">
        <v>44097</v>
      </c>
      <c r="I19" s="6" t="s">
        <v>190</v>
      </c>
      <c r="J19" t="s">
        <v>138</v>
      </c>
      <c r="K19">
        <f t="shared" si="11"/>
        <v>4</v>
      </c>
      <c r="L19" s="26" t="str">
        <f t="shared" si="12"/>
        <v>Lưới điện trung thế sau Nhánh rẽ Tân Bảo</v>
      </c>
      <c r="M19" s="26" t="str">
        <f t="shared" si="13"/>
        <v>Di dời TBA Tân Bảo 3lưới điện trung thế sau Nhánh rẽ Tân Bảo</v>
      </c>
      <c r="N19" s="26" t="str">
        <f t="shared" si="2"/>
        <v>Cắt Recloser + 3 LTD Nhánh rẽ Tân Bảo</v>
      </c>
      <c r="O19" s="26" t="str">
        <f t="shared" si="3"/>
        <v>Tiếp địa tại Nhánh rẽ Tân Bảo</v>
      </c>
    </row>
    <row r="20" spans="2:15" hidden="1">
      <c r="B20" s="6" t="s">
        <v>177</v>
      </c>
      <c r="C20" s="26" t="str">
        <f t="shared" ref="C20:C27" si="14">G20</f>
        <v>Nhánh rẽ Thừa Đức 11</v>
      </c>
      <c r="E20" s="6" t="s">
        <v>160</v>
      </c>
      <c r="F20" s="26" t="str">
        <f t="shared" si="4"/>
        <v>Lưới điện trung thế sau Nhánh rẽ Thừa Đức 11</v>
      </c>
      <c r="G20" s="6" t="s">
        <v>191</v>
      </c>
      <c r="H20" s="35">
        <v>44098</v>
      </c>
      <c r="I20" s="6" t="s">
        <v>192</v>
      </c>
      <c r="J20" t="s">
        <v>138</v>
      </c>
      <c r="K20">
        <f t="shared" ref="K20:K27" si="15">WEEKDAY(H20)</f>
        <v>5</v>
      </c>
      <c r="L20" s="26" t="str">
        <f t="shared" ref="L20:L27" si="16">E20&amp;G20</f>
        <v>Lưới điện trung thế sau Nhánh rẽ Thừa Đức 11</v>
      </c>
      <c r="M20" s="26" t="str">
        <f t="shared" ref="M20:M27" si="17">I20&amp;LOWER(E20)&amp;G20</f>
        <v>Lắp đặt trạm biến áp Thừa Đức 11A, đấu nối trung thế nhánh rẽ Thừa Đức 11A, tách lưới hạ thế trạm Thừa Đức 11 sang nhận điện trạm Thừa Đức 11Alưới điện trung thế sau Nhánh rẽ Thừa Đức 11</v>
      </c>
      <c r="N20" s="26" t="str">
        <f t="shared" ref="N20:N27" si="18">"Cắt "&amp;B20&amp;C20</f>
        <v>Cắt FCO Nhánh rẽ Thừa Đức 11</v>
      </c>
      <c r="O20" s="26" t="str">
        <f t="shared" ref="O20:O27" si="19">"Tiếp địa tại "&amp;D20&amp;G20</f>
        <v>Tiếp địa tại Nhánh rẽ Thừa Đức 11</v>
      </c>
    </row>
    <row r="21" spans="2:15" hidden="1">
      <c r="C21" s="26">
        <f t="shared" si="14"/>
        <v>0</v>
      </c>
      <c r="F21" s="26" t="str">
        <f t="shared" si="4"/>
        <v/>
      </c>
      <c r="J21" t="s">
        <v>138</v>
      </c>
      <c r="K21">
        <f t="shared" si="15"/>
        <v>7</v>
      </c>
      <c r="L21" s="26" t="str">
        <f t="shared" si="16"/>
        <v/>
      </c>
      <c r="M21" s="26" t="str">
        <f t="shared" si="17"/>
        <v/>
      </c>
      <c r="N21" s="26" t="str">
        <f t="shared" si="18"/>
        <v>Cắt 0</v>
      </c>
      <c r="O21" s="26" t="str">
        <f t="shared" si="19"/>
        <v xml:space="preserve">Tiếp địa tại </v>
      </c>
    </row>
    <row r="22" spans="2:15" hidden="1">
      <c r="C22" s="26">
        <f t="shared" si="14"/>
        <v>0</v>
      </c>
      <c r="F22" s="26" t="str">
        <f t="shared" si="4"/>
        <v/>
      </c>
      <c r="J22" t="s">
        <v>138</v>
      </c>
      <c r="K22">
        <f t="shared" si="15"/>
        <v>7</v>
      </c>
      <c r="L22" s="26" t="str">
        <f t="shared" si="16"/>
        <v/>
      </c>
      <c r="M22" s="26" t="str">
        <f t="shared" si="17"/>
        <v/>
      </c>
      <c r="N22" s="26" t="str">
        <f t="shared" si="18"/>
        <v>Cắt 0</v>
      </c>
      <c r="O22" s="26" t="str">
        <f t="shared" si="19"/>
        <v xml:space="preserve">Tiếp địa tại </v>
      </c>
    </row>
    <row r="23" spans="2:15" hidden="1">
      <c r="C23" s="26">
        <f t="shared" si="14"/>
        <v>0</v>
      </c>
      <c r="F23" s="26" t="str">
        <f t="shared" si="4"/>
        <v/>
      </c>
      <c r="J23" t="s">
        <v>138</v>
      </c>
      <c r="K23">
        <f t="shared" si="15"/>
        <v>7</v>
      </c>
      <c r="L23" s="26" t="str">
        <f t="shared" si="16"/>
        <v/>
      </c>
      <c r="M23" s="26" t="str">
        <f t="shared" si="17"/>
        <v/>
      </c>
      <c r="N23" s="26" t="str">
        <f t="shared" si="18"/>
        <v>Cắt 0</v>
      </c>
      <c r="O23" s="26" t="str">
        <f t="shared" si="19"/>
        <v xml:space="preserve">Tiếp địa tại </v>
      </c>
    </row>
    <row r="24" spans="2:15" hidden="1">
      <c r="C24" s="26">
        <f t="shared" si="14"/>
        <v>0</v>
      </c>
      <c r="F24" s="26" t="str">
        <f t="shared" si="4"/>
        <v/>
      </c>
      <c r="J24" t="s">
        <v>138</v>
      </c>
      <c r="K24">
        <f t="shared" si="15"/>
        <v>7</v>
      </c>
      <c r="L24" s="26" t="str">
        <f t="shared" si="16"/>
        <v/>
      </c>
      <c r="M24" s="26" t="str">
        <f t="shared" si="17"/>
        <v/>
      </c>
      <c r="N24" s="26" t="str">
        <f t="shared" si="18"/>
        <v>Cắt 0</v>
      </c>
      <c r="O24" s="26" t="str">
        <f t="shared" si="19"/>
        <v xml:space="preserve">Tiếp địa tại </v>
      </c>
    </row>
    <row r="25" spans="2:15" hidden="1">
      <c r="C25" s="26">
        <f t="shared" si="14"/>
        <v>0</v>
      </c>
      <c r="F25" s="26" t="str">
        <f t="shared" si="4"/>
        <v/>
      </c>
      <c r="J25" t="s">
        <v>138</v>
      </c>
      <c r="K25">
        <f t="shared" si="15"/>
        <v>7</v>
      </c>
      <c r="L25" s="26" t="str">
        <f t="shared" si="16"/>
        <v/>
      </c>
      <c r="M25" s="26" t="str">
        <f t="shared" si="17"/>
        <v/>
      </c>
      <c r="N25" s="26" t="str">
        <f t="shared" si="18"/>
        <v>Cắt 0</v>
      </c>
      <c r="O25" s="26" t="str">
        <f t="shared" si="19"/>
        <v xml:space="preserve">Tiếp địa tại </v>
      </c>
    </row>
    <row r="26" spans="2:15" hidden="1">
      <c r="C26" s="26">
        <f t="shared" si="14"/>
        <v>0</v>
      </c>
      <c r="F26" s="26" t="str">
        <f t="shared" si="4"/>
        <v/>
      </c>
      <c r="J26" t="s">
        <v>138</v>
      </c>
      <c r="K26">
        <f t="shared" si="15"/>
        <v>7</v>
      </c>
      <c r="L26" s="26" t="str">
        <f t="shared" si="16"/>
        <v/>
      </c>
      <c r="M26" s="26" t="str">
        <f t="shared" si="17"/>
        <v/>
      </c>
      <c r="N26" s="26" t="str">
        <f t="shared" si="18"/>
        <v>Cắt 0</v>
      </c>
      <c r="O26" s="26" t="str">
        <f t="shared" si="19"/>
        <v xml:space="preserve">Tiếp địa tại </v>
      </c>
    </row>
    <row r="27" spans="2:15" hidden="1">
      <c r="C27" s="26">
        <f t="shared" si="14"/>
        <v>0</v>
      </c>
      <c r="F27" s="26" t="str">
        <f t="shared" si="4"/>
        <v/>
      </c>
      <c r="J27" t="s">
        <v>138</v>
      </c>
      <c r="K27">
        <f t="shared" si="15"/>
        <v>7</v>
      </c>
      <c r="L27" s="26" t="str">
        <f t="shared" si="16"/>
        <v/>
      </c>
      <c r="M27" s="26" t="str">
        <f t="shared" si="17"/>
        <v/>
      </c>
      <c r="N27" s="26" t="str">
        <f t="shared" si="18"/>
        <v>Cắt 0</v>
      </c>
      <c r="O27" s="26" t="str">
        <f t="shared" si="19"/>
        <v xml:space="preserve">Tiếp địa tại </v>
      </c>
    </row>
  </sheetData>
  <autoFilter ref="A1:O27">
    <filterColumn colId="1">
      <filters>
        <filter val="FCO + MCCB"/>
      </filters>
    </filterColumn>
  </autoFilter>
  <conditionalFormatting sqref="K1:K5 L1 K7 K9:K16 K20:K27">
    <cfRule type="cellIs" dxfId="9" priority="10" stopIfTrue="1" operator="equal">
      <formula>1</formula>
    </cfRule>
  </conditionalFormatting>
  <conditionalFormatting sqref="K6">
    <cfRule type="cellIs" dxfId="8" priority="9" stopIfTrue="1" operator="equal">
      <formula>1</formula>
    </cfRule>
  </conditionalFormatting>
  <conditionalFormatting sqref="K8">
    <cfRule type="cellIs" dxfId="7" priority="8" stopIfTrue="1" operator="equal">
      <formula>1</formula>
    </cfRule>
  </conditionalFormatting>
  <conditionalFormatting sqref="H1:H16 H20:H1048576">
    <cfRule type="duplicateValues" dxfId="6" priority="7"/>
  </conditionalFormatting>
  <conditionalFormatting sqref="K17">
    <cfRule type="cellIs" dxfId="5" priority="6" stopIfTrue="1" operator="equal">
      <formula>1</formula>
    </cfRule>
  </conditionalFormatting>
  <conditionalFormatting sqref="H17">
    <cfRule type="duplicateValues" dxfId="4" priority="5"/>
  </conditionalFormatting>
  <conditionalFormatting sqref="K18">
    <cfRule type="cellIs" dxfId="3" priority="4" stopIfTrue="1" operator="equal">
      <formula>1</formula>
    </cfRule>
  </conditionalFormatting>
  <conditionalFormatting sqref="H18">
    <cfRule type="duplicateValues" dxfId="2" priority="3"/>
  </conditionalFormatting>
  <conditionalFormatting sqref="K19">
    <cfRule type="cellIs" dxfId="1" priority="2" stopIfTrue="1" operator="equal">
      <formula>1</formula>
    </cfRule>
  </conditionalFormatting>
  <conditionalFormatting sqref="H19">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Data</vt:lpstr>
      <vt:lpstr>Merge</vt:lpstr>
      <vt:lpstr>DS_CongNhan</vt:lpstr>
      <vt:lpstr>NhanSu</vt:lpstr>
      <vt:lpstr>DangKyCatDien</vt:lpstr>
      <vt:lpstr>data</vt:lpstr>
      <vt:lpstr>NhanSu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VuongLam</cp:lastModifiedBy>
  <cp:lastPrinted>2020-01-21T06:52:32Z</cp:lastPrinted>
  <dcterms:created xsi:type="dcterms:W3CDTF">2019-03-20T06:40:01Z</dcterms:created>
  <dcterms:modified xsi:type="dcterms:W3CDTF">2020-09-06T15:08:03Z</dcterms:modified>
</cp:coreProperties>
</file>