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869858E4-F19F-4207-9C62-2E2BA8495C0B}" xr6:coauthVersionLast="44" xr6:coauthVersionMax="44" xr10:uidLastSave="{00000000-0000-0000-0000-000000000000}"/>
  <bookViews>
    <workbookView xWindow="-108" yWindow="-108" windowWidth="23256" windowHeight="12576" tabRatio="917" activeTab="2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7" hidden="1">{#N/A,#N/A,FALSE,"Chi tiÆt"}</definedName>
    <definedName name="wrn.chi._.tiÆt." hidden="1">{#N/A,#N/A,FALSE,"Chi tiÆt"}</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D169" i="97"/>
  <c r="E169" i="97"/>
  <c r="F169" i="97"/>
  <c r="G169" i="97"/>
  <c r="H169" i="97"/>
  <c r="I169" i="97"/>
  <c r="C130" i="97"/>
  <c r="D130" i="97"/>
  <c r="E130" i="97"/>
  <c r="F130" i="97"/>
  <c r="G130" i="97"/>
  <c r="H130" i="97"/>
  <c r="I130" i="97"/>
  <c r="C133" i="97"/>
  <c r="D133" i="97"/>
  <c r="E133" i="97"/>
  <c r="F133" i="97"/>
  <c r="G133" i="97"/>
  <c r="H133" i="97"/>
  <c r="I133" i="97"/>
  <c r="C136" i="97"/>
  <c r="D136" i="97"/>
  <c r="E136" i="97"/>
  <c r="F136" i="97"/>
  <c r="G136" i="97"/>
  <c r="H136" i="97"/>
  <c r="I136" i="97"/>
  <c r="C170" i="97"/>
  <c r="D170" i="97"/>
  <c r="E170" i="97"/>
  <c r="F170" i="97"/>
  <c r="G170" i="97"/>
  <c r="H170" i="97"/>
  <c r="I170" i="97"/>
  <c r="C142" i="97"/>
  <c r="D142" i="97"/>
  <c r="E142" i="97"/>
  <c r="F142" i="97"/>
  <c r="G142" i="97"/>
  <c r="H142" i="97"/>
  <c r="I142" i="97"/>
  <c r="C153" i="97"/>
  <c r="E153" i="97"/>
  <c r="F153" i="97"/>
  <c r="G153" i="97"/>
  <c r="H153" i="97"/>
  <c r="I153" i="97"/>
  <c r="C171" i="97"/>
  <c r="D171" i="97"/>
  <c r="E171" i="97"/>
  <c r="F171" i="97"/>
  <c r="G171" i="97"/>
  <c r="H171" i="97"/>
  <c r="I171" i="97"/>
  <c r="C172" i="97"/>
  <c r="D172" i="97"/>
  <c r="E172" i="97"/>
  <c r="F172" i="97"/>
  <c r="G172" i="97"/>
  <c r="H172" i="97"/>
  <c r="I172" i="97"/>
  <c r="C155" i="97"/>
  <c r="E155" i="97"/>
  <c r="F155" i="97"/>
  <c r="G155" i="97"/>
  <c r="H155" i="97"/>
  <c r="I155" i="97"/>
  <c r="C131" i="97"/>
  <c r="D131" i="97"/>
  <c r="E131" i="97"/>
  <c r="F131" i="97"/>
  <c r="G131" i="97"/>
  <c r="H131" i="97"/>
  <c r="I131" i="97"/>
  <c r="C134" i="97"/>
  <c r="D134" i="97"/>
  <c r="E134" i="97"/>
  <c r="F134" i="97"/>
  <c r="G134" i="97"/>
  <c r="H134" i="97"/>
  <c r="I134" i="97"/>
  <c r="C137" i="97"/>
  <c r="D137" i="97"/>
  <c r="E137" i="97"/>
  <c r="F137" i="97"/>
  <c r="G137" i="97"/>
  <c r="H137" i="97"/>
  <c r="I137" i="97"/>
  <c r="C173" i="97"/>
  <c r="D173" i="97"/>
  <c r="E173" i="97"/>
  <c r="F173" i="97"/>
  <c r="G173" i="97"/>
  <c r="H173" i="97"/>
  <c r="I173" i="97"/>
  <c r="C174" i="97"/>
  <c r="D174" i="97"/>
  <c r="E174" i="97"/>
  <c r="F174" i="97"/>
  <c r="G174" i="97"/>
  <c r="H174" i="97"/>
  <c r="I174" i="97"/>
  <c r="C154" i="97"/>
  <c r="E154" i="97"/>
  <c r="F154" i="97"/>
  <c r="G154" i="97"/>
  <c r="H154" i="97"/>
  <c r="I154" i="97"/>
  <c r="C132" i="97"/>
  <c r="D132" i="97"/>
  <c r="E132" i="97"/>
  <c r="F132" i="97"/>
  <c r="G132" i="97"/>
  <c r="H132" i="97"/>
  <c r="I132" i="97"/>
  <c r="C135" i="97"/>
  <c r="D135" i="97"/>
  <c r="E135" i="97"/>
  <c r="F135" i="97"/>
  <c r="G135" i="97"/>
  <c r="H135" i="97"/>
  <c r="I135" i="97"/>
  <c r="C138" i="97"/>
  <c r="D138" i="97"/>
  <c r="E138" i="97"/>
  <c r="F138" i="97"/>
  <c r="G138" i="97"/>
  <c r="H138" i="97"/>
  <c r="I138" i="97"/>
  <c r="C175" i="97"/>
  <c r="D175" i="97"/>
  <c r="E175" i="97"/>
  <c r="F175" i="97"/>
  <c r="G175" i="97"/>
  <c r="H175" i="97"/>
  <c r="I175" i="97"/>
  <c r="C176" i="97"/>
  <c r="D176" i="97"/>
  <c r="E176" i="97"/>
  <c r="F176" i="97"/>
  <c r="G176" i="97"/>
  <c r="H176" i="97"/>
  <c r="I176" i="97"/>
  <c r="C177" i="97"/>
  <c r="D177" i="97"/>
  <c r="E177" i="97"/>
  <c r="F177" i="97"/>
  <c r="G177" i="97"/>
  <c r="H177" i="97"/>
  <c r="I177" i="97"/>
  <c r="C21" i="97"/>
  <c r="D21" i="97"/>
  <c r="E21" i="97"/>
  <c r="F21" i="97"/>
  <c r="G21" i="97"/>
  <c r="H21" i="97"/>
  <c r="I21" i="97"/>
  <c r="C64" i="97"/>
  <c r="D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D22" i="97"/>
  <c r="E22" i="97"/>
  <c r="F22" i="97"/>
  <c r="G22" i="97"/>
  <c r="H22" i="97"/>
  <c r="I22" i="97"/>
  <c r="C65" i="97"/>
  <c r="D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D198" i="97"/>
  <c r="E198" i="97"/>
  <c r="F198" i="97"/>
  <c r="G198" i="97"/>
  <c r="H198" i="97"/>
  <c r="I198" i="97"/>
  <c r="C73" i="97"/>
  <c r="D73" i="97"/>
  <c r="E73" i="97"/>
  <c r="F73" i="97"/>
  <c r="G73" i="97"/>
  <c r="H73" i="97"/>
  <c r="I73" i="97"/>
  <c r="C63" i="97"/>
  <c r="D63" i="97"/>
  <c r="E63" i="97"/>
  <c r="F63" i="97"/>
  <c r="G63" i="97"/>
  <c r="H63" i="97"/>
  <c r="I63" i="97"/>
  <c r="C51" i="97"/>
  <c r="D51" i="97"/>
  <c r="E51" i="97"/>
  <c r="F51" i="97"/>
  <c r="G51" i="97"/>
  <c r="H51" i="97"/>
  <c r="I51" i="97"/>
  <c r="C146" i="97"/>
  <c r="D146" i="97"/>
  <c r="E146" i="97"/>
  <c r="F146" i="97"/>
  <c r="G146" i="97"/>
  <c r="H146" i="97"/>
  <c r="I146" i="97"/>
  <c r="C199" i="97"/>
  <c r="D199" i="97"/>
  <c r="E199" i="97"/>
  <c r="F199" i="97"/>
  <c r="G199" i="97"/>
  <c r="H199" i="97"/>
  <c r="I199" i="97"/>
  <c r="C158" i="97"/>
  <c r="D158" i="97"/>
  <c r="E158" i="97"/>
  <c r="F158" i="97"/>
  <c r="G158" i="97"/>
  <c r="H158" i="97"/>
  <c r="I158" i="97"/>
  <c r="C200" i="97"/>
  <c r="D200" i="97"/>
  <c r="E200" i="97"/>
  <c r="F200" i="97"/>
  <c r="G200" i="97"/>
  <c r="H200" i="97"/>
  <c r="I200" i="97"/>
  <c r="C54" i="97"/>
  <c r="D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D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D227" i="97"/>
  <c r="E227" i="97"/>
  <c r="F227" i="97"/>
  <c r="G227" i="97"/>
  <c r="H227" i="97"/>
  <c r="I227" i="97"/>
  <c r="C6" i="97"/>
  <c r="D6" i="97"/>
  <c r="E6" i="97"/>
  <c r="F6" i="97"/>
  <c r="G6" i="97"/>
  <c r="H6" i="97"/>
  <c r="I6" i="97"/>
  <c r="C228" i="97"/>
  <c r="D228" i="97"/>
  <c r="E228" i="97"/>
  <c r="F228" i="97"/>
  <c r="G228" i="97"/>
  <c r="H228" i="97"/>
  <c r="I228" i="97"/>
  <c r="C8" i="97"/>
  <c r="D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G12" i="113" s="1"/>
  <c r="D17" i="113"/>
  <c r="G16" i="113"/>
  <c r="D16" i="113"/>
  <c r="G15" i="113"/>
  <c r="D15" i="113"/>
  <c r="G14" i="113"/>
  <c r="D14" i="113"/>
  <c r="G13"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C127" i="97"/>
  <c r="B127" i="97"/>
  <c r="J127" i="97" s="1"/>
  <c r="B85" i="97"/>
  <c r="B82" i="97"/>
  <c r="B46" i="97"/>
  <c r="D46" i="97"/>
  <c r="B144" i="97"/>
  <c r="B145" i="97"/>
  <c r="B31" i="97"/>
  <c r="B30" i="97"/>
  <c r="B32" i="97"/>
  <c r="B33" i="97"/>
  <c r="B28" i="97"/>
  <c r="D28" i="97"/>
  <c r="B38" i="97"/>
  <c r="B37" i="97"/>
  <c r="B40" i="97"/>
  <c r="B39" i="97"/>
  <c r="B75" i="97"/>
  <c r="B76" i="97"/>
  <c r="B35" i="97"/>
  <c r="B36" i="97"/>
  <c r="B20" i="97"/>
  <c r="D20" i="97"/>
  <c r="B47" i="97"/>
  <c r="D47" i="97"/>
  <c r="B81" i="97"/>
  <c r="D81" i="97"/>
  <c r="B13" i="97"/>
  <c r="D13" i="97"/>
  <c r="H7" i="114"/>
  <c r="I7" i="114"/>
  <c r="H1884" i="1"/>
  <c r="H1885" i="1"/>
  <c r="H1883" i="1"/>
  <c r="H27" i="113"/>
  <c r="I27" i="113"/>
  <c r="C123" i="97" l="1"/>
  <c r="B123" i="97"/>
  <c r="J123" i="97" s="1"/>
  <c r="C116" i="97"/>
  <c r="B116" i="97"/>
  <c r="J116" i="97" s="1"/>
  <c r="C121" i="97"/>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C90" i="97"/>
  <c r="C91" i="97"/>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C44" i="97"/>
  <c r="C52" i="97"/>
  <c r="C92" i="97"/>
  <c r="C77" i="97"/>
  <c r="C251" i="97"/>
  <c r="C118" i="97"/>
  <c r="C120" i="97"/>
  <c r="C25" i="97"/>
  <c r="C129" i="97"/>
  <c r="C125" i="97"/>
  <c r="C113" i="97"/>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C50" i="97"/>
  <c r="C55" i="97"/>
  <c r="C12" i="97"/>
  <c r="C60" i="97"/>
  <c r="C67" i="97"/>
  <c r="C109" i="97"/>
  <c r="C24" i="97"/>
  <c r="C112" i="97"/>
  <c r="C115" i="97"/>
  <c r="C128" i="97"/>
  <c r="C126" i="97"/>
  <c r="B130" i="97"/>
  <c r="B142" i="97"/>
  <c r="B155" i="97"/>
  <c r="B173" i="97"/>
  <c r="B135" i="97"/>
  <c r="B177" i="97"/>
  <c r="B147" i="97"/>
  <c r="B65" i="97"/>
  <c r="B180" i="97"/>
  <c r="B183" i="97"/>
  <c r="B184" i="97"/>
  <c r="B185" i="97"/>
  <c r="B187" i="97"/>
  <c r="B192" i="97"/>
  <c r="B106" i="97"/>
  <c r="B196" i="97"/>
  <c r="B198" i="97"/>
  <c r="B54" i="97"/>
  <c r="B208" i="97"/>
  <c r="B215" i="97"/>
  <c r="B223" i="97"/>
  <c r="B6" i="97"/>
  <c r="B45" i="97"/>
  <c r="C53" i="97"/>
  <c r="C49" i="97"/>
  <c r="C11" i="97"/>
  <c r="C110" i="97"/>
  <c r="C122" i="97"/>
  <c r="B190" i="97"/>
  <c r="B194" i="97"/>
  <c r="B9" i="97"/>
  <c r="B149" i="97"/>
  <c r="B72" i="97"/>
  <c r="B63" i="97"/>
  <c r="B202" i="97"/>
  <c r="B209" i="97"/>
  <c r="B217" i="97"/>
  <c r="B225" i="97"/>
  <c r="B8" i="97"/>
  <c r="C107" i="97"/>
  <c r="C56" i="97"/>
  <c r="C14" i="97"/>
  <c r="C86" i="97"/>
  <c r="C124" i="97"/>
  <c r="B162" i="97"/>
  <c r="B58" i="97"/>
  <c r="B16" i="97"/>
  <c r="B141" i="97"/>
  <c r="B197" i="97"/>
  <c r="B84" i="97"/>
  <c r="B146" i="97"/>
  <c r="B204" i="97"/>
  <c r="B211" i="97"/>
  <c r="B219" i="97"/>
  <c r="B160" i="97"/>
  <c r="B230" i="97"/>
  <c r="C17" i="97"/>
  <c r="C15" i="97"/>
  <c r="C117" i="97"/>
  <c r="C119" i="97"/>
  <c r="C114" i="97"/>
  <c r="B99" i="97"/>
  <c r="B195" i="97"/>
  <c r="B158" i="97"/>
  <c r="B206" i="97"/>
  <c r="B213" i="97"/>
  <c r="B221" i="97"/>
  <c r="B5" i="97"/>
  <c r="B232" i="97"/>
  <c r="C79" i="97"/>
  <c r="C62" i="97"/>
  <c r="C108" i="97"/>
  <c r="C111" i="97"/>
  <c r="C250" i="97"/>
  <c r="B156" i="97"/>
  <c r="D70" i="97"/>
  <c r="D84" i="97"/>
  <c r="D72" i="97"/>
  <c r="D105" i="97"/>
  <c r="D167" i="97"/>
  <c r="D168" i="97"/>
  <c r="F1115" i="23"/>
  <c r="F1117" i="23"/>
  <c r="F1140" i="23"/>
  <c r="E402" i="15"/>
  <c r="J402" i="15"/>
  <c r="B103" i="97" s="1"/>
  <c r="E392" i="15"/>
  <c r="J392" i="15"/>
  <c r="B96" i="97" s="1"/>
  <c r="G1117" i="23"/>
  <c r="G1140" i="23"/>
  <c r="C6" i="105"/>
  <c r="C4" i="105"/>
  <c r="C7" i="105"/>
  <c r="C8" i="105"/>
  <c r="C9" i="105"/>
  <c r="C12" i="105"/>
  <c r="C11" i="105"/>
  <c r="C13" i="105"/>
  <c r="D261" i="97"/>
  <c r="D232" i="97"/>
  <c r="D141" i="97"/>
  <c r="D155" i="97"/>
  <c r="D260" i="97"/>
  <c r="D225" i="97"/>
  <c r="D157" i="97"/>
  <c r="D163" i="97"/>
  <c r="D154" i="97"/>
  <c r="D255" i="97"/>
  <c r="D224" i="97"/>
  <c r="D248" i="97"/>
  <c r="D222" i="97"/>
  <c r="D194" i="97"/>
  <c r="D153" i="97"/>
  <c r="D245" i="97"/>
  <c r="D201" i="97"/>
  <c r="D193" i="97"/>
  <c r="D185" i="97"/>
  <c r="D244" i="97"/>
  <c r="D182" i="97"/>
  <c r="D162" i="97"/>
  <c r="D180" i="97"/>
  <c r="D197" i="97"/>
  <c r="D161" i="97"/>
  <c r="D159" i="97"/>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56" i="97" l="1"/>
  <c r="K14" i="109"/>
  <c r="K13" i="109"/>
  <c r="F13" i="109" s="1"/>
  <c r="G13" i="109" s="1"/>
  <c r="J13" i="109" s="1"/>
  <c r="D6" i="26"/>
  <c r="AM2" i="96"/>
  <c r="C237" i="97"/>
  <c r="B237" i="97"/>
  <c r="C257" i="97"/>
  <c r="B257" i="97"/>
  <c r="J257" i="97" s="1"/>
  <c r="K257" i="97" s="1"/>
  <c r="C244" i="97"/>
  <c r="B244" i="97"/>
  <c r="C262" i="97"/>
  <c r="B262" i="97"/>
  <c r="J262" i="97" s="1"/>
  <c r="K262" i="97" s="1"/>
  <c r="C272" i="97"/>
  <c r="B272" i="97"/>
  <c r="J272" i="97" s="1"/>
  <c r="K272" i="97" s="1"/>
  <c r="C255" i="97"/>
  <c r="B255" i="97"/>
  <c r="J255" i="97" s="1"/>
  <c r="K255" i="97" s="1"/>
  <c r="C248" i="97"/>
  <c r="B248" i="97"/>
  <c r="C239" i="97"/>
  <c r="B239" i="97"/>
  <c r="C267" i="97"/>
  <c r="B267" i="97"/>
  <c r="J267" i="97" s="1"/>
  <c r="K267" i="97" s="1"/>
  <c r="C235" i="97"/>
  <c r="B235" i="97"/>
  <c r="C271" i="97"/>
  <c r="B271" i="97"/>
  <c r="J271" i="97" s="1"/>
  <c r="K271" i="97" s="1"/>
  <c r="C266" i="97"/>
  <c r="B266" i="97"/>
  <c r="J266" i="97" s="1"/>
  <c r="K266" i="97" s="1"/>
  <c r="C246" i="97"/>
  <c r="B246" i="97"/>
  <c r="C238" i="97"/>
  <c r="B238" i="97"/>
  <c r="C268" i="97"/>
  <c r="B268" i="97"/>
  <c r="J268" i="97" s="1"/>
  <c r="K268" i="97" s="1"/>
  <c r="C252" i="97"/>
  <c r="B252" i="97"/>
  <c r="J252" i="97" s="1"/>
  <c r="K252" i="97" s="1"/>
  <c r="C247" i="97"/>
  <c r="B247" i="97"/>
  <c r="C240" i="97"/>
  <c r="B240" i="97"/>
  <c r="C243" i="97"/>
  <c r="B243" i="97"/>
  <c r="C253" i="97"/>
  <c r="B253" i="97"/>
  <c r="J253" i="97" s="1"/>
  <c r="K253" i="97" s="1"/>
  <c r="C241" i="97"/>
  <c r="B241" i="97"/>
  <c r="C263" i="97"/>
  <c r="B263" i="97"/>
  <c r="J263" i="97" s="1"/>
  <c r="K263" i="97" s="1"/>
  <c r="C259" i="97"/>
  <c r="B259" i="97"/>
  <c r="J259" i="97" s="1"/>
  <c r="K259" i="97" s="1"/>
  <c r="C261" i="97"/>
  <c r="B261" i="97"/>
  <c r="J261" i="97" s="1"/>
  <c r="K261" i="97" s="1"/>
  <c r="C245" i="97"/>
  <c r="B245" i="97"/>
  <c r="C236" i="97"/>
  <c r="B236" i="97"/>
  <c r="C264" i="97"/>
  <c r="B264" i="97"/>
  <c r="J264" i="97" s="1"/>
  <c r="K264" i="97" s="1"/>
  <c r="C7" i="97"/>
  <c r="B7" i="97"/>
  <c r="J7" i="97" s="1"/>
  <c r="K7" i="97" s="1"/>
  <c r="C256" i="97"/>
  <c r="B256" i="97"/>
  <c r="J256" i="97" s="1"/>
  <c r="K256" i="97" s="1"/>
  <c r="C265" i="97"/>
  <c r="B265" i="97"/>
  <c r="J265" i="97" s="1"/>
  <c r="K265" i="97" s="1"/>
  <c r="C269" i="97"/>
  <c r="B269" i="97"/>
  <c r="J269" i="97" s="1"/>
  <c r="K269" i="97" s="1"/>
  <c r="C260" i="97"/>
  <c r="B260" i="97"/>
  <c r="J260" i="97" s="1"/>
  <c r="K260" i="97" s="1"/>
  <c r="C258" i="97"/>
  <c r="B258" i="97"/>
  <c r="J258" i="97" s="1"/>
  <c r="K258" i="97" s="1"/>
  <c r="C270" i="97"/>
  <c r="B270" i="97"/>
  <c r="J270" i="97" s="1"/>
  <c r="K270" i="97" s="1"/>
  <c r="C254" i="97"/>
  <c r="B254" i="97"/>
  <c r="J254" i="97" s="1"/>
  <c r="K254" i="97" s="1"/>
  <c r="C242" i="97"/>
  <c r="B242" i="97"/>
  <c r="C249" i="97"/>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G47" i="26"/>
  <c r="C51" i="78"/>
  <c r="E61" i="78"/>
  <c r="C61" i="78"/>
  <c r="E18" i="78"/>
  <c r="D15" i="79" s="1"/>
  <c r="C18" i="78"/>
  <c r="E53" i="78"/>
  <c r="C53" i="78"/>
  <c r="G27" i="26"/>
  <c r="C31" i="78"/>
  <c r="E27" i="78"/>
  <c r="D24" i="117" s="1"/>
  <c r="G24" i="117" s="1"/>
  <c r="C27" i="78"/>
  <c r="E9" i="78"/>
  <c r="D6" i="117" s="1"/>
  <c r="G6" i="117" s="1"/>
  <c r="C9" i="78"/>
  <c r="O9" i="78" s="1"/>
  <c r="H118" i="26"/>
  <c r="I118" i="26"/>
  <c r="J118" i="26"/>
  <c r="K118" i="26"/>
  <c r="C105" i="78"/>
  <c r="G101" i="26"/>
  <c r="H121" i="26"/>
  <c r="I121" i="26"/>
  <c r="J121" i="26"/>
  <c r="K121" i="26"/>
  <c r="G54" i="26"/>
  <c r="C58" i="78"/>
  <c r="D37" i="78"/>
  <c r="C37" i="78"/>
  <c r="O37" i="78" s="1"/>
  <c r="E46" i="78"/>
  <c r="D43" i="79" s="1"/>
  <c r="C46" i="78"/>
  <c r="B8" i="111"/>
  <c r="C12" i="78"/>
  <c r="D24" i="78"/>
  <c r="C24" i="78"/>
  <c r="B13" i="111"/>
  <c r="C17" i="78"/>
  <c r="G60" i="26"/>
  <c r="I60" i="26" s="1"/>
  <c r="C64" i="78"/>
  <c r="B61" i="117" s="1"/>
  <c r="H110" i="26"/>
  <c r="I110" i="26"/>
  <c r="J110" i="26"/>
  <c r="K110" i="26"/>
  <c r="C97" i="78"/>
  <c r="G93" i="26"/>
  <c r="H122" i="26"/>
  <c r="I122" i="26"/>
  <c r="J122" i="26"/>
  <c r="K122" i="26"/>
  <c r="H113" i="26"/>
  <c r="I113" i="26"/>
  <c r="J113" i="26"/>
  <c r="K113" i="26"/>
  <c r="E41" i="78"/>
  <c r="D38" i="117" s="1"/>
  <c r="G38" i="117" s="1"/>
  <c r="C41" i="78"/>
  <c r="B38" i="117" s="1"/>
  <c r="B4" i="111"/>
  <c r="C8" i="78"/>
  <c r="H119" i="26"/>
  <c r="I119" i="26"/>
  <c r="J119" i="26"/>
  <c r="K119" i="26"/>
  <c r="G102"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C34" i="78"/>
  <c r="E71" i="78"/>
  <c r="D69" i="117" s="1"/>
  <c r="G69" i="117" s="1"/>
  <c r="C71" i="78"/>
  <c r="B68" i="79" s="1"/>
  <c r="G68" i="79" s="1"/>
  <c r="G55" i="26"/>
  <c r="C59" i="78"/>
  <c r="B56" i="79" s="1"/>
  <c r="G56" i="79" s="1"/>
  <c r="G70" i="26"/>
  <c r="J70" i="26" s="1"/>
  <c r="C74" i="78"/>
  <c r="B71" i="79" s="1"/>
  <c r="G71" i="79" s="1"/>
  <c r="E16" i="78"/>
  <c r="C16" i="78"/>
  <c r="D7" i="78"/>
  <c r="C7" i="78"/>
  <c r="H111" i="26"/>
  <c r="I111" i="26"/>
  <c r="J111" i="26"/>
  <c r="K111" i="26"/>
  <c r="G94" i="26"/>
  <c r="C98" i="78"/>
  <c r="O98" i="78" s="1"/>
  <c r="H115" i="26"/>
  <c r="I115" i="26"/>
  <c r="J115" i="26"/>
  <c r="K115" i="26"/>
  <c r="H106" i="26"/>
  <c r="I106" i="26"/>
  <c r="J106" i="26"/>
  <c r="K106" i="26"/>
  <c r="G97" i="26"/>
  <c r="C101" i="78"/>
  <c r="D43" i="78"/>
  <c r="C43" i="78"/>
  <c r="B40" i="79" s="1"/>
  <c r="G40" i="79" s="1"/>
  <c r="G51" i="26"/>
  <c r="C55" i="78"/>
  <c r="B52" i="79" s="1"/>
  <c r="G52" i="79" s="1"/>
  <c r="G52" i="26"/>
  <c r="C56" i="78"/>
  <c r="B53" i="79" s="1"/>
  <c r="G53" i="79" s="1"/>
  <c r="E69" i="78"/>
  <c r="C69" i="78"/>
  <c r="D50" i="78"/>
  <c r="C50" i="78"/>
  <c r="B47" i="117" s="1"/>
  <c r="G48" i="26"/>
  <c r="C52" i="78"/>
  <c r="B49" i="79" s="1"/>
  <c r="G49" i="79" s="1"/>
  <c r="E26" i="78"/>
  <c r="D23" i="117" s="1"/>
  <c r="G23" i="117" s="1"/>
  <c r="C26" i="78"/>
  <c r="O26" i="78" s="1"/>
  <c r="G25" i="26"/>
  <c r="C29" i="78"/>
  <c r="H120" i="26"/>
  <c r="I120" i="26"/>
  <c r="J120" i="26"/>
  <c r="K120" i="26"/>
  <c r="H116" i="26"/>
  <c r="I116" i="26"/>
  <c r="J116" i="26"/>
  <c r="K116" i="26"/>
  <c r="H107" i="26"/>
  <c r="I107" i="26"/>
  <c r="J107" i="26"/>
  <c r="K107" i="26"/>
  <c r="G98" i="26"/>
  <c r="C102" i="78"/>
  <c r="O102" i="78" s="1"/>
  <c r="D48" i="78"/>
  <c r="C48" i="78"/>
  <c r="O48" i="78" s="1"/>
  <c r="E54" i="78"/>
  <c r="D51" i="117" s="1"/>
  <c r="G51" i="117" s="1"/>
  <c r="C54" i="78"/>
  <c r="D35" i="78"/>
  <c r="C32" i="79" s="1"/>
  <c r="C35" i="78"/>
  <c r="B32" i="117" s="1"/>
  <c r="E25" i="78"/>
  <c r="D22" i="117" s="1"/>
  <c r="G22" i="117" s="1"/>
  <c r="C25" i="78"/>
  <c r="O25" i="78" s="1"/>
  <c r="B6" i="111"/>
  <c r="C10" i="78"/>
  <c r="O10" i="78" s="1"/>
  <c r="E30" i="78"/>
  <c r="D27" i="117" s="1"/>
  <c r="G27" i="117" s="1"/>
  <c r="C30" i="78"/>
  <c r="O30" i="78" s="1"/>
  <c r="E22" i="78"/>
  <c r="D19" i="117" s="1"/>
  <c r="G19" i="117" s="1"/>
  <c r="C22" i="78"/>
  <c r="O22" i="78" s="1"/>
  <c r="H112" i="26"/>
  <c r="I112" i="26"/>
  <c r="J112" i="26"/>
  <c r="K112" i="26"/>
  <c r="G95" i="26"/>
  <c r="C99" i="78"/>
  <c r="O99" i="78" s="1"/>
  <c r="H108" i="26"/>
  <c r="I108" i="26"/>
  <c r="J108" i="26"/>
  <c r="K108" i="26"/>
  <c r="C103" i="78"/>
  <c r="G99" i="26"/>
  <c r="G90" i="26"/>
  <c r="C94" i="78"/>
  <c r="D6" i="78"/>
  <c r="C3" i="117" s="1"/>
  <c r="C6" i="78"/>
  <c r="B3" i="117" s="1"/>
  <c r="E57" i="78"/>
  <c r="C57" i="78"/>
  <c r="O57" i="78" s="1"/>
  <c r="E70" i="78"/>
  <c r="C70" i="78"/>
  <c r="O70" i="78" s="1"/>
  <c r="D19" i="78"/>
  <c r="C19" i="78"/>
  <c r="B16" i="79" s="1"/>
  <c r="G16" i="79" s="1"/>
  <c r="D67" i="78"/>
  <c r="C64" i="117" s="1"/>
  <c r="C67" i="78"/>
  <c r="B64" i="79" s="1"/>
  <c r="G64" i="79" s="1"/>
  <c r="B9" i="111"/>
  <c r="C13" i="78"/>
  <c r="E11" i="78"/>
  <c r="D8" i="117" s="1"/>
  <c r="G8" i="117" s="1"/>
  <c r="C11" i="78"/>
  <c r="B8" i="117" s="1"/>
  <c r="H104" i="26"/>
  <c r="I104" i="26"/>
  <c r="J104" i="26"/>
  <c r="K104" i="26"/>
  <c r="H117" i="26"/>
  <c r="I117" i="26"/>
  <c r="J117" i="26"/>
  <c r="K117" i="26"/>
  <c r="C104" i="78"/>
  <c r="O104" i="78" s="1"/>
  <c r="G100" i="26"/>
  <c r="C95" i="78"/>
  <c r="G91" i="26"/>
  <c r="D42" i="78"/>
  <c r="C42" i="78"/>
  <c r="O42" i="78" s="1"/>
  <c r="D47" i="78"/>
  <c r="C47" i="78"/>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D55" i="78"/>
  <c r="C52" i="117" s="1"/>
  <c r="D26" i="78"/>
  <c r="C23" i="79" s="1"/>
  <c r="E52" i="78"/>
  <c r="D49" i="79" s="1"/>
  <c r="E29" i="78"/>
  <c r="D26" i="79" s="1"/>
  <c r="D11" i="78"/>
  <c r="C8" i="117" s="1"/>
  <c r="B4" i="79"/>
  <c r="G4" i="79" s="1"/>
  <c r="G22" i="26"/>
  <c r="B26" i="79"/>
  <c r="G26" i="79" s="1"/>
  <c r="D52" i="78"/>
  <c r="C49" i="79" s="1"/>
  <c r="D29" i="78"/>
  <c r="C26" i="79" s="1"/>
  <c r="B5" i="111"/>
  <c r="E67" i="78"/>
  <c r="D64" i="79" s="1"/>
  <c r="B7" i="111"/>
  <c r="A1620" i="23"/>
  <c r="A1619" i="23"/>
  <c r="D1498" i="23"/>
  <c r="D1506" i="23" s="1"/>
  <c r="D1515" i="23" s="1"/>
  <c r="E7" i="78"/>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O101" i="78"/>
  <c r="D101" i="78"/>
  <c r="C124" i="78"/>
  <c r="O124" i="78" s="1"/>
  <c r="D124" i="78"/>
  <c r="C107" i="78"/>
  <c r="O107" i="78" s="1"/>
  <c r="D107" i="78"/>
  <c r="G86" i="26"/>
  <c r="D90" i="78"/>
  <c r="C120" i="78"/>
  <c r="O120" i="78" s="1"/>
  <c r="D120" i="78"/>
  <c r="C111" i="78"/>
  <c r="O111" i="78" s="1"/>
  <c r="D111" i="78"/>
  <c r="D102" i="78"/>
  <c r="G89" i="26"/>
  <c r="D93" i="78"/>
  <c r="C116" i="78"/>
  <c r="O116" i="78" s="1"/>
  <c r="D116" i="78"/>
  <c r="D99" i="78"/>
  <c r="G78" i="26"/>
  <c r="D82" i="78"/>
  <c r="C112" i="78"/>
  <c r="O112" i="78" s="1"/>
  <c r="D112" i="78"/>
  <c r="O103"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D25" i="78"/>
  <c r="C22" i="117" s="1"/>
  <c r="G34" i="26"/>
  <c r="G24" i="26"/>
  <c r="D24" i="79"/>
  <c r="G41" i="26"/>
  <c r="E55" i="78"/>
  <c r="D52" i="79" s="1"/>
  <c r="D56" i="78"/>
  <c r="C53" i="117" s="1"/>
  <c r="D45" i="78"/>
  <c r="C42" i="79" s="1"/>
  <c r="C13" i="108"/>
  <c r="E74" i="78"/>
  <c r="D72" i="117" s="1"/>
  <c r="G72" i="117" s="1"/>
  <c r="D74" i="78"/>
  <c r="C72" i="79" s="1"/>
  <c r="D59" i="78"/>
  <c r="C56" i="79" s="1"/>
  <c r="D71" i="78"/>
  <c r="C69" i="117"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E15" i="78"/>
  <c r="D12" i="79" s="1"/>
  <c r="D40" i="78"/>
  <c r="C37" i="117" s="1"/>
  <c r="E40" i="78"/>
  <c r="D37" i="79" s="1"/>
  <c r="G36" i="26"/>
  <c r="E68" i="78"/>
  <c r="D65" i="79" s="1"/>
  <c r="D76" i="78"/>
  <c r="C74" i="79" s="1"/>
  <c r="D264" i="115"/>
  <c r="D12" i="114"/>
  <c r="E49" i="78"/>
  <c r="D46" i="117" s="1"/>
  <c r="G46" i="117" s="1"/>
  <c r="D51" i="79"/>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G38" i="26"/>
  <c r="E76" i="78"/>
  <c r="D74" i="79" s="1"/>
  <c r="B50" i="79"/>
  <c r="G50" i="79" s="1"/>
  <c r="O17" i="78"/>
  <c r="G72" i="26"/>
  <c r="I72" i="26" s="1"/>
  <c r="G59" i="26"/>
  <c r="E59" i="78"/>
  <c r="D56" i="79" s="1"/>
  <c r="D57" i="78"/>
  <c r="C54" i="117" s="1"/>
  <c r="E17" i="78"/>
  <c r="B55" i="117"/>
  <c r="E14" i="78"/>
  <c r="D11" i="79" s="1"/>
  <c r="G29" i="26"/>
  <c r="O66" i="78"/>
  <c r="G37" i="26"/>
  <c r="D23" i="78"/>
  <c r="C20" i="79" s="1"/>
  <c r="G32" i="26"/>
  <c r="B48" i="79"/>
  <c r="G48" i="79" s="1"/>
  <c r="D75" i="78"/>
  <c r="C73" i="117" s="1"/>
  <c r="D66" i="78"/>
  <c r="C63" i="79" s="1"/>
  <c r="G71" i="26"/>
  <c r="J71" i="26" s="1"/>
  <c r="G43" i="26"/>
  <c r="D60" i="78"/>
  <c r="C57" i="117" s="1"/>
  <c r="D36" i="78"/>
  <c r="C33" i="79" s="1"/>
  <c r="G56" i="26"/>
  <c r="D63" i="78"/>
  <c r="C60" i="117" s="1"/>
  <c r="D12" i="78"/>
  <c r="C9" i="79" s="1"/>
  <c r="D57" i="117"/>
  <c r="G57" i="117" s="1"/>
  <c r="B43" i="79"/>
  <c r="G43" i="79" s="1"/>
  <c r="D39" i="78"/>
  <c r="C36" i="79" s="1"/>
  <c r="G45" i="26"/>
  <c r="D8" i="79"/>
  <c r="B57" i="117"/>
  <c r="B11" i="79"/>
  <c r="G11" i="79" s="1"/>
  <c r="D41" i="78"/>
  <c r="C38" i="117" s="1"/>
  <c r="G67" i="26"/>
  <c r="K67" i="26" s="1"/>
  <c r="D18" i="78"/>
  <c r="C15" i="117" s="1"/>
  <c r="D38" i="78"/>
  <c r="C35" i="79" s="1"/>
  <c r="O16" i="78"/>
  <c r="G61" i="26"/>
  <c r="H61" i="26" s="1"/>
  <c r="D13" i="78"/>
  <c r="C10" i="79" s="1"/>
  <c r="E21" i="78"/>
  <c r="B11" i="111"/>
  <c r="D49" i="78"/>
  <c r="C46" i="79" s="1"/>
  <c r="D15" i="78"/>
  <c r="C12" i="79" s="1"/>
  <c r="D68" i="78"/>
  <c r="C65" i="79" s="1"/>
  <c r="D65" i="78"/>
  <c r="C62" i="79" s="1"/>
  <c r="D21" i="78"/>
  <c r="C18" i="117" s="1"/>
  <c r="D53" i="78"/>
  <c r="C50" i="79" s="1"/>
  <c r="O12" i="78"/>
  <c r="G20" i="26"/>
  <c r="D17" i="78"/>
  <c r="C14" i="117" s="1"/>
  <c r="O21" i="78"/>
  <c r="D22" i="78"/>
  <c r="C19" i="117" s="1"/>
  <c r="E10" i="78"/>
  <c r="D7" i="79" s="1"/>
  <c r="D44" i="78"/>
  <c r="C41" i="79" s="1"/>
  <c r="D10" i="78"/>
  <c r="C7" i="79" s="1"/>
  <c r="G26" i="26"/>
  <c r="G53" i="26"/>
  <c r="B31" i="79"/>
  <c r="G31" i="79" s="1"/>
  <c r="O36" i="78"/>
  <c r="G21" i="26"/>
  <c r="G31" i="26"/>
  <c r="E48" i="78"/>
  <c r="D45" i="117" s="1"/>
  <c r="G45" i="117" s="1"/>
  <c r="E18" i="111"/>
  <c r="E75" i="78"/>
  <c r="D73" i="117" s="1"/>
  <c r="G73" i="117" s="1"/>
  <c r="D21" i="111"/>
  <c r="D30" i="78"/>
  <c r="C27" i="117" s="1"/>
  <c r="G44" i="26"/>
  <c r="G30" i="26"/>
  <c r="D72" i="78"/>
  <c r="C70" i="117" s="1"/>
  <c r="D34" i="78"/>
  <c r="C31" i="117" s="1"/>
  <c r="E32" i="78"/>
  <c r="B66" i="79"/>
  <c r="G66" i="79" s="1"/>
  <c r="E35" i="78"/>
  <c r="D27" i="78"/>
  <c r="C24" i="79" s="1"/>
  <c r="G35" i="26"/>
  <c r="G65" i="26"/>
  <c r="H65" i="26" s="1"/>
  <c r="G28" i="26"/>
  <c r="G46" i="26"/>
  <c r="D69" i="78"/>
  <c r="C67" i="79" s="1"/>
  <c r="B70" i="79"/>
  <c r="G70" i="79" s="1"/>
  <c r="E20" i="78"/>
  <c r="O27" i="78"/>
  <c r="D20" i="78"/>
  <c r="C17" i="79" s="1"/>
  <c r="O31" i="78"/>
  <c r="G23" i="26"/>
  <c r="O47" i="78"/>
  <c r="G49" i="26"/>
  <c r="E72" i="78"/>
  <c r="D70" i="79" s="1"/>
  <c r="G42" i="26"/>
  <c r="O65" i="78"/>
  <c r="E12" i="78"/>
  <c r="D9" i="79" s="1"/>
  <c r="E24" i="78"/>
  <c r="D21" i="117" s="1"/>
  <c r="G21" i="117" s="1"/>
  <c r="E73" i="78"/>
  <c r="D71" i="79" s="1"/>
  <c r="O13" i="78"/>
  <c r="E51" i="78"/>
  <c r="D48" i="79" s="1"/>
  <c r="E31" i="78"/>
  <c r="D28" i="79" s="1"/>
  <c r="D9" i="78"/>
  <c r="C6" i="117" s="1"/>
  <c r="E42" i="78"/>
  <c r="D39" i="117" s="1"/>
  <c r="G39" i="117" s="1"/>
  <c r="O61" i="78"/>
  <c r="G57" i="26"/>
  <c r="D70" i="78"/>
  <c r="C68" i="117" s="1"/>
  <c r="D51" i="78"/>
  <c r="C48" i="79" s="1"/>
  <c r="B14" i="111"/>
  <c r="E14" i="111" s="1"/>
  <c r="G68" i="26"/>
  <c r="K68" i="26" s="1"/>
  <c r="D46" i="78"/>
  <c r="C43" i="117" s="1"/>
  <c r="E19" i="78"/>
  <c r="D16" i="79" s="1"/>
  <c r="D31" i="78"/>
  <c r="C28" i="79" s="1"/>
  <c r="E13" i="78"/>
  <c r="D54" i="78"/>
  <c r="C51" i="117" s="1"/>
  <c r="O24" i="78"/>
  <c r="D73" i="78"/>
  <c r="C71" i="79" s="1"/>
  <c r="E47" i="78"/>
  <c r="D44" i="79" s="1"/>
  <c r="O18" i="78"/>
  <c r="O72" i="78"/>
  <c r="D61" i="78"/>
  <c r="C58" i="79" s="1"/>
  <c r="G50" i="26"/>
  <c r="G69" i="26"/>
  <c r="I69" i="26" s="1"/>
  <c r="B16" i="111"/>
  <c r="D62" i="78"/>
  <c r="C59" i="79" s="1"/>
  <c r="E62" i="78"/>
  <c r="D27" i="79"/>
  <c r="E39" i="78"/>
  <c r="G58" i="26"/>
  <c r="D42" i="79"/>
  <c r="D69" i="79"/>
  <c r="G66" i="26"/>
  <c r="H66" i="26" s="1"/>
  <c r="O54" i="78"/>
  <c r="D41" i="117"/>
  <c r="G41" i="117" s="1"/>
  <c r="D23" i="79"/>
  <c r="A164" i="23"/>
  <c r="O33" i="78"/>
  <c r="B30" i="117"/>
  <c r="B30" i="79"/>
  <c r="G30" i="79" s="1"/>
  <c r="E20" i="111"/>
  <c r="D20" i="111"/>
  <c r="C47" i="117"/>
  <c r="C47" i="79"/>
  <c r="C45" i="79"/>
  <c r="C45" i="117"/>
  <c r="C25" i="117"/>
  <c r="C25" i="79"/>
  <c r="C40" i="79"/>
  <c r="C40" i="117"/>
  <c r="O49" i="78"/>
  <c r="B46" i="79"/>
  <c r="G46" i="79" s="1"/>
  <c r="B46" i="117"/>
  <c r="C21" i="79"/>
  <c r="C21" i="117"/>
  <c r="O32" i="78"/>
  <c r="B29" i="79"/>
  <c r="G29" i="79" s="1"/>
  <c r="B29" i="117"/>
  <c r="D13" i="79"/>
  <c r="D13" i="117"/>
  <c r="G13" i="117" s="1"/>
  <c r="O39" i="78"/>
  <c r="B36" i="79"/>
  <c r="G36" i="79" s="1"/>
  <c r="B36" i="117"/>
  <c r="E17" i="111"/>
  <c r="D17" i="111"/>
  <c r="O68" i="78"/>
  <c r="B65" i="79"/>
  <c r="G65" i="79" s="1"/>
  <c r="B65" i="117"/>
  <c r="O40" i="78"/>
  <c r="B37" i="117"/>
  <c r="B37" i="79"/>
  <c r="G37" i="79" s="1"/>
  <c r="D18" i="111"/>
  <c r="O15" i="78"/>
  <c r="B12" i="79"/>
  <c r="G12" i="79" s="1"/>
  <c r="B12" i="117"/>
  <c r="O8" i="78"/>
  <c r="B5" i="117"/>
  <c r="B5" i="79"/>
  <c r="G5" i="79" s="1"/>
  <c r="C39" i="79"/>
  <c r="C39" i="117"/>
  <c r="M6" i="78"/>
  <c r="O62" i="78"/>
  <c r="B59" i="117"/>
  <c r="B59" i="79"/>
  <c r="G59" i="79" s="1"/>
  <c r="C44" i="117"/>
  <c r="C44" i="79"/>
  <c r="O76" i="78"/>
  <c r="B74" i="117"/>
  <c r="B74" i="79"/>
  <c r="G74" i="79" s="1"/>
  <c r="E19" i="111"/>
  <c r="D19" i="111"/>
  <c r="D110" i="23"/>
  <c r="H1634" i="23"/>
  <c r="E65" i="78" s="1"/>
  <c r="I1633" i="23"/>
  <c r="C34" i="79"/>
  <c r="C34" i="117"/>
  <c r="O74" i="78"/>
  <c r="C4" i="79"/>
  <c r="C4" i="117"/>
  <c r="D31" i="79"/>
  <c r="D31" i="117"/>
  <c r="G31" i="117" s="1"/>
  <c r="C16" i="117"/>
  <c r="C16" i="79"/>
  <c r="D160" i="23"/>
  <c r="H1947" i="1"/>
  <c r="C1916" i="1"/>
  <c r="D58" i="117"/>
  <c r="G58" i="117" s="1"/>
  <c r="D58" i="79"/>
  <c r="D194" i="115"/>
  <c r="D192" i="115"/>
  <c r="D66" i="79"/>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C32" i="117" l="1"/>
  <c r="D22" i="79"/>
  <c r="D43" i="117"/>
  <c r="G43" i="117" s="1"/>
  <c r="K60" i="26"/>
  <c r="B72" i="117"/>
  <c r="D60" i="117"/>
  <c r="G60" i="117" s="1"/>
  <c r="H60" i="26"/>
  <c r="K70" i="26"/>
  <c r="K74" i="78" s="1"/>
  <c r="D6" i="79"/>
  <c r="J60" i="26"/>
  <c r="H70" i="26"/>
  <c r="O60" i="26"/>
  <c r="D38" i="79"/>
  <c r="I70" i="26"/>
  <c r="G74" i="78" s="1"/>
  <c r="O70" i="26"/>
  <c r="D19" i="79"/>
  <c r="D15" i="117"/>
  <c r="G15" i="117" s="1"/>
  <c r="D35" i="79"/>
  <c r="C3" i="79"/>
  <c r="C64" i="79"/>
  <c r="H91" i="26"/>
  <c r="I91" i="26"/>
  <c r="J91" i="26"/>
  <c r="J95" i="78" s="1"/>
  <c r="K91" i="26"/>
  <c r="K95" i="78" s="1"/>
  <c r="H102" i="26"/>
  <c r="I102" i="26"/>
  <c r="J102" i="26"/>
  <c r="K102" i="26"/>
  <c r="K106" i="78" s="1"/>
  <c r="H100" i="26"/>
  <c r="I100" i="26"/>
  <c r="J100" i="26"/>
  <c r="J104" i="78" s="1"/>
  <c r="K100" i="26"/>
  <c r="K104" i="78" s="1"/>
  <c r="H93" i="26"/>
  <c r="I93" i="26"/>
  <c r="G97" i="78" s="1"/>
  <c r="J93" i="26"/>
  <c r="K93" i="26"/>
  <c r="K97" i="78" s="1"/>
  <c r="H101" i="26"/>
  <c r="I101" i="26"/>
  <c r="G105" i="78" s="1"/>
  <c r="J101" i="26"/>
  <c r="J105" i="78" s="1"/>
  <c r="K101" i="26"/>
  <c r="K105" i="78" s="1"/>
  <c r="H90" i="26"/>
  <c r="I90" i="26"/>
  <c r="J90" i="26"/>
  <c r="K90" i="26"/>
  <c r="H95" i="26"/>
  <c r="I95" i="26"/>
  <c r="G99" i="78" s="1"/>
  <c r="J95" i="26"/>
  <c r="J99" i="78" s="1"/>
  <c r="K95" i="26"/>
  <c r="K99" i="78" s="1"/>
  <c r="H99" i="26"/>
  <c r="I99" i="26"/>
  <c r="G103" i="78" s="1"/>
  <c r="J99" i="26"/>
  <c r="K99" i="26"/>
  <c r="K103" i="78" s="1"/>
  <c r="H96" i="26"/>
  <c r="F100" i="78" s="1"/>
  <c r="I96" i="26"/>
  <c r="J96" i="26"/>
  <c r="K96" i="26"/>
  <c r="K100" i="78" s="1"/>
  <c r="H97" i="26"/>
  <c r="F101" i="78" s="1"/>
  <c r="I97" i="26"/>
  <c r="G101" i="78" s="1"/>
  <c r="J97" i="26"/>
  <c r="K97" i="26"/>
  <c r="K101" i="78" s="1"/>
  <c r="H92" i="26"/>
  <c r="I92" i="26"/>
  <c r="J92" i="26"/>
  <c r="J96" i="78" s="1"/>
  <c r="K92" i="26"/>
  <c r="K96" i="78" s="1"/>
  <c r="H98" i="26"/>
  <c r="I98" i="26"/>
  <c r="G102" i="78" s="1"/>
  <c r="J98" i="26"/>
  <c r="K98" i="26"/>
  <c r="K102" i="78" s="1"/>
  <c r="H94" i="26"/>
  <c r="I94" i="26"/>
  <c r="J94" i="26"/>
  <c r="J98" i="78" s="1"/>
  <c r="K94" i="26"/>
  <c r="K98" i="78" s="1"/>
  <c r="J103" i="78"/>
  <c r="J101" i="78"/>
  <c r="J97" i="78"/>
  <c r="J89" i="78"/>
  <c r="F106" i="78"/>
  <c r="F104" i="78"/>
  <c r="F102" i="78"/>
  <c r="F98" i="78"/>
  <c r="F96" i="78"/>
  <c r="J106" i="78"/>
  <c r="J100" i="78"/>
  <c r="F103" i="78"/>
  <c r="F99" i="78"/>
  <c r="F97" i="78"/>
  <c r="F89" i="78"/>
  <c r="K89" i="78"/>
  <c r="G104" i="78"/>
  <c r="G100" i="78"/>
  <c r="G96" i="78"/>
  <c r="G95" i="78"/>
  <c r="G89" i="78"/>
  <c r="J102" i="78"/>
  <c r="F105" i="78"/>
  <c r="F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L76"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<sst xmlns="http://schemas.openxmlformats.org/spreadsheetml/2006/main" count="17276" uniqueCount="5228">
  <si>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</si>
  <si>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</si>
  <si>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</si>
  <si>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</si>
  <si>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</si>
  <si>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</si>
  <si>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</si>
  <si>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</si>
  <si>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</si>
  <si>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</si>
  <si>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</si>
  <si>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</si>
  <si>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</si>
  <si>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</si>
  <si>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</si>
  <si>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</si>
  <si>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</si>
  <si>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</si>
  <si>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</si>
  <si>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</si>
  <si>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</si>
  <si>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</si>
  <si>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</si>
  <si>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</si>
  <si>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</si>
  <si>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</si>
  <si>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</si>
  <si>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</si>
  <si>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</si>
  <si>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</si>
  <si>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</si>
  <si>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</si>
  <si>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</si>
  <si>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</si>
  <si>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</si>
  <si>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</si>
  <si>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</si>
  <si>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</si>
  <si>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</si>
  <si>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</si>
  <si>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</si>
  <si>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</si>
  <si>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</si>
  <si>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</si>
  <si>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</si>
  <si>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</si>
  <si>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</si>
  <si>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</si>
  <si>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</si>
  <si>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</si>
  <si>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</si>
  <si>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</si>
  <si>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</si>
  <si>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</si>
  <si>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</si>
  <si>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</si>
  <si>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</si>
  <si>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</si>
  <si>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</si>
  <si>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</si>
  <si>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</si>
  <si>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</si>
  <si>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</si>
  <si>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</si>
  <si>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</si>
  <si>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</si>
  <si>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</si>
  <si>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</si>
  <si>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</si>
  <si>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</si>
  <si>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</si>
  <si>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</si>
  <si>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</si>
  <si>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</si>
  <si>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</si>
  <si>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</si>
  <si>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</si>
  <si>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</si>
  <si>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</si>
  <si>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</si>
  <si>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</si>
  <si>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</si>
  <si>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</si>
  <si>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</si>
  <si>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</si>
  <si>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</si>
  <si>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</si>
  <si>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</si>
  <si>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</si>
  <si>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</si>
  <si>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</si>
  <si>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</si>
  <si>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</si>
  <si>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</si>
  <si>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</si>
  <si>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</si>
  <si>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</si>
  <si>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</si>
  <si>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</si>
  <si>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</si>
  <si>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</si>
  <si>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</si>
  <si>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</si>
  <si>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</si>
  <si>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</si>
  <si>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</si>
  <si>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</si>
  <si>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</si>
  <si>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</si>
  <si>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</si>
  <si>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</si>
  <si>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</si>
  <si>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</si>
  <si>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</si>
  <si>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</si>
  <si>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</si>
  <si>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</si>
  <si>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</si>
  <si>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</si>
  <si>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</si>
  <si>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</si>
  <si>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</si>
  <si>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</si>
  <si>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</si>
  <si>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</si>
  <si>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</si>
  <si>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</si>
  <si>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</si>
  <si>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</si>
  <si>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</si>
  <si>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</si>
  <si>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</si>
  <si>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</si>
  <si>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</si>
  <si>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</si>
  <si>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</si>
  <si>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</si>
  <si>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</si>
  <si>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</si>
  <si>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</si>
  <si>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</si>
  <si>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</si>
  <si>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</si>
  <si>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</si>
  <si>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</si>
  <si>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</si>
  <si>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</si>
  <si>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</si>
  <si>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</si>
  <si>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</si>
  <si>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</si>
  <si>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</si>
  <si>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</si>
  <si>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</si>
  <si>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</si>
  <si>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</si>
  <si>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</si>
  <si>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</si>
  <si>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</si>
  <si>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</si>
  <si>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</si>
  <si>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</si>
  <si>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</si>
  <si>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</si>
  <si>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</si>
  <si>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</si>
  <si>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</si>
  <si>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</si>
  <si>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</si>
  <si>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</si>
  <si>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</si>
  <si>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</si>
  <si>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</si>
  <si>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</si>
  <si>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</si>
  <si>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</si>
  <si>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</si>
  <si>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</si>
  <si>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</si>
  <si>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</si>
  <si>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</si>
  <si>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</si>
  <si>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</si>
  <si>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</si>
  <si>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</si>
  <si>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</si>
  <si>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</si>
  <si>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</si>
  <si>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</si>
  <si>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</si>
  <si>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</si>
  <si>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</si>
  <si>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</si>
  <si>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</si>
  <si>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</si>
  <si>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</si>
  <si>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</si>
  <si>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</si>
  <si>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</si>
  <si>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</si>
  <si>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</si>
  <si>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</si>
  <si>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</si>
  <si>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</si>
  <si>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</si>
  <si>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</si>
  <si>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</si>
  <si>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</si>
  <si>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</si>
  <si>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</si>
  <si>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</si>
  <si>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</si>
  <si>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</si>
  <si>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</si>
  <si>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</si>
  <si>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</si>
  <si>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</si>
  <si>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</si>
  <si>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</si>
  <si>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</si>
  <si>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</si>
  <si>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</si>
  <si>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</si>
  <si>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</si>
  <si>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</si>
  <si>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</si>
  <si>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</si>
  <si>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</si>
  <si>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</si>
  <si>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</si>
  <si>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</si>
  <si>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</si>
  <si>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</si>
  <si>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</si>
  <si>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</si>
  <si>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</si>
  <si>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</si>
  <si>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</si>
  <si>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</si>
  <si>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</si>
  <si>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</si>
  <si>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</si>
  <si>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</si>
  <si>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</si>
  <si>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</si>
  <si>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</si>
  <si>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</si>
  <si>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</si>
  <si>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</si>
  <si>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</si>
  <si>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</si>
  <si>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</si>
  <si>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</si>
  <si>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</si>
  <si>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</si>
  <si>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</si>
  <si>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</si>
  <si>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</si>
  <si>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</si>
  <si>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</si>
  <si>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</si>
  <si>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</si>
  <si>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</si>
  <si>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</si>
  <si>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</si>
  <si>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</si>
  <si>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</si>
  <si>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</si>
  <si>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</si>
  <si>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</si>
  <si>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</si>
  <si>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</si>
  <si>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</si>
  <si>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</si>
  <si>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</si>
  <si>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</si>
  <si>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</si>
  <si>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</si>
  <si>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</si>
  <si>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</si>
  <si>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</si>
  <si>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</si>
  <si>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</si>
  <si>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</si>
  <si>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</si>
  <si>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</si>
  <si>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</si>
  <si>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</si>
  <si>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</si>
  <si>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</si>
  <si>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</si>
  <si>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</si>
  <si>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</si>
  <si>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</si>
  <si>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</si>
  <si>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</si>
  <si>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</si>
  <si>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</si>
  <si>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</si>
  <si>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</si>
  <si>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</si>
  <si>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</si>
  <si>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</si>
  <si>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</si>
  <si>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</si>
  <si>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</si>
  <si>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</si>
  <si>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</si>
  <si>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</si>
  <si>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</si>
  <si>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</si>
  <si>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</si>
  <si>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</si>
  <si>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</si>
  <si>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</si>
  <si>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</si>
  <si>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</si>
  <si>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</si>
  <si>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</si>
  <si>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</si>
  <si>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</si>
  <si>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</si>
  <si>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</si>
  <si>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</si>
  <si>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</si>
  <si>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</si>
  <si>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</si>
  <si>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</si>
  <si>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</si>
  <si>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</si>
  <si>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</si>
  <si>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</si>
  <si>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</si>
  <si>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</si>
  <si>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</si>
  <si>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</si>
  <si>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</si>
  <si>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</si>
  <si>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</si>
  <si>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</si>
  <si>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</si>
  <si>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</si>
  <si>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</si>
  <si>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</si>
  <si>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</si>
  <si>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</si>
  <si>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</si>
  <si>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</si>
  <si>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</si>
  <si>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</si>
  <si>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</si>
  <si>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</si>
  <si>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</si>
  <si>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</si>
  <si>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</si>
  <si>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</si>
  <si>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</si>
  <si>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</si>
  <si>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</si>
  <si>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</si>
  <si>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</si>
  <si>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</si>
  <si>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</si>
  <si>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</si>
  <si>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</si>
  <si>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</si>
  <si>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</si>
  <si>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</si>
  <si>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</si>
  <si>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</si>
  <si>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</si>
  <si>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</si>
  <si>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</si>
  <si>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</si>
  <si>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</si>
  <si>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</si>
  <si>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</si>
  <si>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</si>
  <si>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</si>
  <si>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</si>
  <si>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</si>
  <si>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</si>
  <si>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</si>
  <si>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</si>
  <si>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</si>
  <si>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</si>
  <si>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</si>
  <si>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</si>
  <si>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</si>
  <si>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</si>
  <si>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</si>
  <si>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</si>
  <si>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</si>
  <si>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</si>
  <si>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</si>
  <si>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</si>
  <si>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</si>
  <si>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</si>
  <si>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</si>
  <si>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</si>
  <si>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</si>
  <si>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</si>
  <si>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</si>
  <si>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</si>
  <si>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</si>
  <si>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</si>
  <si>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</si>
  <si>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</si>
  <si>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</si>
  <si>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</si>
  <si>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</si>
  <si>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</si>
  <si>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</si>
  <si>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</si>
  <si>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</si>
  <si>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</si>
  <si>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</si>
  <si>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</si>
  <si>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</si>
  <si>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</si>
  <si>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</si>
  <si>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</si>
  <si>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</si>
  <si>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</si>
  <si>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</si>
  <si>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</si>
  <si>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</si>
  <si>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</si>
  <si>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</si>
  <si>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</si>
  <si>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</si>
  <si>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</si>
  <si>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</si>
  <si>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</si>
  <si>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</si>
  <si>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</si>
  <si>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</si>
  <si>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</si>
  <si>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</si>
  <si>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</si>
  <si>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</si>
  <si>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</si>
  <si>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</si>
  <si>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</si>
  <si>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</si>
  <si>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</si>
  <si>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</si>
  <si>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</si>
  <si>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</si>
  <si>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</si>
  <si>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</si>
  <si>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</si>
  <si>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</si>
  <si>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</si>
  <si>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</si>
  <si>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</si>
  <si>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</si>
  <si>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</si>
  <si>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</si>
  <si>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</si>
  <si>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</si>
  <si>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</si>
  <si>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</si>
  <si>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</si>
  <si>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</si>
  <si>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</si>
  <si>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</si>
  <si>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</si>
  <si>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</si>
  <si>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</si>
  <si>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</si>
  <si>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</si>
  <si>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</si>
  <si>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</si>
  <si>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</si>
  <si>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</si>
  <si>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</si>
  <si>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</si>
  <si>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</si>
  <si>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</si>
  <si>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</si>
  <si>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</si>
  <si>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</si>
  <si>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</si>
  <si>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</si>
  <si>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</si>
  <si>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</si>
  <si>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</si>
  <si>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</si>
  <si>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</si>
  <si>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</si>
  <si>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</si>
  <si>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</si>
  <si>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</si>
  <si>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</si>
  <si>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</si>
  <si>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</si>
  <si>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</si>
  <si>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</si>
  <si>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</si>
  <si>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</si>
  <si>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</si>
  <si>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</si>
  <si>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</si>
  <si>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</si>
  <si>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</si>
  <si>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</si>
  <si>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</si>
  <si>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</si>
  <si>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</si>
  <si>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</si>
  <si>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</si>
  <si>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</si>
  <si>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</si>
  <si>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</si>
  <si>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</si>
  <si>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</si>
  <si>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</si>
  <si>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</si>
  <si>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</si>
  <si>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</si>
  <si>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</si>
  <si>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</si>
  <si>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</si>
  <si>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</si>
  <si>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</si>
  <si>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</si>
  <si>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</si>
  <si>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</si>
  <si>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</si>
  <si>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</si>
  <si>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</si>
  <si>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</si>
  <si>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</si>
  <si>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</si>
  <si>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</si>
  <si>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</si>
  <si>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</si>
  <si>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</si>
  <si>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</si>
  <si>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</si>
  <si>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</si>
  <si>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</si>
  <si>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</si>
  <si>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</si>
  <si>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</si>
  <si>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</si>
  <si>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</si>
  <si>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</si>
  <si>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</si>
  <si>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</si>
  <si>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</si>
  <si>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</si>
  <si>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</si>
  <si>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</si>
  <si>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</si>
  <si>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</si>
  <si>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</si>
  <si>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</si>
  <si>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</si>
  <si>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</si>
  <si>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</si>
  <si>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</si>
  <si>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</si>
  <si>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</si>
  <si>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</si>
  <si>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</si>
  <si>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</si>
  <si>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</si>
  <si>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</si>
  <si>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</si>
  <si>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</si>
  <si>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</si>
  <si>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</si>
  <si>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</si>
  <si>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</si>
  <si>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</si>
  <si>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</si>
  <si>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</si>
  <si>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</si>
  <si>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</si>
  <si>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</si>
  <si>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</si>
  <si>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</si>
  <si>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</si>
  <si>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</si>
  <si>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</si>
  <si>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</si>
  <si>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</si>
  <si>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</si>
  <si>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</si>
  <si>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</si>
  <si>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</si>
  <si>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</si>
  <si>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</si>
  <si>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</si>
  <si>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</si>
  <si>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</si>
  <si>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</si>
  <si>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</si>
  <si>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</si>
  <si>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</si>
  <si>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</si>
  <si>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</si>
  <si>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</si>
  <si>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</si>
  <si>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</si>
  <si>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</si>
  <si>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</si>
  <si>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</si>
  <si>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</si>
  <si>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</si>
  <si>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</si>
  <si>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</si>
  <si>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</si>
  <si>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</si>
  <si>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</si>
  <si>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</si>
  <si>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</si>
  <si>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</si>
  <si>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</si>
  <si>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</si>
  <si>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</si>
  <si>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</si>
  <si>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</si>
  <si>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</si>
  <si>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</si>
  <si>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</si>
  <si>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</si>
  <si>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</si>
  <si>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</si>
  <si>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</si>
  <si>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</si>
  <si>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</si>
  <si>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</si>
  <si>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</si>
  <si>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</si>
  <si>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</si>
  <si>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</si>
  <si>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</si>
  <si>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</si>
  <si>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</si>
  <si>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</si>
  <si>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</si>
  <si>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</si>
  <si>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</si>
  <si>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</si>
  <si>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</si>
  <si>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</si>
  <si>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</si>
  <si>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</si>
  <si>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</si>
  <si>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</si>
  <si>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</si>
  <si>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</si>
  <si>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</si>
  <si>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</si>
  <si>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</si>
  <si>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</si>
  <si>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</si>
  <si>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</si>
  <si>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</si>
  <si>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</si>
  <si>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</si>
  <si>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</si>
  <si>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</si>
  <si>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</si>
  <si>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</si>
  <si>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</si>
  <si>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</si>
  <si>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</si>
  <si>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</si>
  <si>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</si>
  <si>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</si>
  <si>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</si>
  <si>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</si>
  <si>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</si>
  <si>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</si>
  <si>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</si>
  <si>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</si>
  <si>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</si>
  <si>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</si>
  <si>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</si>
  <si>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</si>
  <si>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</si>
  <si>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</si>
  <si>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</si>
  <si>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</si>
  <si>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</si>
  <si>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</si>
  <si>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</si>
  <si>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</si>
  <si>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</si>
  <si>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</si>
  <si>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</si>
  <si>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</si>
  <si>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</si>
  <si>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</si>
  <si>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</si>
  <si>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</si>
  <si>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</si>
  <si>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</si>
  <si>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</si>
  <si>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</si>
  <si>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</si>
  <si>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</si>
  <si>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</si>
  <si>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</si>
  <si>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</si>
  <si>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</si>
  <si>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</si>
  <si>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</si>
  <si>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</si>
  <si>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</si>
  <si>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</si>
  <si>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</si>
  <si>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</si>
  <si>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</si>
  <si>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</si>
  <si>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</si>
  <si>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</si>
  <si>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</si>
  <si>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</si>
  <si>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</si>
  <si>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</si>
  <si>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</si>
  <si>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</si>
  <si>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</si>
  <si>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</si>
  <si>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</si>
  <si>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</si>
  <si>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</si>
  <si>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</si>
  <si>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</si>
  <si>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</si>
  <si>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</si>
  <si>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</si>
  <si>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</si>
  <si>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</si>
  <si>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</si>
  <si>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</si>
  <si>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</si>
  <si>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</si>
  <si>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</si>
  <si>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</si>
  <si>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</si>
  <si>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</si>
  <si>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</si>
  <si>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</si>
  <si>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</si>
  <si>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</si>
  <si>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</si>
  <si>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</si>
  <si>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</si>
  <si>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</si>
  <si>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</si>
  <si>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</si>
  <si>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</si>
  <si>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</si>
  <si>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</si>
  <si>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</si>
  <si>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</si>
  <si>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</si>
  <si>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</si>
  <si>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</si>
  <si>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</si>
  <si>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</si>
  <si>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</si>
  <si>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</si>
  <si>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</si>
  <si>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</si>
  <si>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</si>
  <si>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</si>
  <si>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</si>
  <si>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</si>
  <si>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</si>
  <si>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</si>
  <si>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</si>
  <si>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</si>
  <si>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</si>
  <si>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</si>
  <si>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</si>
  <si>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</si>
  <si>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</si>
  <si>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</si>
  <si>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</si>
  <si>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</si>
  <si>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</si>
  <si>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</si>
  <si>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</si>
  <si>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</si>
  <si>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</si>
  <si>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</si>
  <si>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</si>
  <si>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</si>
  <si>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</si>
  <si>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</si>
  <si>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</si>
  <si>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</si>
  <si>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</si>
  <si>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</si>
  <si>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</si>
  <si>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</si>
  <si>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</si>
  <si>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</si>
  <si>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</si>
  <si>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</si>
  <si>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</si>
  <si>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</si>
  <si>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</si>
  <si>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</si>
  <si>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</si>
  <si>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</si>
  <si>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</si>
  <si>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</si>
  <si>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</si>
  <si>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</si>
  <si>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</si>
  <si>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</si>
  <si>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</si>
  <si>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</si>
  <si>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</si>
  <si>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</si>
  <si>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</si>
  <si>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</si>
  <si>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</si>
  <si>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</si>
  <si>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</si>
  <si>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</si>
  <si>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</si>
  <si>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</si>
  <si>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</si>
  <si>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</si>
  <si>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</si>
  <si>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</si>
  <si>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</si>
  <si>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</si>
  <si>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</si>
  <si>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</si>
  <si>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</si>
  <si>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</si>
  <si>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</si>
  <si>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</si>
  <si>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</si>
  <si>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</si>
  <si>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</si>
  <si>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</si>
  <si>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</si>
  <si>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</si>
  <si>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</si>
  <si>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</si>
  <si>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</si>
  <si>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</si>
  <si>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</si>
  <si>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</si>
  <si>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</si>
  <si>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</si>
  <si>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</si>
  <si>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</si>
  <si>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</si>
  <si>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</si>
  <si>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</si>
  <si>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</si>
  <si>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</si>
  <si>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</si>
  <si>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</si>
  <si>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</si>
  <si>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</si>
  <si>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</si>
  <si>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</si>
  <si>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</si>
  <si>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</si>
  <si>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</si>
  <si>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</si>
  <si>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</si>
  <si>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</si>
  <si>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</si>
  <si>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</si>
  <si>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</si>
  <si>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</si>
  <si>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</si>
  <si>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</si>
  <si>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</si>
  <si>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</si>
  <si>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</si>
  <si>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</si>
  <si>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</si>
  <si>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</si>
  <si>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</si>
  <si>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</si>
  <si>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</si>
  <si>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</si>
  <si>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</si>
  <si>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</si>
  <si>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</si>
  <si>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</si>
  <si>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</si>
  <si>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</si>
  <si>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</si>
  <si>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</si>
  <si>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</si>
  <si>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</si>
  <si>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</si>
  <si>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</si>
  <si>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</si>
  <si>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</si>
  <si>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</si>
  <si>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</si>
  <si>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</si>
  <si>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</si>
  <si>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</si>
  <si>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</si>
  <si>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</si>
  <si>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</si>
  <si>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</si>
  <si>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</si>
  <si>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</si>
  <si>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</si>
  <si>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</si>
  <si>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</si>
  <si>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</si>
  <si>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</si>
  <si>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</si>
  <si>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</si>
  <si>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</si>
  <si>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</si>
  <si>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</si>
  <si>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</si>
  <si>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</si>
  <si>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</si>
  <si>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</si>
  <si>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</si>
  <si>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</si>
  <si>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</si>
  <si>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</si>
  <si>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</si>
  <si>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</si>
  <si>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</si>
  <si>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</si>
  <si>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</si>
  <si>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</si>
  <si>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</si>
  <si>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</si>
  <si>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</si>
  <si>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</si>
  <si>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</si>
  <si>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</si>
  <si>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</si>
  <si>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</si>
  <si>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</si>
  <si>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</si>
  <si>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</si>
  <si>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</si>
  <si>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</si>
  <si>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</si>
  <si>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</si>
  <si>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</si>
  <si>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</si>
  <si>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</si>
  <si>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</si>
  <si>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</si>
  <si>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</si>
  <si>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</si>
  <si>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</si>
  <si>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</si>
  <si>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</si>
  <si>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</si>
  <si>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</si>
  <si>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</si>
  <si>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</si>
  <si>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</si>
  <si>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</si>
  <si>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</si>
  <si>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</si>
  <si>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</si>
  <si>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</si>
  <si>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</si>
  <si>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</si>
  <si>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</si>
  <si>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</si>
  <si>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</si>
  <si>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</si>
  <si>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</si>
  <si>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</si>
  <si>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</si>
  <si>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</si>
  <si>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</si>
  <si>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</si>
  <si>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</si>
  <si>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</si>
  <si>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</si>
  <si>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</si>
  <si>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</si>
  <si>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</si>
  <si>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</si>
  <si>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</si>
  <si>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</si>
  <si>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</si>
  <si>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</si>
  <si>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</si>
  <si>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</si>
  <si>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</si>
  <si>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</si>
  <si>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</si>
  <si>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</si>
  <si>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</si>
  <si>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</si>
  <si>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</si>
  <si>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</si>
  <si>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</si>
  <si>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</si>
  <si>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</si>
  <si>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</si>
  <si>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</si>
  <si>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</si>
  <si>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</si>
  <si>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</si>
  <si>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</si>
  <si>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</si>
  <si>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</si>
  <si>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</si>
  <si>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</si>
  <si>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</si>
  <si>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</si>
  <si>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</si>
  <si>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</si>
  <si>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</si>
  <si>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</si>
  <si>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</si>
  <si>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</si>
  <si>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</si>
  <si>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</si>
  <si>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</si>
  <si>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</si>
  <si>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</si>
  <si>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</si>
  <si>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</si>
  <si>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</si>
  <si>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</si>
  <si>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</si>
  <si>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</si>
  <si>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</si>
  <si>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</si>
  <si>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</si>
  <si>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</si>
  <si>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</si>
  <si>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</si>
  <si>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</si>
  <si>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</si>
  <si>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</si>
  <si>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</si>
  <si>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</si>
  <si>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</si>
  <si>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</si>
  <si>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</si>
  <si>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</si>
  <si>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</si>
  <si>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</si>
  <si>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</si>
  <si>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</si>
  <si>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</si>
  <si>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</si>
  <si>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</si>
  <si>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</si>
  <si>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</si>
  <si>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</si>
  <si>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</si>
  <si>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</si>
  <si>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</si>
  <si>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</si>
  <si>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</si>
  <si>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</si>
  <si>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</si>
  <si>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</si>
  <si>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</si>
  <si>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</si>
  <si>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</si>
  <si>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</si>
  <si>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</si>
  <si>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</si>
  <si>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</si>
  <si>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</si>
  <si>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</si>
  <si>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</si>
  <si>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</si>
  <si>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</si>
  <si>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</si>
  <si>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</si>
  <si>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</si>
  <si>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</si>
  <si>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</si>
  <si>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</si>
  <si>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</si>
  <si>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</si>
  <si>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</si>
  <si>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</si>
  <si>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</si>
  <si>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</si>
  <si>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</si>
  <si>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</si>
  <si>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</si>
  <si>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</si>
  <si>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</si>
  <si>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</si>
  <si>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</si>
  <si>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</si>
  <si>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</si>
  <si>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</si>
  <si>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</si>
  <si>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</si>
  <si>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</si>
  <si>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</si>
  <si>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</si>
  <si>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</si>
  <si>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</si>
  <si>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</si>
  <si>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</si>
  <si>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</si>
  <si>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</si>
  <si>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</si>
  <si>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</si>
  <si>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</si>
  <si>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</si>
  <si>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</si>
  <si>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</si>
  <si>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</si>
  <si>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</si>
  <si>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</si>
  <si>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</si>
  <si>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</si>
  <si>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</si>
  <si>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</si>
  <si>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</si>
  <si>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</si>
  <si>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</si>
  <si>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</si>
  <si>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</si>
  <si>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</si>
  <si>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</si>
  <si>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</si>
  <si>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</si>
  <si>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</si>
  <si>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</si>
  <si>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</si>
  <si>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</si>
  <si>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</si>
  <si>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</si>
  <si>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</si>
  <si>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</si>
  <si>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</si>
  <si>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</si>
  <si>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</si>
  <si>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</si>
  <si>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</si>
  <si>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</si>
  <si>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</si>
  <si>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</si>
  <si>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</si>
  <si>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</si>
  <si>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</si>
  <si>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</si>
  <si>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</si>
  <si>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</si>
  <si>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</si>
  <si>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</si>
  <si>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</si>
  <si>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</si>
  <si>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</si>
  <si>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</si>
  <si>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</si>
  <si>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</si>
  <si>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</si>
  <si>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</si>
  <si>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</si>
  <si>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</si>
  <si>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</si>
  <si>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</si>
  <si>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</si>
  <si>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</si>
  <si>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</si>
  <si>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</si>
  <si>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</si>
  <si>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</si>
  <si>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</si>
  <si>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</si>
  <si>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</si>
  <si>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</si>
  <si>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</si>
  <si>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</si>
  <si>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</si>
  <si>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</si>
  <si>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</si>
  <si>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</si>
  <si>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</si>
  <si>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</si>
  <si>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</si>
  <si>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</si>
  <si>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</si>
  <si>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</si>
  <si>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</si>
  <si>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</si>
  <si>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</si>
  <si>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</si>
  <si>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</si>
  <si>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</si>
  <si>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</si>
  <si>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</si>
  <si>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</si>
  <si>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</si>
  <si>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</si>
  <si>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</si>
  <si>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</si>
  <si>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</si>
  <si>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</si>
  <si>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</si>
  <si>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</si>
  <si>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</si>
  <si>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</si>
  <si>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</si>
  <si>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</si>
  <si>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</si>
  <si>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</si>
  <si>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</si>
  <si>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</si>
  <si>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</si>
  <si>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</si>
  <si>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</si>
  <si>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</si>
  <si>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</si>
  <si>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</si>
  <si>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</si>
  <si>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</si>
  <si>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</si>
  <si>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</si>
  <si>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</si>
  <si>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</si>
  <si>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</si>
  <si>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</si>
  <si>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</si>
  <si>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</si>
  <si>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</si>
  <si>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</si>
  <si>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</si>
  <si>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</si>
  <si>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</si>
  <si>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</si>
  <si>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</si>
  <si>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</si>
  <si>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</si>
  <si>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</si>
  <si>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</si>
  <si>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</si>
  <si>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</si>
  <si>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</si>
  <si>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</si>
  <si>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</si>
  <si>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</si>
  <si>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</si>
  <si>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</si>
  <si>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</si>
  <si>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</si>
  <si>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</si>
  <si>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</si>
  <si>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</si>
  <si>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</si>
  <si>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</si>
  <si>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</si>
  <si>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</si>
  <si>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</si>
  <si>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</si>
  <si>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</si>
  <si>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</si>
  <si>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</si>
  <si>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</si>
  <si>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</si>
  <si>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</si>
  <si>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</si>
  <si>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</si>
  <si>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</si>
  <si>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</si>
  <si>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</si>
  <si>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</si>
  <si>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</si>
  <si>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</si>
  <si>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</si>
  <si>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</si>
  <si>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</si>
  <si>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</si>
  <si>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</si>
  <si>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</si>
  <si>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</si>
  <si>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</si>
  <si>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</si>
  <si>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</si>
  <si>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</si>
  <si>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</si>
  <si>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</si>
  <si>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</si>
  <si>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</si>
  <si>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</si>
  <si>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</si>
  <si>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</si>
  <si>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</si>
  <si>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</si>
  <si>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</si>
  <si>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</si>
  <si>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</si>
  <si>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</si>
  <si>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</si>
  <si>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</si>
  <si>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</si>
  <si>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</si>
  <si>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</si>
  <si>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</si>
  <si>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</si>
  <si>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</si>
  <si>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</si>
  <si>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</si>
  <si>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</si>
  <si>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</si>
  <si>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</si>
  <si>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</si>
  <si>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</si>
  <si>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</si>
  <si>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</si>
  <si>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</si>
  <si>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</si>
  <si>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</si>
  <si>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</si>
  <si>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</si>
  <si>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</si>
  <si>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</si>
  <si>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</si>
  <si>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</si>
  <si>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</si>
  <si>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</si>
  <si>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</si>
  <si>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</si>
  <si>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</si>
  <si>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</si>
  <si>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</si>
  <si>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</si>
  <si>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</si>
  <si>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</si>
  <si>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</si>
  <si>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</si>
  <si>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</si>
  <si>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</si>
  <si>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</si>
  <si>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</si>
  <si>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</si>
  <si>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</si>
  <si>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</si>
  <si>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</si>
  <si>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</si>
  <si>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</si>
  <si>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</si>
  <si>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</si>
  <si>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</si>
  <si>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</si>
  <si>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</si>
  <si>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</si>
  <si>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</si>
  <si>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</si>
  <si>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</si>
  <si>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</si>
  <si>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</si>
  <si>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</si>
  <si>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</si>
  <si>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</si>
  <si>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</si>
  <si>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</si>
  <si>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</si>
  <si>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</si>
  <si>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</si>
  <si>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</si>
  <si>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</si>
  <si>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</si>
  <si>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</si>
  <si>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</si>
  <si>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</si>
  <si>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</si>
  <si>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</si>
  <si>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</si>
  <si>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</si>
  <si>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</si>
  <si>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</si>
  <si>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</si>
  <si>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</si>
  <si>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</si>
  <si>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</si>
  <si>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</si>
  <si>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</si>
  <si>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</si>
  <si>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</si>
  <si>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</si>
  <si>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</si>
  <si>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</si>
  <si>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</si>
  <si>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</si>
  <si>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</si>
  <si>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</si>
  <si>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</si>
  <si>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</si>
  <si>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</si>
  <si>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</si>
  <si>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</si>
  <si>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</si>
  <si>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</si>
  <si>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</si>
  <si>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</si>
  <si>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</si>
  <si>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</si>
  <si>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</si>
  <si>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</si>
  <si>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</si>
  <si>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</si>
  <si>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</si>
  <si>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</si>
  <si>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</si>
  <si>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</si>
  <si>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</si>
  <si>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</si>
  <si>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</si>
  <si>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</si>
  <si>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</si>
  <si>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</si>
  <si>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</si>
  <si>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</si>
  <si>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</si>
  <si>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</si>
  <si>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</si>
  <si>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</si>
  <si>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</si>
  <si>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</si>
  <si>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</si>
  <si>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</si>
  <si>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</si>
  <si>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</si>
  <si>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</si>
  <si>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</si>
  <si>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</si>
  <si>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</si>
  <si>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</si>
  <si>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</si>
  <si>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</si>
  <si>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</si>
  <si>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</si>
  <si>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</si>
  <si>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</si>
  <si>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</si>
  <si>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</si>
  <si>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</si>
  <si>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</si>
  <si>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</si>
  <si>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</si>
  <si>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</si>
  <si>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</si>
  <si>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</si>
  <si>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</si>
  <si>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</si>
  <si>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</si>
  <si>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</si>
  <si>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</si>
  <si>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</si>
  <si>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</si>
  <si>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</si>
  <si>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</si>
  <si>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</si>
  <si>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</si>
  <si>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</si>
  <si>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</si>
  <si>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</si>
  <si>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</si>
  <si>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</si>
  <si>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</si>
  <si>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</si>
  <si>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</si>
  <si>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</si>
  <si>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</si>
  <si>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</si>
  <si>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</si>
  <si>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</si>
  <si>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</si>
  <si>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</si>
  <si>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</si>
  <si>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</si>
  <si>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</si>
  <si>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</si>
  <si>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</si>
  <si>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</si>
  <si>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</si>
  <si>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</si>
  <si>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</si>
  <si>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</si>
  <si>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</si>
  <si>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</si>
  <si>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</si>
  <si>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</si>
  <si>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</si>
  <si>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</si>
  <si>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</si>
  <si>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</si>
  <si>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</si>
  <si>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</si>
  <si>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</si>
  <si>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</si>
  <si>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</si>
  <si>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</si>
  <si>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</si>
  <si>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</si>
  <si>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</si>
  <si>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</si>
  <si>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</si>
  <si>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</si>
  <si>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</si>
  <si>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</si>
  <si>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</si>
  <si>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</si>
  <si>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</si>
  <si>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</si>
  <si>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</si>
  <si>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</si>
  <si>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</si>
  <si>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</si>
  <si>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</si>
  <si>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</si>
  <si>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</si>
  <si>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</si>
  <si>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</si>
  <si>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</si>
  <si>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</si>
  <si>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</si>
  <si>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</si>
  <si>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</si>
  <si>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</si>
  <si>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</si>
  <si>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</si>
  <si>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</si>
  <si>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</si>
  <si>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</si>
  <si>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</si>
  <si>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</si>
  <si>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</si>
  <si>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</si>
  <si>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</si>
  <si>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</si>
  <si>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</si>
  <si>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</si>
  <si>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</si>
  <si>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</si>
  <si>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</si>
  <si>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</si>
  <si>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</si>
  <si>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</si>
  <si>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</si>
  <si>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</si>
  <si>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</si>
  <si>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</si>
  <si>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</si>
  <si>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</si>
  <si>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</si>
  <si>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</si>
  <si>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</si>
  <si>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</si>
  <si>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</si>
  <si>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</si>
  <si>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</si>
  <si>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</si>
  <si>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</si>
  <si>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</si>
  <si>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</si>
  <si>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</si>
  <si>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</si>
  <si>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</si>
  <si>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</si>
  <si>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</si>
  <si>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</si>
  <si>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</si>
  <si>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</si>
  <si>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</si>
  <si>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</si>
  <si>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</si>
  <si>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</si>
  <si>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</si>
  <si>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</si>
  <si>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</si>
  <si>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</si>
  <si>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</si>
  <si>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</si>
  <si>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</si>
  <si>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</si>
  <si>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</si>
  <si>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</si>
  <si>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</si>
  <si>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</si>
  <si>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</si>
  <si>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</si>
  <si>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</si>
  <si>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</si>
  <si>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</si>
  <si>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</si>
  <si>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</si>
  <si>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</si>
  <si>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</si>
  <si>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</si>
  <si>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</si>
  <si>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</si>
  <si>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</si>
  <si>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</si>
  <si>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</si>
  <si>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</si>
  <si>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</si>
  <si>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</si>
  <si>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</si>
  <si>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</si>
  <si>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</si>
  <si>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</si>
  <si>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</si>
  <si>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</si>
  <si>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</si>
  <si>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</si>
  <si>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</si>
  <si>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</si>
  <si>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</si>
  <si>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</si>
  <si>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</si>
  <si>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</si>
  <si>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</si>
  <si>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</si>
  <si>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</si>
  <si>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</si>
  <si>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</si>
  <si>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</si>
  <si>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</si>
  <si>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</si>
  <si>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</si>
  <si>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</si>
  <si>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</si>
  <si>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</si>
  <si>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</si>
  <si>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</si>
  <si>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</si>
  <si>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</si>
  <si>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</si>
  <si>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</si>
  <si>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</si>
  <si>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</si>
  <si>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</si>
  <si>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</si>
  <si>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</si>
  <si>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</si>
  <si>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</si>
  <si>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</si>
  <si>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</si>
  <si>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</si>
  <si>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</si>
  <si>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</si>
  <si>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</si>
  <si>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</si>
  <si>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</si>
  <si>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</si>
  <si>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</si>
  <si>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</si>
  <si>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</si>
  <si>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</si>
  <si>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</si>
  <si>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</si>
  <si>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</si>
  <si>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</si>
  <si>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</si>
  <si>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</si>
  <si>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</si>
  <si>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</si>
  <si>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</si>
  <si>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</si>
  <si>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</si>
  <si>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</si>
  <si>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</si>
  <si>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</si>
  <si>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</si>
  <si>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</si>
  <si>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</si>
  <si>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</si>
  <si>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</si>
  <si>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</si>
  <si>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</si>
  <si>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</si>
  <si>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</si>
  <si>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</si>
  <si>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</si>
  <si>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</si>
  <si>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</si>
  <si>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</si>
  <si>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</si>
  <si>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</si>
  <si>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</si>
  <si>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</si>
  <si>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</si>
  <si>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</si>
  <si>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</si>
  <si>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</si>
  <si>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</si>
  <si>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</si>
  <si>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</si>
  <si>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</si>
  <si>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</si>
  <si>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</si>
  <si>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</si>
  <si>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</si>
  <si>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</si>
  <si>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</si>
  <si>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</si>
  <si>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</si>
  <si>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</si>
  <si>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</si>
  <si>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</si>
  <si>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</si>
  <si>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</si>
  <si>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</si>
  <si>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</si>
  <si>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</si>
  <si>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</si>
  <si>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</si>
  <si>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</si>
  <si>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</si>
  <si>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</si>
  <si>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</si>
  <si>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</si>
  <si>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</si>
  <si>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</si>
  <si>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</si>
  <si>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</si>
  <si>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</si>
  <si>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</si>
  <si>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</si>
  <si>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</si>
  <si>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</si>
  <si>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</si>
  <si>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</si>
  <si>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</si>
  <si>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</si>
  <si>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</si>
  <si>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</si>
  <si>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</si>
  <si>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</si>
  <si>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</si>
  <si>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</si>
  <si>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</si>
  <si>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</si>
  <si>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</si>
  <si>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</si>
  <si>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</si>
  <si>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</si>
  <si>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</si>
  <si>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</si>
  <si>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</si>
  <si>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</si>
  <si>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</si>
  <si>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</si>
  <si>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</si>
  <si>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</si>
  <si>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</si>
  <si>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</si>
  <si>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</si>
  <si>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</si>
  <si>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</si>
  <si>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</si>
  <si>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</si>
  <si>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</si>
  <si>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</si>
  <si>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</si>
  <si>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</si>
  <si>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</si>
  <si>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</si>
  <si>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</si>
  <si>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</si>
  <si>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</si>
  <si>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</si>
  <si>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</si>
  <si>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</si>
  <si>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</si>
  <si>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</si>
  <si>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</si>
  <si>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</si>
  <si>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</si>
  <si>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</si>
  <si>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</si>
  <si>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</si>
  <si>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</si>
  <si>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</si>
  <si>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</si>
  <si>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</si>
  <si>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</si>
  <si>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</si>
  <si>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</si>
  <si>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</si>
  <si>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</si>
  <si>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</si>
  <si>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</si>
  <si>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</si>
  <si>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</si>
  <si>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</si>
  <si>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</si>
  <si>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</si>
  <si>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</si>
  <si>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</si>
  <si>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</si>
  <si>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</si>
  <si>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</si>
  <si>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</si>
  <si>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</si>
  <si>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</si>
  <si>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</si>
  <si>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</si>
  <si>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</si>
  <si>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</si>
  <si>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</si>
  <si>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</si>
  <si>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</si>
  <si>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</si>
  <si>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</si>
  <si>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</si>
  <si>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</si>
  <si>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</si>
  <si>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</si>
  <si>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</si>
  <si>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</si>
  <si>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</si>
  <si>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</si>
  <si>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</si>
  <si>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</si>
  <si>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</si>
  <si>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</si>
  <si>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</si>
  <si>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</si>
  <si>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</si>
  <si>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</si>
  <si>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</si>
  <si>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</si>
  <si>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</si>
  <si>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</si>
  <si>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</si>
  <si>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</si>
  <si>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</si>
  <si>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</si>
  <si>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</si>
  <si>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</si>
  <si>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</si>
  <si>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</si>
  <si>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</si>
  <si>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</si>
  <si>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</si>
  <si>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</si>
  <si>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</si>
  <si>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</si>
  <si>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</si>
  <si>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</si>
  <si>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</si>
  <si>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</si>
  <si>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</si>
  <si>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</si>
  <si>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</si>
  <si>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</si>
  <si>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</si>
  <si>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</si>
  <si>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</si>
  <si>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</si>
  <si>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</si>
  <si>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</si>
  <si>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</si>
  <si>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</si>
  <si>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</si>
  <si>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</si>
  <si>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</si>
  <si>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</si>
  <si>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</si>
  <si>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</si>
  <si>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</si>
  <si>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</si>
  <si>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</si>
  <si>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</si>
  <si>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</si>
  <si>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</si>
  <si>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</si>
  <si>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</si>
  <si>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</si>
  <si>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</si>
  <si>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</si>
  <si>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</si>
  <si>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</si>
  <si>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</si>
  <si>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</si>
  <si>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</si>
  <si>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</si>
  <si>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</si>
  <si>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</si>
  <si>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</si>
  <si>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</si>
  <si>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</si>
  <si>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</si>
  <si>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</si>
  <si>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</si>
  <si>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</si>
  <si>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</si>
  <si>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</si>
  <si>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</si>
  <si>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</si>
  <si>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</si>
  <si>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</si>
  <si>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</si>
  <si>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</si>
  <si>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</si>
  <si>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</si>
  <si>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</si>
  <si>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</si>
  <si>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</si>
  <si>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</si>
  <si>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</si>
  <si>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</si>
  <si>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</si>
  <si>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</si>
  <si>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</si>
  <si>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</si>
  <si>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</si>
  <si>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</si>
  <si>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</si>
  <si>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</si>
  <si>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</si>
  <si>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</si>
  <si>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</si>
  <si>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</si>
  <si>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</si>
  <si>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</si>
  <si>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</si>
  <si>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</si>
  <si>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</si>
  <si>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</si>
  <si>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</si>
  <si>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</si>
  <si>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</si>
  <si>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</si>
  <si>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</si>
  <si>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</si>
  <si>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</si>
  <si>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</si>
  <si>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</si>
  <si>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</si>
  <si>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</si>
  <si>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</si>
  <si>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</si>
  <si>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</si>
  <si>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</si>
  <si>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</si>
  <si>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</si>
  <si>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</si>
  <si>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</si>
  <si>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</si>
  <si>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</si>
  <si>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</si>
  <si>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</si>
  <si>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</si>
  <si>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</si>
  <si>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</si>
  <si>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</si>
  <si>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</si>
  <si>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</si>
  <si>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</si>
  <si>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</si>
  <si>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</si>
  <si>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</si>
  <si>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</si>
  <si>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</si>
  <si>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</si>
  <si>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</si>
  <si>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</si>
  <si>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</si>
  <si>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</si>
  <si>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</si>
  <si>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</si>
  <si>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</si>
  <si>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</si>
  <si>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</si>
  <si>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</si>
  <si>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</si>
  <si>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</si>
  <si>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</si>
  <si>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</si>
  <si>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</si>
  <si>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</si>
  <si>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</si>
  <si>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</si>
  <si>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</si>
  <si>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</si>
  <si>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</si>
  <si>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</si>
  <si>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</si>
  <si>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</si>
  <si>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</si>
  <si>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</si>
  <si>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</si>
  <si>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</si>
  <si>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</si>
  <si>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</si>
  <si>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</si>
  <si>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</si>
  <si>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</si>
  <si>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</si>
  <si>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</si>
  <si>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</si>
  <si>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</si>
  <si>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</si>
  <si>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</si>
  <si>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</si>
  <si>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</si>
  <si>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</si>
  <si>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</si>
  <si>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</si>
  <si>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</si>
  <si>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</si>
  <si>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</si>
  <si>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</si>
  <si>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</si>
  <si>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</si>
  <si>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</si>
  <si>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</si>
  <si>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</si>
  <si>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</si>
  <si>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</si>
  <si>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</si>
  <si>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</si>
  <si>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</si>
  <si>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</si>
  <si>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</si>
  <si>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</si>
  <si>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</si>
  <si>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</si>
  <si>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</si>
  <si>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</si>
  <si>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</si>
  <si>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</si>
  <si>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</si>
  <si>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</si>
  <si>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</si>
  <si>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</si>
  <si>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</si>
  <si>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</si>
  <si>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</si>
  <si>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</si>
  <si>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</si>
  <si>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</si>
  <si>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</si>
  <si>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</si>
  <si>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</si>
  <si>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</si>
  <si>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</si>
  <si>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</si>
  <si>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</si>
  <si>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</si>
  <si>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</si>
  <si>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</si>
  <si>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</si>
  <si>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</si>
  <si>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</si>
  <si>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</si>
  <si>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</si>
  <si>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</si>
  <si>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</si>
  <si>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</si>
  <si>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</si>
  <si>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</si>
  <si>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</si>
  <si>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</si>
  <si>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</si>
  <si>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</si>
  <si>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</si>
  <si>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</si>
  <si>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</si>
  <si>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</si>
  <si>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</si>
  <si>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</si>
  <si>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</si>
  <si>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</si>
  <si>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</si>
  <si>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</si>
  <si>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</si>
  <si>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</si>
  <si>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</si>
  <si>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</si>
  <si>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</si>
  <si>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</si>
  <si>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</si>
  <si>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</si>
  <si>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</si>
  <si>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</si>
  <si>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</si>
  <si>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</si>
  <si>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</si>
  <si>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</si>
  <si>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</si>
  <si>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</si>
  <si>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</si>
  <si>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</si>
  <si>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</si>
  <si>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</si>
  <si>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</si>
  <si>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</si>
  <si>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</si>
  <si>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</si>
  <si>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</si>
  <si>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</si>
  <si>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</si>
  <si>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</si>
  <si>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</si>
  <si>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</si>
  <si>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</si>
  <si>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</si>
  <si>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</si>
  <si>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</si>
  <si>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</si>
  <si>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</si>
  <si>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</si>
  <si>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</si>
  <si>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</si>
  <si>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</si>
  <si>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</si>
  <si>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</si>
  <si>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</si>
  <si>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</si>
  <si>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</si>
  <si>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</si>
  <si>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</si>
  <si>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</si>
  <si>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</si>
  <si>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</si>
  <si>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</si>
  <si>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</si>
  <si>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</si>
  <si>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</si>
  <si>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</si>
  <si>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</si>
  <si>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</si>
  <si>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</si>
  <si>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</si>
  <si>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</si>
  <si>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</si>
  <si>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</si>
  <si>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</si>
  <si>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</si>
  <si>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</si>
  <si>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</si>
  <si>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</si>
  <si>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</si>
  <si>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</si>
  <si>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</si>
  <si>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</si>
  <si>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</si>
  <si>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</si>
  <si>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</si>
  <si>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</si>
  <si>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</si>
  <si>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</si>
  <si>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</si>
  <si>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</si>
  <si>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</si>
  <si>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</si>
  <si>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</si>
  <si>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</si>
  <si>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</si>
  <si>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</si>
  <si>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</si>
  <si>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</si>
  <si>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</si>
  <si>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</si>
  <si>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</si>
  <si>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</si>
  <si>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</si>
  <si>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</si>
  <si>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</si>
  <si>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</si>
  <si>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</si>
  <si>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</si>
  <si>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</si>
  <si>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</si>
  <si>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</si>
  <si>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</si>
  <si>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</si>
  <si>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</si>
  <si>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</si>
  <si>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</si>
  <si>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</si>
  <si>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</si>
  <si>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</si>
  <si>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</si>
  <si>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</si>
  <si>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</si>
  <si>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</si>
  <si>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</si>
  <si>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</si>
  <si>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</si>
  <si>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</si>
  <si>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</si>
  <si>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</si>
  <si>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</si>
  <si>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</si>
  <si>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</si>
  <si>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</si>
  <si>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</si>
  <si>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</si>
  <si>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</si>
  <si>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</si>
  <si>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</si>
  <si>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</si>
  <si>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</si>
  <si>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</si>
  <si>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</si>
  <si>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</si>
  <si>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</si>
  <si>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</si>
  <si>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</si>
  <si>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</si>
  <si>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</si>
  <si>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</si>
  <si>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</si>
  <si>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</si>
  <si>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</si>
  <si>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</si>
  <si>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</si>
  <si>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</si>
  <si>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</si>
  <si>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</si>
  <si>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</si>
  <si>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</si>
  <si>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</si>
  <si>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</si>
  <si>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</si>
  <si>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</si>
  <si>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</si>
  <si>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</si>
  <si>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</si>
  <si>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</si>
  <si>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</si>
  <si>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</si>
  <si>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</si>
  <si>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</si>
  <si>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</si>
  <si>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</si>
  <si>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</si>
  <si>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</si>
  <si>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</si>
  <si>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</si>
  <si>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</si>
  <si>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</si>
  <si>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</si>
  <si>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</si>
  <si>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</si>
  <si>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</si>
  <si>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</si>
  <si>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</si>
  <si>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</si>
  <si>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</si>
  <si>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</si>
  <si>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</si>
  <si>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</si>
  <si>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</si>
  <si>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</si>
  <si>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</si>
  <si>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</si>
  <si>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</si>
  <si>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</si>
  <si>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</si>
  <si>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</si>
  <si>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</si>
  <si>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</si>
  <si>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</si>
  <si>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</si>
  <si>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</si>
  <si>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</si>
  <si>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</si>
  <si>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</si>
  <si>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</si>
  <si>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</si>
  <si>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</si>
  <si>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</si>
  <si>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</si>
  <si>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</si>
  <si>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</si>
  <si>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</si>
  <si>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</si>
  <si>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</si>
  <si>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</si>
  <si>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</si>
  <si>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</si>
  <si>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</si>
  <si>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</si>
  <si>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</si>
  <si>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</si>
  <si>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</si>
  <si>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</si>
  <si>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</si>
  <si>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</si>
  <si>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</si>
  <si>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</si>
  <si>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</si>
  <si>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</si>
  <si>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</si>
  <si>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</si>
  <si>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</si>
  <si>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</si>
  <si>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</si>
  <si>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</si>
  <si>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</si>
  <si>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</si>
  <si>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</si>
  <si>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</si>
  <si>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</si>
  <si>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</si>
  <si>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</si>
  <si>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</si>
  <si>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</si>
  <si>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</si>
  <si>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</si>
  <si>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</si>
  <si>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</si>
  <si>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</si>
  <si>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</si>
  <si>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</si>
  <si>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</si>
  <si>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</si>
  <si>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</si>
  <si>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</si>
  <si>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</si>
  <si>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</si>
  <si>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</si>
  <si>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</si>
  <si>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</si>
  <si>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</si>
  <si>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</si>
  <si>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</si>
  <si>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</si>
  <si>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</si>
  <si>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</si>
  <si>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</si>
  <si>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</si>
  <si>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</si>
  <si>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</si>
  <si>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</si>
  <si>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</si>
  <si>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</si>
  <si>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</si>
  <si>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</si>
  <si>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</si>
  <si>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</si>
  <si>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</si>
  <si>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</si>
  <si>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</si>
  <si>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</si>
  <si>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</si>
  <si>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</si>
  <si>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</si>
  <si>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</si>
  <si>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</si>
  <si>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</si>
  <si>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</si>
  <si>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</si>
  <si>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</si>
  <si>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</si>
  <si>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</si>
  <si>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</si>
  <si>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</si>
  <si>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</si>
  <si>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</si>
  <si>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</si>
  <si>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</si>
  <si>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</si>
  <si>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</si>
  <si>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</si>
  <si>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</si>
  <si>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</si>
  <si>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</si>
  <si>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</si>
  <si>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</si>
  <si>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</si>
  <si>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</si>
  <si>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</si>
  <si>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</si>
  <si>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</si>
  <si>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</si>
  <si>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</si>
  <si>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</si>
  <si>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</si>
  <si>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</si>
  <si>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</si>
  <si>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</si>
  <si>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</si>
  <si>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</si>
  <si>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</si>
  <si>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</si>
  <si>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</si>
  <si>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</si>
  <si>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</si>
  <si>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</si>
  <si>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</si>
  <si>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</si>
  <si>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</si>
  <si>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</si>
  <si>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</si>
  <si>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</si>
  <si>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</si>
  <si>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</si>
  <si>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</si>
  <si>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</si>
  <si>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</si>
  <si>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</si>
  <si>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</si>
  <si>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</si>
  <si>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</si>
  <si>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</si>
  <si>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</si>
  <si>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</si>
  <si>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</si>
  <si>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</si>
  <si>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</si>
  <si>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</si>
  <si>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</si>
  <si>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</si>
  <si>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</si>
  <si>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</si>
  <si>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</si>
  <si>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</si>
  <si>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</si>
  <si>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</si>
  <si>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</si>
  <si>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</si>
  <si>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</si>
  <si>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</si>
  <si>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</si>
  <si>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</si>
  <si>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</si>
  <si>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</si>
  <si>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</si>
  <si>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</si>
  <si>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</si>
  <si>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</si>
  <si>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</si>
  <si>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</si>
  <si>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</si>
  <si>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</si>
  <si>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</si>
  <si>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</si>
  <si>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</si>
  <si>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</si>
  <si>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</si>
  <si>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</si>
  <si>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</si>
  <si>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</si>
  <si>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</si>
  <si>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</si>
  <si>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</si>
  <si>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</si>
  <si>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</si>
  <si>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</si>
  <si>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</si>
  <si>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</si>
  <si>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</si>
  <si>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</si>
  <si>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</si>
  <si>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</si>
  <si>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</si>
  <si>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</si>
  <si>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</si>
  <si>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</si>
  <si>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</si>
  <si>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</si>
  <si>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</si>
  <si>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</si>
  <si>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</si>
  <si>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</si>
  <si>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</si>
  <si>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</si>
  <si>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</si>
  <si>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</si>
  <si>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</si>
  <si>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</si>
  <si>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</si>
  <si>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</si>
  <si>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</si>
  <si>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</si>
  <si>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</si>
  <si>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</si>
  <si>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</si>
  <si>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</si>
  <si>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</si>
  <si>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</si>
  <si>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</si>
  <si>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</si>
  <si>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</si>
  <si>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</si>
  <si>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</si>
  <si>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</si>
  <si>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</si>
  <si>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</si>
  <si>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</si>
  <si>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</si>
  <si>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</si>
  <si>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</si>
  <si>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</si>
  <si>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</si>
  <si>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</si>
  <si>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</si>
  <si>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</si>
  <si>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</si>
  <si>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</si>
  <si>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</si>
  <si>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</si>
  <si>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</si>
  <si>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</si>
  <si>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</si>
  <si>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</si>
  <si>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</si>
  <si>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</si>
  <si>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</si>
  <si>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</si>
  <si>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</si>
  <si>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</si>
  <si>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</si>
  <si>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</si>
  <si>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</si>
  <si>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</si>
  <si>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</si>
  <si>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</si>
  <si>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</si>
  <si>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</si>
  <si>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</si>
  <si>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</si>
  <si>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</si>
  <si>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</si>
  <si>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</si>
  <si>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</si>
  <si>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</si>
  <si>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</si>
  <si>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</si>
  <si>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</si>
  <si>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</si>
  <si>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</si>
  <si>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</si>
  <si>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</si>
  <si>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</si>
  <si>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</si>
  <si>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</si>
  <si>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</si>
  <si>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</si>
  <si>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</si>
  <si>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</si>
  <si>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</si>
  <si>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</si>
  <si>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</si>
  <si>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</si>
  <si>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</si>
  <si>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</si>
  <si>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</si>
  <si>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</si>
  <si>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</si>
  <si>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</si>
  <si>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</si>
  <si>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</si>
  <si>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</si>
  <si>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</si>
  <si>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</si>
  <si>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</si>
  <si>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</si>
  <si>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</si>
  <si>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</si>
  <si>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</si>
  <si>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</si>
  <si>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</si>
  <si>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</si>
  <si>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</si>
  <si>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</si>
  <si>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</si>
  <si>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</si>
  <si>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</si>
  <si>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</si>
  <si>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</si>
  <si>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</si>
  <si>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</si>
  <si>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</si>
  <si>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</si>
  <si>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</si>
  <si>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</si>
  <si>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</si>
  <si>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</si>
  <si>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</si>
  <si>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</si>
  <si>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</si>
  <si>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</si>
  <si>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</si>
  <si>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</si>
  <si>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</si>
  <si>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</si>
  <si>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</si>
  <si>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</si>
  <si>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</si>
  <si>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</si>
  <si>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</si>
  <si>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</si>
  <si>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</si>
  <si>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</si>
  <si>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</si>
  <si>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</si>
  <si>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</si>
  <si>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</si>
  <si>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</si>
  <si>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</si>
  <si>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</si>
  <si>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</si>
  <si>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</si>
  <si>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</si>
  <si>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</si>
  <si>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</si>
  <si>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</si>
  <si>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</si>
  <si>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</si>
  <si>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</si>
  <si>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</si>
  <si>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</si>
  <si>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</si>
  <si>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</si>
  <si>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</si>
  <si>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</si>
  <si>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</si>
  <si>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</si>
  <si>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</si>
  <si>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</si>
  <si>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</si>
  <si>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</si>
  <si>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</si>
  <si>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</si>
  <si>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</si>
  <si>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</si>
  <si>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</si>
  <si>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</si>
  <si>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</si>
  <si>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</si>
  <si>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</si>
  <si>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</si>
  <si>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</si>
  <si>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</si>
  <si>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</si>
  <si>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</si>
  <si>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</si>
  <si>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</si>
  <si>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</si>
  <si>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</si>
  <si>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</si>
  <si>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</si>
  <si>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</si>
  <si>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</si>
  <si>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</si>
  <si>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</si>
  <si>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</si>
  <si>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</si>
  <si>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</si>
  <si>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</si>
  <si>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</si>
  <si>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</si>
  <si>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</si>
  <si>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</si>
  <si>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</si>
  <si>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</si>
  <si>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</si>
  <si>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</si>
  <si>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</si>
  <si>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</si>
  <si>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</si>
  <si>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</si>
  <si>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</si>
  <si>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</si>
  <si>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</si>
  <si>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</si>
  <si>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</si>
  <si>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</si>
  <si>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</si>
  <si>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</si>
  <si>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</si>
  <si>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</si>
  <si>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</si>
  <si>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</si>
  <si>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</si>
  <si>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</si>
  <si>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</si>
  <si>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</si>
  <si>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</si>
  <si>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</si>
  <si>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</si>
  <si>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</si>
  <si>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</si>
  <si>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</si>
  <si>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</si>
  <si>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</si>
  <si>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</si>
  <si>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</si>
  <si>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</si>
  <si>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</si>
  <si>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</si>
  <si>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</si>
  <si>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</si>
  <si>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</si>
  <si>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</si>
  <si>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</si>
  <si>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</si>
  <si>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</si>
  <si>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</si>
  <si>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</si>
  <si>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</si>
  <si>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</si>
  <si>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</si>
  <si>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</si>
  <si>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</si>
  <si>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</si>
  <si>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</si>
  <si>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</si>
  <si>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</si>
  <si>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</si>
  <si>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</si>
  <si>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</si>
  <si>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</si>
  <si>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</si>
  <si>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</si>
  <si>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</si>
  <si>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</si>
  <si>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</si>
  <si>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</si>
  <si>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</si>
  <si>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</si>
  <si>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</si>
  <si>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</si>
  <si>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</si>
  <si>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</si>
  <si>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</si>
  <si>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</si>
  <si>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</si>
  <si>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</si>
  <si>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</si>
  <si>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</si>
  <si>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</si>
  <si>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</si>
  <si>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</si>
  <si>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</si>
  <si>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</si>
  <si>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</si>
  <si>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</si>
  <si>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</si>
  <si>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</si>
  <si>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</si>
  <si>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</si>
  <si>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</si>
  <si>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</si>
  <si>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</si>
  <si>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</si>
  <si>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</si>
  <si>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</si>
  <si>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</si>
  <si>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</si>
  <si>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</si>
  <si>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</si>
  <si>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</si>
  <si>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</si>
  <si>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</si>
  <si>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</si>
  <si>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</si>
  <si>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</si>
  <si>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</si>
  <si>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</si>
  <si>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</si>
  <si>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</si>
  <si>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</si>
  <si>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</si>
  <si>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</si>
  <si>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</si>
  <si>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</si>
  <si>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</si>
  <si>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</si>
  <si>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</si>
  <si>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</si>
  <si>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</si>
  <si>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</si>
  <si>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</si>
  <si>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</si>
  <si>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</si>
  <si>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</si>
  <si>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</si>
  <si>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</si>
  <si>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</si>
  <si>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</si>
  <si>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</si>
  <si>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</si>
  <si>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</si>
  <si>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</si>
  <si>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</si>
  <si>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</si>
  <si>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</si>
  <si>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</si>
  <si>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</si>
  <si>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</si>
  <si>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</si>
  <si>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</si>
  <si>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</si>
  <si>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</si>
  <si>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</si>
  <si>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</si>
  <si>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</si>
  <si>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</si>
  <si>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</si>
  <si>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</si>
  <si>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</si>
  <si>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</si>
  <si>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</si>
  <si>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</si>
  <si>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</si>
  <si>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</si>
  <si>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</si>
  <si>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</si>
  <si>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</si>
  <si>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</si>
  <si>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</si>
  <si>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</si>
  <si>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</si>
  <si>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</si>
  <si>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</si>
  <si>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</si>
  <si>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</si>
  <si>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</si>
  <si>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</si>
  <si>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</si>
  <si>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</si>
  <si>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</si>
  <si>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</si>
  <si>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</si>
  <si>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</si>
  <si>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</si>
  <si>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</si>
  <si>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</si>
  <si>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</si>
  <si>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</si>
  <si>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</si>
  <si>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</si>
  <si>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</si>
  <si>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</si>
  <si>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</si>
  <si>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</si>
  <si>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</si>
  <si>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</si>
  <si>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</si>
  <si>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</si>
  <si>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</si>
  <si>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</si>
  <si>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</si>
  <si>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</si>
  <si>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</si>
  <si>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</si>
  <si>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</si>
  <si>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</si>
  <si>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</si>
  <si>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</si>
  <si>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</si>
  <si>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</si>
  <si>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</si>
  <si>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</si>
  <si>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</si>
  <si>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</si>
  <si>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</si>
  <si>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</si>
  <si>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</si>
  <si>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</si>
  <si>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</si>
  <si>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</si>
  <si>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</si>
  <si>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</si>
  <si>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</si>
  <si>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</si>
  <si>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</si>
  <si>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</si>
  <si>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</si>
  <si>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</si>
  <si>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</si>
  <si>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</si>
  <si>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</si>
  <si>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</si>
  <si>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</si>
  <si>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</si>
  <si>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</si>
  <si>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</si>
  <si>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</si>
  <si>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</si>
  <si>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</si>
  <si>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</si>
  <si>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</si>
  <si>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</si>
  <si>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</si>
  <si>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</si>
  <si>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</si>
  <si>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</si>
  <si>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</si>
  <si>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</si>
  <si>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</si>
  <si>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</si>
  <si>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</si>
  <si>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</si>
  <si>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</si>
  <si>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</si>
  <si>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</si>
  <si>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</si>
  <si>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</si>
  <si>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</si>
  <si>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</si>
  <si>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</si>
  <si>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</si>
  <si>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</si>
  <si>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</si>
  <si>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</si>
  <si>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</si>
  <si>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</si>
  <si>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</si>
  <si>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</si>
  <si>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</si>
  <si>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</si>
  <si>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</si>
  <si>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</si>
  <si>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</si>
  <si>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</si>
  <si>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</si>
  <si>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</si>
  <si>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</si>
  <si>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</si>
  <si>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</si>
  <si>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</si>
  <si>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</si>
  <si>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</si>
  <si>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</si>
  <si>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</si>
  <si>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</si>
  <si>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</si>
  <si>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</si>
  <si>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</si>
  <si>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</si>
  <si>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</si>
  <si>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</si>
  <si>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</si>
  <si>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</si>
  <si>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</si>
  <si>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</si>
  <si>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</si>
  <si>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</si>
  <si>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</si>
  <si>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</si>
  <si>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</si>
  <si>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</si>
  <si>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</si>
  <si>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</si>
  <si>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</si>
  <si>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</si>
  <si>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</si>
  <si>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</si>
  <si>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</si>
  <si>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</si>
  <si>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</si>
  <si>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</si>
  <si>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</si>
  <si>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</si>
  <si>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</si>
  <si>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</si>
  <si>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</si>
  <si>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</si>
  <si>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</si>
  <si>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</si>
  <si>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</si>
  <si>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</si>
  <si>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</si>
  <si>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</si>
  <si>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</si>
  <si>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</si>
  <si>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</si>
  <si>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</si>
  <si>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</si>
  <si>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</si>
  <si>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</si>
  <si>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</si>
  <si>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</si>
  <si>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</si>
  <si>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</si>
  <si>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</si>
  <si>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</si>
  <si>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</si>
  <si>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</si>
  <si>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</si>
  <si>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</si>
  <si>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</si>
  <si>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</si>
  <si>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</si>
  <si>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</si>
  <si>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</si>
  <si>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</si>
  <si>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</si>
  <si>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</si>
  <si>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</si>
  <si>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</si>
  <si>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</si>
  <si>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</si>
  <si>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</si>
  <si>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</si>
  <si>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</si>
  <si>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</si>
  <si>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</si>
  <si>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</si>
  <si>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</si>
  <si>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</si>
  <si>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</si>
  <si>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</si>
  <si>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</si>
  <si>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</si>
  <si>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</si>
  <si>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</si>
  <si>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</si>
  <si>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</si>
  <si>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</si>
  <si>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</si>
  <si>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</si>
  <si>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</si>
  <si>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</si>
  <si>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</si>
  <si>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</si>
  <si>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</si>
  <si>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</si>
  <si>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</si>
  <si>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</si>
  <si>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</si>
  <si>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</si>
  <si>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</si>
  <si>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</si>
  <si>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</si>
  <si>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</si>
  <si>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</si>
  <si>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</si>
  <si>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</si>
  <si>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</si>
  <si>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</si>
  <si>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</si>
  <si>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</si>
  <si>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</si>
  <si>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</si>
  <si>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</si>
  <si>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</si>
  <si>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</si>
  <si>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</si>
  <si>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</si>
  <si>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</si>
  <si>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</si>
  <si>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</si>
  <si>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</si>
  <si>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</si>
  <si>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</si>
  <si>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</si>
  <si>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</si>
  <si>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</si>
  <si>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</si>
  <si>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</si>
  <si>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</si>
  <si>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</si>
  <si>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</si>
  <si>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</si>
  <si>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</si>
  <si>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</si>
  <si>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</si>
  <si>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</si>
  <si>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</si>
  <si>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</si>
  <si>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</si>
  <si>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</si>
  <si>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</si>
  <si>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</si>
  <si>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</si>
  <si>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</si>
  <si>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</si>
  <si>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</si>
  <si>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</si>
  <si>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</si>
  <si>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</si>
  <si>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</si>
  <si>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</si>
  <si>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</si>
  <si>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</si>
  <si>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</si>
  <si>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</si>
  <si>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</si>
  <si>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</si>
  <si>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</si>
  <si>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</si>
  <si>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</si>
  <si>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</si>
  <si>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</si>
  <si>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</si>
  <si>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</si>
  <si>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</si>
  <si>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</si>
  <si>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</si>
  <si>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</si>
  <si>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</si>
  <si>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</si>
  <si>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</si>
  <si>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</si>
  <si>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</si>
  <si>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</si>
  <si>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</si>
  <si>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</si>
  <si>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</si>
  <si>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</si>
  <si>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</si>
  <si>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</si>
  <si>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</si>
  <si>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</si>
  <si>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</si>
  <si>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</si>
  <si>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</si>
  <si>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</si>
  <si>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</si>
  <si>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</si>
  <si>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</si>
  <si>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</si>
  <si>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</si>
  <si>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</si>
  <si>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</si>
  <si>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</si>
  <si>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</si>
  <si>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</si>
  <si>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</si>
  <si>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</si>
  <si>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</si>
  <si>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</si>
  <si>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</si>
  <si>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</si>
  <si>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</si>
  <si>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</si>
  <si>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</si>
  <si>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</si>
  <si>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</si>
  <si>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</si>
  <si>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</si>
  <si>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</si>
  <si>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</si>
  <si>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</si>
  <si>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</si>
  <si>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</si>
  <si>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</si>
  <si>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</si>
  <si>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</si>
  <si>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</si>
  <si>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</si>
  <si>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</si>
  <si>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</si>
  <si>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</si>
  <si>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</si>
  <si>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</si>
  <si>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</si>
  <si>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</si>
  <si>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</si>
  <si>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</si>
  <si>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</si>
  <si>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</si>
  <si>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</si>
  <si>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</si>
  <si>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</si>
  <si>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</si>
  <si>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</si>
  <si>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</si>
  <si>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</si>
  <si>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</si>
  <si>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</si>
  <si>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</si>
  <si>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</si>
  <si>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</si>
  <si>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</si>
  <si>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</si>
  <si>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</si>
  <si>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</si>
  <si>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</si>
  <si>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</si>
  <si>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</si>
  <si>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</si>
  <si>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</si>
  <si>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</si>
  <si>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</si>
  <si>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</si>
  <si>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</si>
  <si>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</si>
  <si>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</si>
  <si>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</si>
  <si>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</si>
  <si>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</si>
  <si>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</si>
  <si>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</si>
  <si>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</si>
  <si>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</si>
  <si>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</si>
  <si>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</si>
  <si>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</si>
  <si>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</si>
  <si>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</si>
  <si>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</si>
  <si>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</si>
  <si>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</si>
  <si>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</si>
  <si>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</si>
  <si>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</si>
  <si>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</si>
  <si>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</si>
  <si>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</si>
  <si>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</si>
  <si>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</si>
  <si>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</si>
  <si>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</si>
  <si>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</si>
  <si>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</si>
  <si>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</si>
  <si>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</si>
  <si>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</si>
  <si>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</si>
  <si>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</si>
  <si>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</si>
  <si>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</si>
  <si>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</si>
  <si>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</si>
  <si>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</si>
  <si>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</si>
  <si>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</si>
  <si>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</si>
  <si>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</si>
  <si>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</si>
  <si>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</si>
  <si>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</si>
  <si>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</si>
  <si>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</si>
  <si>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</si>
  <si>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</si>
  <si>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</si>
  <si>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</si>
  <si>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</si>
  <si>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</si>
  <si>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</si>
  <si>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</si>
  <si>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</si>
  <si>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</si>
  <si>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</si>
  <si>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</si>
  <si>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</si>
  <si>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</si>
  <si>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</si>
  <si>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</si>
  <si>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</si>
  <si>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</si>
  <si>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</si>
  <si>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</si>
  <si>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</si>
  <si>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</si>
  <si>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</si>
  <si>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</si>
  <si>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</si>
  <si>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</si>
  <si>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</si>
  <si>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</si>
  <si>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</si>
  <si>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</si>
  <si>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</si>
  <si>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</si>
  <si>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</si>
  <si>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</si>
  <si>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</si>
  <si>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</si>
  <si>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</si>
  <si>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</si>
  <si>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</si>
  <si>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</si>
  <si>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</si>
  <si>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</si>
  <si>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</si>
  <si>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</si>
  <si>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</si>
  <si>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</si>
  <si>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</si>
  <si>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</si>
  <si>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</si>
  <si>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</si>
  <si>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</si>
  <si>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</si>
  <si>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</si>
  <si>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</si>
  <si>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</si>
  <si>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</si>
  <si>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</si>
  <si>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</si>
  <si>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</si>
  <si>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</si>
  <si>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</si>
  <si>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</si>
  <si>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</si>
  <si>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</si>
  <si>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</si>
  <si>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</si>
  <si>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</si>
  <si>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</si>
  <si>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</si>
  <si>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</si>
  <si>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</si>
  <si>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</si>
  <si>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</si>
  <si>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</si>
  <si>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</si>
  <si>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</si>
  <si>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</si>
  <si>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</si>
  <si>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</si>
  <si>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</si>
  <si>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</si>
  <si>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</si>
  <si>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</si>
  <si>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</si>
  <si>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</si>
  <si>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</si>
  <si>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</si>
  <si>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</si>
  <si>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</si>
  <si>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</si>
  <si>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</si>
  <si>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</si>
  <si>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</si>
  <si>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</si>
  <si>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</si>
  <si>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</si>
  <si>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</si>
  <si>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</si>
  <si>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</si>
  <si>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</si>
  <si>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</si>
  <si>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</si>
  <si>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</si>
  <si>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</si>
  <si>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</si>
  <si>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</si>
  <si>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</si>
  <si>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</si>
  <si>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</si>
  <si>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</si>
  <si>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</si>
  <si>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</si>
  <si>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</si>
  <si>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</si>
  <si>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</si>
  <si>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</si>
  <si>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</si>
  <si>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</si>
  <si>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</si>
  <si>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</si>
  <si>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</si>
  <si>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</si>
  <si>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</si>
  <si>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</si>
  <si>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</si>
  <si>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</si>
  <si>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</si>
  <si>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</si>
  <si>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</si>
  <si>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</si>
  <si>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</si>
  <si>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</si>
  <si>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</si>
  <si>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</si>
  <si>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</si>
  <si>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</si>
  <si>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</si>
  <si>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</si>
  <si>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</si>
  <si>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</si>
  <si>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</si>
  <si>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</si>
  <si>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</si>
  <si>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</si>
  <si>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</si>
  <si>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</si>
  <si>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</si>
  <si>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</si>
  <si>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</si>
  <si>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</si>
  <si>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</si>
  <si>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</si>
  <si>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</si>
  <si>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</si>
  <si>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</si>
  <si>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</si>
  <si>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</si>
  <si>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</si>
  <si>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</si>
  <si>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</si>
  <si>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</si>
  <si>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</si>
  <si>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</si>
  <si>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</si>
  <si>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</si>
  <si>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</si>
  <si>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</si>
  <si>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</si>
  <si>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</si>
  <si>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</si>
  <si>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</si>
  <si>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</si>
  <si>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</si>
  <si>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</si>
  <si>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</si>
  <si>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</si>
  <si>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</si>
  <si>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</si>
  <si>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</si>
  <si>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</si>
  <si>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</si>
  <si>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</si>
  <si>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</si>
  <si>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</si>
  <si>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</si>
  <si>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</si>
  <si>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</si>
  <si>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</si>
  <si>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</si>
  <si>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</si>
  <si>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</si>
  <si>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</si>
  <si>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</si>
  <si>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</si>
  <si>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</si>
  <si>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</si>
  <si>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</si>
  <si>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</si>
  <si>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</si>
  <si>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</si>
  <si>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</si>
  <si>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</si>
  <si>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</si>
  <si>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</si>
  <si>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</si>
  <si>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</si>
  <si>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</si>
  <si>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</si>
  <si>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</si>
  <si>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</si>
  <si>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</si>
  <si>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</si>
  <si>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</si>
  <si>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</si>
  <si>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</si>
  <si>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</si>
  <si>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</si>
  <si>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</si>
  <si>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</si>
  <si>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</si>
  <si>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</si>
  <si>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</si>
  <si>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</si>
  <si>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</si>
  <si>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</si>
  <si>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</si>
  <si>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</si>
  <si>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</si>
  <si>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</si>
  <si>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</si>
  <si>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</si>
  <si>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</si>
  <si>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</si>
  <si>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</si>
  <si>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</si>
  <si>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</si>
  <si>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</si>
  <si>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</si>
  <si>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</si>
  <si>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</si>
  <si>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</si>
  <si>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</si>
  <si>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</si>
  <si>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</si>
  <si>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</si>
  <si>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</si>
  <si>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</si>
  <si>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</si>
  <si>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</si>
  <si>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</si>
  <si>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</si>
  <si>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</si>
  <si>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</si>
  <si>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</si>
  <si>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</si>
  <si>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</si>
  <si>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</si>
  <si>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</si>
  <si>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</si>
  <si>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</si>
  <si>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</si>
  <si>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</si>
  <si>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</si>
  <si>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</si>
  <si>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</si>
  <si>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</si>
  <si>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</si>
  <si>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</si>
  <si>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</si>
  <si>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</si>
  <si>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</si>
  <si>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</si>
  <si>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</si>
  <si>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</si>
  <si>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</si>
  <si>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</si>
  <si>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</si>
  <si>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</si>
  <si>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</si>
  <si>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</si>
  <si>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</si>
  <si>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</si>
  <si>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</si>
  <si>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</si>
  <si>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</si>
  <si>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</si>
  <si>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</si>
  <si>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</si>
  <si>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</si>
  <si>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</si>
  <si>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</si>
  <si>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</si>
  <si>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</si>
  <si>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</si>
  <si>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</si>
  <si>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</si>
  <si>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</si>
  <si>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</si>
  <si>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</si>
  <si>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</si>
  <si>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</si>
  <si>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</si>
  <si>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</si>
  <si>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</si>
  <si>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</si>
  <si>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</si>
  <si>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</si>
  <si>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</si>
  <si>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</si>
  <si>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</si>
  <si>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</si>
  <si>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</si>
  <si>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</si>
  <si>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</si>
  <si>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</si>
  <si>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</si>
  <si>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</si>
  <si>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</si>
  <si>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</si>
  <si>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</si>
  <si>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</si>
  <si>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</si>
  <si>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</si>
  <si>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</si>
  <si>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</si>
  <si>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</si>
  <si>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</si>
  <si>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</si>
  <si>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</si>
  <si>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</si>
  <si>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</si>
  <si>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</si>
  <si>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</si>
  <si>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</si>
  <si>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</si>
  <si>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</si>
  <si>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</si>
  <si>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</si>
  <si>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</si>
  <si>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</si>
  <si>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</si>
  <si>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</si>
  <si>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</si>
  <si>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</si>
  <si>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</si>
  <si>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</si>
  <si>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</si>
  <si>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</si>
  <si>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</si>
  <si>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</si>
  <si>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</si>
  <si>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</si>
  <si>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</si>
  <si>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</si>
  <si>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</si>
  <si>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</si>
  <si>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</si>
  <si>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</si>
  <si>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</si>
  <si>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</si>
  <si>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</si>
  <si>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</si>
  <si>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</si>
  <si>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</si>
  <si>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</si>
  <si>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</si>
  <si>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</si>
  <si>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</si>
  <si>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</si>
  <si>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</si>
  <si>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</si>
  <si>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</si>
  <si>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</si>
  <si>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</si>
  <si>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</si>
  <si>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</si>
  <si>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</si>
  <si>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</si>
  <si>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</si>
  <si>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</si>
  <si>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</si>
  <si>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</si>
  <si>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</si>
  <si>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</si>
  <si>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</si>
  <si>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</si>
  <si>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</si>
  <si>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</si>
  <si>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</si>
  <si>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</si>
  <si>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</si>
  <si>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</si>
  <si>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</si>
  <si>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</si>
  <si>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</si>
  <si>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</si>
  <si>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</si>
  <si>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</si>
  <si>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</si>
  <si>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</si>
  <si>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</si>
  <si>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</si>
  <si>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</si>
  <si>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</si>
  <si>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</si>
  <si>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</si>
  <si>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</si>
  <si>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</si>
  <si>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</si>
  <si>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</si>
  <si>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</si>
  <si>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</si>
  <si>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</si>
  <si>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</si>
  <si>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</si>
  <si>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</si>
  <si>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</si>
  <si>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</si>
  <si>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</si>
  <si>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</si>
  <si>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</si>
  <si>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</si>
  <si>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</si>
  <si>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</si>
  <si>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</si>
  <si>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</si>
  <si>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</si>
  <si>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</si>
  <si>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</si>
  <si>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</si>
  <si>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</si>
  <si>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</si>
  <si>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</si>
  <si>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</si>
  <si>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</si>
  <si>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</si>
  <si>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</si>
  <si>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</si>
  <si>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</si>
  <si>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</si>
  <si>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</si>
  <si>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</si>
  <si>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</si>
  <si>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</si>
  <si>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</si>
  <si>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</si>
  <si>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</si>
  <si>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</si>
  <si>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</si>
  <si>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</si>
  <si>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</si>
  <si>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</si>
  <si>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</si>
  <si>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</si>
  <si>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</si>
  <si>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</si>
  <si>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</si>
  <si>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</si>
  <si>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</si>
  <si>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</si>
  <si>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</si>
  <si>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</si>
  <si>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</si>
  <si>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</si>
  <si>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</si>
  <si>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</si>
  <si>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</si>
  <si>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</si>
  <si>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</si>
  <si>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</si>
  <si>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</si>
  <si>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</si>
  <si>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</si>
  <si>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</si>
  <si>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</si>
  <si>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</si>
  <si>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</si>
  <si>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</si>
  <si>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</si>
  <si>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</si>
  <si>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</si>
  <si>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</si>
  <si>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</si>
  <si>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</si>
  <si>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</si>
  <si>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</si>
  <si>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</si>
  <si>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</si>
  <si>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</si>
  <si>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</si>
  <si>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</si>
  <si>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</si>
  <si>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</si>
  <si>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</si>
  <si>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</si>
  <si>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</si>
  <si>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</si>
  <si>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</si>
  <si>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</si>
  <si>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</si>
  <si>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</si>
  <si>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</si>
  <si>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</si>
  <si>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</si>
  <si>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</si>
  <si>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</si>
  <si>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</si>
  <si>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</si>
  <si>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</si>
  <si>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</si>
  <si>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</si>
  <si>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</si>
  <si>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</si>
  <si>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</si>
  <si>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</si>
  <si>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</si>
  <si>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</si>
  <si>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</si>
  <si>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</si>
  <si>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</si>
  <si>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</si>
  <si>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</si>
  <si>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</si>
  <si>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</si>
  <si>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</si>
  <si>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</si>
  <si>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</si>
  <si>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</si>
  <si>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</si>
  <si>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</si>
  <si>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</si>
  <si>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</si>
  <si>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</si>
  <si>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</si>
  <si>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</si>
  <si>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</si>
  <si>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</si>
  <si>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</si>
  <si>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</si>
  <si>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</si>
  <si>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</si>
  <si>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</si>
  <si>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</si>
  <si>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</si>
  <si>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</si>
  <si>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</si>
  <si>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</si>
  <si>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</si>
  <si>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</si>
  <si>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</si>
  <si>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</si>
  <si>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</si>
  <si>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</si>
  <si>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</si>
  <si>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</si>
  <si>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</si>
  <si>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</si>
  <si>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</si>
  <si>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</si>
  <si>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</si>
  <si>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</si>
  <si>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</si>
  <si>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</si>
  <si>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</si>
  <si>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</si>
  <si>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</si>
  <si>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</si>
  <si>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</si>
  <si>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</si>
  <si>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</si>
  <si>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</si>
  <si>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</si>
  <si>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</si>
  <si>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</si>
  <si>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</si>
  <si>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</si>
  <si>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</si>
  <si>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</si>
  <si>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</si>
  <si>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</si>
  <si>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</si>
  <si>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</si>
  <si>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</si>
  <si>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</si>
  <si>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</si>
  <si>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</si>
  <si>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</si>
  <si>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</si>
  <si>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</si>
  <si>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</si>
  <si>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</si>
  <si>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</si>
  <si>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</si>
  <si>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</si>
  <si>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</si>
  <si>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</si>
  <si>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</si>
  <si>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</si>
  <si>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</si>
  <si>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</si>
  <si>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</si>
  <si>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</si>
  <si>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</si>
  <si>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</si>
  <si>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</si>
  <si>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</si>
  <si>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</si>
  <si>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</si>
  <si>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</si>
  <si>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</si>
  <si>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</si>
  <si>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</si>
  <si>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</si>
  <si>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</si>
  <si>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</si>
  <si>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</si>
  <si>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</si>
  <si>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</si>
  <si>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</si>
  <si>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</si>
  <si>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</si>
  <si>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</si>
  <si>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</si>
  <si>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</si>
  <si>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</si>
  <si>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</si>
  <si>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</si>
  <si>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</si>
  <si>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</si>
  <si>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</si>
  <si>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</si>
  <si>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</si>
  <si>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</si>
  <si>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</si>
  <si>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</si>
  <si>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</si>
  <si>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</si>
  <si>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</si>
  <si>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</si>
  <si>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</si>
  <si>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</si>
  <si>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</si>
  <si>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</si>
  <si>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</si>
  <si>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</si>
  <si>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</si>
  <si>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</si>
  <si>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</si>
  <si>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</si>
  <si>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</si>
  <si>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</si>
  <si>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</si>
  <si>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</si>
  <si>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</si>
  <si>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</si>
  <si>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</si>
  <si>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</si>
  <si>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</si>
  <si>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</si>
  <si>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</si>
  <si>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</si>
  <si>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</si>
  <si>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</si>
  <si>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</si>
  <si>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</si>
  <si>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</si>
  <si>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</si>
  <si>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</si>
  <si>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</si>
  <si>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</si>
  <si>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</si>
  <si>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</si>
  <si>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</si>
  <si>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</si>
  <si>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</si>
  <si>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</si>
  <si>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</si>
  <si>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</si>
  <si>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</si>
  <si>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</si>
  <si>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</si>
  <si>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</si>
  <si>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</si>
  <si>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</si>
  <si>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</si>
  <si>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</si>
  <si>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</si>
  <si>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</si>
  <si>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</si>
  <si>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</si>
  <si>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</si>
  <si>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</si>
  <si>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</si>
  <si>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</si>
  <si>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</si>
  <si>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</si>
  <si>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</si>
  <si>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</si>
  <si>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</si>
  <si>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</si>
  <si>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</si>
  <si>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</si>
  <si>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</si>
  <si>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</si>
  <si>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</si>
  <si>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</si>
  <si>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</si>
  <si>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</si>
  <si>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</si>
  <si>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</si>
  <si>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</si>
  <si>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</si>
  <si>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</si>
  <si>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</si>
  <si>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</si>
  <si>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</si>
  <si>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</si>
  <si>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</si>
  <si>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</si>
  <si>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</si>
  <si>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</si>
  <si>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</si>
  <si>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</si>
  <si>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</si>
  <si>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</si>
  <si>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</si>
  <si>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</si>
  <si>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</si>
  <si>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</si>
  <si>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</si>
  <si>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</si>
  <si>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</si>
  <si>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</si>
  <si>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</si>
  <si>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</si>
  <si>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</si>
  <si>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</si>
  <si>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</si>
  <si>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</si>
  <si>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</si>
  <si>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</si>
  <si>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</si>
  <si>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</si>
  <si>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</si>
  <si>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</si>
  <si>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</si>
  <si>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</si>
  <si>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</si>
  <si>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</si>
  <si>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</si>
  <si>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</si>
  <si>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</si>
  <si>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</si>
  <si>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</si>
  <si>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</si>
  <si>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</si>
  <si>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</si>
  <si>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</si>
  <si>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</si>
  <si>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</si>
  <si>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</si>
  <si>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</si>
  <si>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</si>
  <si>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</si>
  <si>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</si>
  <si>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</si>
  <si>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</si>
  <si>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</si>
  <si>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</si>
  <si>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</si>
  <si>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</si>
  <si>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</si>
  <si>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</si>
  <si>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</si>
  <si>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</si>
  <si>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</si>
  <si>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</si>
  <si>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</si>
  <si>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</si>
  <si>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</si>
  <si>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</si>
  <si>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</si>
  <si>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</si>
  <si>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</si>
  <si>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</si>
  <si>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</si>
  <si>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</si>
  <si>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</si>
  <si>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</si>
  <si>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</si>
  <si>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</si>
  <si>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</si>
  <si>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</si>
  <si>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</si>
  <si>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</si>
  <si>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</si>
  <si>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</si>
  <si>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</si>
  <si>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</si>
  <si>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</si>
  <si>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</si>
  <si>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</si>
  <si>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</si>
  <si>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</si>
  <si>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</si>
  <si>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</si>
  <si>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</si>
  <si>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</si>
  <si>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</si>
  <si>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</si>
  <si>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</si>
  <si>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</si>
  <si>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</si>
  <si>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</si>
  <si>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</si>
  <si>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</si>
  <si>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</si>
  <si>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</si>
  <si>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</si>
  <si>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</si>
  <si>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</si>
  <si>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</si>
  <si>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</si>
  <si>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</si>
  <si>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</si>
  <si>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</si>
  <si>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</si>
  <si>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</si>
  <si>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</si>
  <si>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</si>
  <si>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</si>
  <si>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</si>
  <si>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</si>
  <si>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</si>
  <si>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</si>
  <si>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</si>
  <si>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</si>
  <si>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</si>
  <si>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</si>
  <si>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</si>
  <si>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</si>
  <si>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</si>
  <si>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</si>
  <si>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</si>
  <si>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</si>
  <si>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</si>
  <si>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</si>
  <si>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</si>
  <si>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</si>
  <si>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</si>
  <si>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</si>
  <si>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</si>
  <si>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</si>
  <si>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</si>
  <si>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</si>
  <si>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</si>
  <si>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</si>
  <si>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</si>
  <si>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</si>
  <si>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</si>
  <si>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</si>
  <si>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</si>
  <si>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</si>
  <si>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</si>
  <si>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</si>
  <si>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</si>
  <si>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</si>
  <si>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</si>
  <si>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</si>
  <si>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</si>
  <si>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</si>
  <si>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</si>
  <si>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</si>
  <si>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</si>
  <si>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</si>
  <si>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</si>
  <si>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</si>
  <si>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</si>
  <si>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</si>
  <si>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</si>
  <si>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</si>
  <si>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</si>
  <si>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</si>
  <si>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</si>
  <si>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</si>
  <si>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</si>
  <si>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</si>
  <si>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</si>
  <si>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</si>
  <si>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</si>
  <si>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</si>
  <si>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</si>
  <si>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</si>
  <si>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</si>
  <si>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</si>
  <si>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</si>
  <si>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</si>
  <si>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</si>
  <si>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</si>
  <si>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</si>
  <si>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</si>
  <si>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</si>
  <si>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</si>
  <si>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</si>
  <si>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</si>
  <si>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</si>
  <si>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</si>
  <si>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</si>
  <si>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</si>
  <si>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</si>
  <si>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</si>
  <si>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</si>
  <si>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</si>
  <si>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</si>
  <si>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</si>
  <si>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</si>
  <si>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</si>
  <si>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</si>
  <si>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</si>
  <si>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</si>
  <si>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</si>
  <si>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</si>
  <si>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</si>
  <si>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</si>
  <si>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</si>
  <si>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</si>
  <si>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</si>
  <si>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</si>
  <si>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</si>
  <si>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</si>
  <si>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</si>
  <si>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</si>
  <si>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</si>
  <si>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</si>
  <si>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</si>
  <si>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</si>
  <si>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</si>
  <si>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</si>
  <si>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</si>
  <si>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</si>
  <si>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</si>
  <si>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</si>
  <si>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</si>
  <si>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</si>
  <si>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</si>
  <si>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</si>
  <si>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</si>
  <si>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</si>
  <si>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</si>
  <si>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</si>
  <si>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</si>
  <si>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</si>
  <si>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</si>
  <si>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</si>
  <si>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</si>
  <si>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</si>
  <si>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</si>
  <si>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</si>
  <si>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</si>
  <si>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</si>
  <si>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</si>
  <si>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</si>
  <si>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</si>
  <si>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</si>
  <si>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</si>
  <si>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</si>
  <si>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</si>
  <si>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</si>
  <si>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</si>
  <si>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</si>
  <si>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</si>
  <si>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</si>
  <si>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</si>
  <si>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</si>
  <si>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</si>
  <si>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</si>
  <si>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</si>
  <si>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</si>
  <si>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</si>
  <si>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</si>
  <si>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</si>
  <si>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</si>
  <si>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</si>
  <si>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</si>
  <si>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</si>
  <si>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</si>
  <si>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</si>
  <si>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</si>
  <si>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</si>
  <si>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</si>
  <si>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</si>
  <si>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</si>
  <si>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</si>
  <si>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</si>
  <si>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</si>
  <si>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</si>
  <si>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</si>
  <si>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</si>
  <si>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</si>
  <si>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</si>
  <si>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</si>
  <si>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</si>
  <si>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</si>
  <si>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</si>
  <si>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</si>
  <si>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</si>
  <si>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</si>
  <si>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</si>
  <si>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</si>
  <si>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</si>
  <si>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</si>
  <si>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</si>
  <si>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</si>
  <si>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</si>
  <si>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</si>
  <si>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</si>
  <si>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</si>
  <si>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</si>
  <si>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</si>
  <si>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</si>
  <si>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</si>
  <si>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</si>
  <si>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</si>
  <si>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</si>
  <si>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</si>
  <si>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</si>
  <si>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</si>
  <si>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</si>
  <si>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</si>
  <si>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</si>
  <si>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</si>
  <si>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</si>
  <si>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</si>
  <si>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</si>
  <si>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</si>
  <si>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</si>
  <si>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</si>
  <si>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</si>
  <si>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</si>
  <si>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</si>
  <si>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</si>
  <si>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</si>
  <si>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</si>
  <si>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</si>
  <si>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</si>
  <si>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</si>
  <si>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</si>
  <si>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</si>
  <si>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</si>
  <si>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</si>
  <si>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</si>
  <si>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</si>
  <si>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</si>
  <si>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</si>
  <si>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</si>
  <si>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</si>
  <si>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</si>
  <si>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</si>
  <si>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</si>
  <si>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</si>
  <si>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</si>
  <si>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</si>
  <si>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</si>
  <si>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</si>
  <si>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</si>
  <si>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</si>
  <si>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</si>
  <si>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</si>
  <si>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</si>
  <si>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</si>
  <si>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</si>
  <si>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</si>
  <si>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</si>
  <si>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</si>
  <si>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</si>
  <si>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</si>
  <si>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</si>
  <si>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</si>
  <si>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</si>
  <si>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</si>
  <si>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</si>
  <si>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</si>
  <si>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</si>
  <si>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</si>
  <si>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</si>
  <si>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</si>
  <si>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</si>
  <si>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</si>
  <si>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</si>
  <si>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</si>
  <si>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</si>
  <si>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</si>
  <si>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</si>
  <si>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</si>
  <si>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</si>
  <si>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</si>
  <si>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</si>
  <si>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</si>
  <si>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</si>
  <si>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</si>
  <si>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</si>
  <si>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</si>
  <si>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</si>
  <si>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</si>
  <si>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</si>
  <si>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</si>
  <si>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</si>
  <si>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</si>
  <si>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</si>
  <si>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</si>
  <si>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</si>
  <si>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</si>
  <si>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</si>
  <si>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</si>
  <si>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</si>
  <si>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</si>
  <si>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</si>
  <si>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</si>
  <si>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</si>
  <si>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</si>
  <si>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</si>
  <si>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</si>
  <si>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</si>
  <si>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</si>
  <si>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</si>
  <si>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</si>
  <si>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</si>
  <si>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</si>
  <si>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</si>
  <si>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</si>
  <si>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</si>
  <si>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</si>
  <si>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</si>
  <si>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</si>
  <si>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</si>
  <si>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</si>
  <si>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</si>
  <si>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</si>
  <si>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</si>
  <si>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</si>
  <si>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</si>
  <si>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</si>
  <si>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</si>
  <si>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</si>
  <si>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</si>
  <si>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</si>
  <si>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</si>
  <si>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</si>
  <si>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</si>
  <si>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</si>
  <si>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</si>
  <si>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</si>
  <si>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</si>
  <si>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</si>
  <si>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</si>
  <si>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</si>
  <si>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</si>
  <si>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</si>
  <si>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</si>
  <si>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</si>
  <si>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</si>
  <si>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</si>
  <si>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</si>
  <si>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</si>
  <si>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</si>
  <si>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</si>
  <si>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</si>
  <si>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</si>
  <si>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</si>
  <si>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</si>
  <si>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</si>
  <si>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</si>
  <si>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</si>
  <si>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</si>
  <si>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</si>
  <si>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</si>
  <si>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</si>
  <si>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</si>
  <si>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</si>
  <si>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</si>
  <si>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</si>
  <si>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</si>
  <si>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</si>
  <si>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</si>
  <si>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</si>
  <si>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</si>
  <si>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</si>
  <si>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</si>
  <si>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</si>
  <si>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</si>
  <si>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</si>
  <si>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</si>
  <si>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</si>
  <si>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</si>
  <si>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</si>
  <si>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</si>
  <si>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</si>
  <si>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</si>
  <si>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</si>
  <si>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</si>
  <si>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</si>
  <si>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</si>
  <si>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</si>
  <si>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</si>
  <si>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</si>
  <si>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</si>
  <si>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</si>
  <si>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</si>
  <si>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</si>
  <si>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</si>
  <si>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</si>
  <si>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</si>
  <si>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</si>
  <si>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</si>
  <si>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</si>
  <si>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</si>
  <si>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</si>
  <si>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</si>
  <si>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</si>
  <si>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</si>
  <si>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</si>
  <si>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</si>
  <si>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</si>
  <si>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</si>
  <si>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</si>
  <si>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</si>
  <si>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</si>
  <si>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</si>
  <si>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</si>
  <si>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</si>
  <si>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</si>
  <si>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</si>
  <si>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</si>
  <si>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</si>
  <si>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</si>
  <si>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</si>
  <si>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</si>
  <si>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</si>
  <si>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</si>
  <si>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</si>
  <si>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</si>
  <si>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</si>
  <si>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</si>
  <si>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</si>
  <si>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</si>
  <si>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</si>
  <si>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</si>
  <si>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</si>
  <si>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</si>
  <si>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</si>
  <si>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</si>
  <si>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</si>
  <si>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</si>
  <si>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</si>
  <si>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</si>
  <si>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</si>
  <si>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</si>
  <si>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</si>
  <si>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</si>
  <si>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</si>
  <si>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</si>
  <si>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</si>
  <si>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</si>
  <si>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</si>
  <si>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</si>
  <si>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</si>
  <si>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</si>
  <si>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</si>
  <si>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</si>
  <si>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</si>
  <si>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</si>
  <si>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</si>
  <si>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</si>
  <si>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</si>
  <si>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</si>
  <si>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</si>
  <si>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</si>
  <si>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</si>
  <si>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</si>
  <si>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</si>
  <si>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</si>
  <si>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</si>
  <si>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</si>
  <si>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</si>
  <si>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</si>
  <si>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</si>
  <si>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</si>
  <si>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</si>
  <si>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</si>
  <si>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</si>
  <si>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</si>
  <si>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</si>
  <si>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</si>
  <si>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</si>
  <si>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</si>
  <si>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</si>
  <si>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</si>
  <si>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</si>
  <si>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</si>
  <si>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</si>
  <si>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</si>
  <si>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</si>
  <si>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</si>
  <si>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</si>
  <si>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</si>
  <si>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</si>
  <si>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</si>
  <si>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</si>
  <si>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</si>
  <si>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</si>
  <si>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</si>
  <si>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</si>
  <si>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</si>
  <si>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</si>
  <si>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</si>
  <si>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</si>
  <si>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</si>
  <si>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</si>
  <si>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</si>
  <si>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</si>
  <si>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</si>
  <si>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</si>
  <si>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</si>
  <si>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</si>
  <si>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</si>
  <si>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</si>
  <si>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</si>
  <si>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</si>
  <si>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</si>
  <si>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</si>
  <si>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</si>
  <si>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</si>
  <si>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</si>
  <si>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</si>
  <si>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</si>
  <si>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</si>
  <si>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</si>
  <si>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</si>
  <si>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</si>
  <si>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</si>
  <si>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</si>
  <si>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</si>
  <si>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</si>
  <si>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</si>
  <si>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</si>
  <si>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</si>
  <si>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</si>
  <si>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</si>
  <si>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</si>
  <si>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</si>
  <si>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</si>
  <si>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</si>
  <si>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</si>
  <si>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</si>
  <si>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</si>
  <si>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</si>
  <si>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</si>
  <si>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</si>
  <si>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</si>
  <si>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</si>
  <si>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</si>
  <si>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</si>
  <si>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</si>
  <si>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</si>
  <si>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</si>
  <si>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</si>
  <si>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</si>
  <si>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</si>
  <si>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</si>
  <si>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</si>
  <si>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</si>
  <si>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</si>
  <si>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</si>
  <si>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</si>
  <si>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</si>
  <si>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</si>
  <si>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</si>
  <si>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</si>
  <si>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</si>
  <si>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</si>
  <si>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</si>
  <si>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</si>
  <si>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</si>
  <si>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</si>
  <si>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</si>
  <si>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</si>
  <si>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</si>
  <si>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</si>
  <si>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</si>
  <si>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</si>
  <si>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</si>
  <si>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</si>
  <si>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</si>
  <si>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</si>
  <si>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</si>
  <si>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</si>
  <si>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</si>
  <si>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</si>
  <si>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</si>
  <si>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</si>
  <si>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</si>
  <si>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</si>
  <si>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</si>
  <si>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</si>
  <si>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</si>
  <si>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</si>
  <si>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</si>
  <si>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</si>
  <si>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</si>
  <si>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</si>
  <si>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</si>
  <si>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</si>
  <si>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</si>
  <si>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</si>
  <si>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</si>
  <si>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</si>
  <si>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</si>
  <si>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</si>
  <si>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</si>
  <si>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</si>
  <si>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</si>
  <si>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</si>
  <si>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</si>
  <si>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</si>
  <si>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</si>
  <si>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</si>
  <si>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</si>
  <si>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</si>
  <si>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</si>
  <si>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</si>
  <si>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</si>
  <si>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</si>
  <si>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</si>
  <si>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</si>
  <si>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</si>
  <si>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</si>
  <si>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</si>
  <si>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</si>
  <si>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</si>
  <si>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</si>
  <si>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</si>
  <si>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</si>
  <si>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</si>
  <si>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</si>
  <si>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</si>
  <si>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</si>
  <si>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</si>
  <si>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</si>
  <si>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</si>
  <si>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</si>
  <si>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</si>
  <si>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</si>
  <si>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</si>
  <si>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</si>
  <si>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</si>
  <si>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</si>
  <si>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</si>
  <si>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</si>
  <si>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</si>
  <si>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</si>
  <si>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</si>
  <si>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</si>
  <si>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</si>
  <si>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</si>
  <si>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</si>
  <si>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</si>
  <si>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</si>
  <si>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</si>
  <si>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</si>
  <si>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</si>
  <si>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</si>
  <si>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</si>
  <si>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</si>
  <si>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</si>
  <si>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</si>
  <si>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</si>
  <si>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</si>
  <si>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</si>
  <si>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</si>
  <si>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</si>
  <si>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</si>
  <si>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</si>
  <si>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</si>
  <si>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</si>
  <si>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</si>
  <si>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</si>
  <si>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</si>
  <si>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</si>
  <si>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</si>
  <si>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</si>
  <si>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</si>
  <si>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</si>
  <si>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</si>
  <si>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</si>
  <si>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</si>
  <si>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</si>
  <si>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</si>
  <si>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</si>
  <si>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</si>
  <si>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</si>
  <si>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</si>
  <si>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</si>
  <si>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</si>
  <si>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</si>
  <si>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</si>
  <si>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</si>
  <si>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</si>
  <si>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</si>
  <si>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</si>
  <si>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</si>
  <si>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</si>
  <si>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</si>
  <si>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</si>
  <si>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</si>
  <si>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</si>
  <si>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</si>
  <si>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</si>
  <si>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</si>
  <si>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</si>
  <si>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</si>
  <si>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</si>
  <si>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</si>
  <si>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</si>
  <si>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</si>
  <si>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</si>
  <si>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</si>
  <si>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</si>
  <si>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</si>
  <si>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</si>
  <si>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</si>
  <si>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</si>
  <si>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</si>
  <si>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</si>
  <si>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</si>
  <si>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</si>
  <si>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</si>
  <si>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</si>
  <si>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</si>
  <si>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</si>
  <si>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</si>
  <si>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</si>
  <si>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</si>
  <si>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</si>
  <si>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</si>
  <si>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</si>
  <si>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</si>
  <si>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</si>
  <si>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</si>
  <si>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</si>
  <si>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</si>
  <si>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</si>
  <si>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</si>
  <si>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</si>
  <si>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</si>
  <si>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</si>
  <si>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</si>
  <si>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</si>
  <si>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</si>
  <si>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</si>
  <si>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</si>
  <si>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</si>
  <si>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</si>
  <si>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</si>
  <si>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</si>
  <si>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</si>
  <si>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</si>
  <si>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</si>
  <si>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</si>
  <si>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</si>
  <si>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</si>
  <si>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</si>
  <si>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</si>
  <si>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</si>
  <si>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</si>
  <si>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</si>
  <si>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</si>
  <si>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</si>
  <si>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</si>
  <si>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</si>
  <si>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</si>
  <si>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</si>
  <si>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</si>
  <si>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</si>
  <si>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</si>
  <si>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</si>
  <si>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</si>
  <si>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</si>
  <si>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</si>
  <si>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</si>
  <si>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</si>
  <si>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</si>
  <si>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</si>
  <si>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</si>
  <si>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</si>
  <si>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</si>
  <si>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</si>
  <si>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</si>
  <si>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</si>
  <si>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</si>
  <si>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</si>
  <si>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</si>
  <si>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</si>
  <si>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</si>
  <si>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</si>
  <si>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</si>
  <si>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</si>
  <si>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</si>
  <si>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</si>
  <si>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</si>
  <si>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</si>
  <si>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</si>
  <si>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</si>
  <si>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</si>
  <si>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</si>
  <si>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</si>
  <si>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</si>
  <si>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</si>
  <si>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</si>
  <si>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</si>
  <si>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</si>
  <si>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</si>
  <si>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</si>
  <si>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</si>
  <si>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</si>
  <si>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</si>
  <si>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</si>
  <si>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</si>
  <si>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</si>
  <si>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</si>
  <si>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</si>
  <si>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</si>
  <si>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</si>
  <si>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</si>
  <si>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</si>
  <si>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</si>
  <si>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</si>
  <si>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</si>
  <si>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</si>
  <si>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</si>
  <si>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</si>
  <si>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</si>
  <si>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</si>
  <si>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</si>
  <si>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</si>
  <si>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</si>
  <si>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</si>
  <si>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</si>
  <si>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</si>
  <si>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</si>
  <si>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</si>
  <si>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</si>
  <si>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</si>
  <si>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</si>
  <si>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</si>
  <si>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</si>
  <si>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</si>
  <si>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</si>
  <si>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</si>
  <si>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</si>
  <si>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</si>
  <si>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</si>
  <si>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</si>
  <si>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</si>
  <si>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</si>
  <si>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</si>
  <si>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</si>
  <si>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</si>
  <si>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</si>
  <si>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</si>
  <si>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</si>
  <si>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</si>
  <si>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</si>
  <si>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</si>
  <si>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</si>
  <si>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</si>
  <si>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</si>
  <si>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</si>
  <si>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</si>
  <si>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</si>
  <si>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</si>
  <si>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</si>
  <si>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</si>
  <si>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</si>
  <si>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</si>
  <si>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</si>
  <si>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</si>
  <si>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</si>
  <si>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</si>
  <si>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</si>
  <si>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</si>
  <si>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</si>
  <si>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</si>
  <si>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</si>
  <si>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</si>
  <si>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</si>
  <si>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</si>
  <si>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</si>
  <si>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</si>
  <si>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</si>
  <si>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</si>
  <si>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</si>
  <si>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</si>
  <si>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</si>
  <si>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</si>
  <si>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</si>
  <si>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</si>
  <si>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</si>
  <si>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</si>
  <si>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</si>
  <si>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</si>
  <si>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</si>
  <si>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</si>
  <si>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</si>
  <si>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</si>
  <si>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</si>
  <si>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</si>
  <si>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</si>
  <si>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</si>
  <si>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</si>
  <si>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</si>
  <si>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</si>
  <si>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</si>
  <si>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</si>
  <si>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</si>
  <si>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</si>
  <si>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</si>
  <si>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</si>
  <si>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</si>
  <si>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</si>
  <si>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</si>
  <si>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</si>
  <si>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</si>
  <si>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</si>
  <si>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</si>
  <si>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</si>
  <si>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</si>
  <si>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</si>
  <si>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</si>
  <si>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</si>
  <si>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</si>
  <si>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</si>
  <si>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</si>
  <si>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</si>
  <si>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</si>
  <si>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</si>
  <si>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</si>
  <si>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</si>
  <si>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</si>
  <si>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</si>
  <si>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</si>
  <si>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</si>
  <si>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</si>
  <si>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</si>
  <si>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</si>
  <si>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</si>
  <si>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</si>
  <si>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</si>
  <si>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</si>
  <si>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</si>
  <si>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</si>
  <si>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</si>
  <si>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</si>
  <si>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</si>
  <si>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</si>
  <si>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</si>
  <si>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</si>
  <si>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</si>
  <si>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</si>
  <si>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</si>
  <si>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</si>
  <si>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</si>
  <si>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</si>
  <si>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</si>
  <si>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</si>
  <si>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</si>
  <si>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</si>
  <si>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</si>
  <si>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</si>
  <si>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</si>
  <si>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</si>
  <si>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</si>
  <si>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</si>
  <si>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</si>
  <si>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</si>
  <si>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</si>
  <si>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</si>
  <si>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</si>
  <si>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</si>
  <si>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</si>
  <si>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</si>
  <si>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</si>
  <si>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</si>
  <si>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</si>
  <si>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</si>
  <si>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</si>
  <si>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</si>
  <si>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</si>
  <si>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</si>
  <si>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</si>
  <si>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</si>
  <si>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</si>
  <si>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</si>
  <si>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</si>
  <si>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</si>
  <si>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</si>
  <si>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</si>
  <si>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</si>
  <si>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</si>
  <si>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</si>
  <si>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</si>
  <si>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</si>
  <si>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</si>
  <si>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</si>
  <si>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</si>
  <si>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</si>
  <si>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</si>
  <si>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</si>
  <si>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</si>
  <si>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</si>
  <si>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</si>
  <si>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</si>
  <si>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</si>
  <si>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</si>
  <si>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</si>
  <si>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</si>
  <si>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</si>
  <si>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</si>
  <si>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</si>
  <si>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</si>
  <si>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</si>
  <si>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</si>
  <si>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</si>
  <si>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</si>
  <si>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</si>
  <si>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</si>
  <si>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</si>
  <si>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</si>
  <si>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</si>
  <si>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</si>
  <si>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</si>
  <si>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</si>
  <si>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</si>
  <si>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</si>
  <si>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</si>
  <si>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</si>
  <si>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</si>
  <si>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</si>
  <si>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</si>
  <si>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</si>
  <si>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</si>
  <si>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</si>
  <si>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</si>
  <si>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</si>
  <si>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</si>
  <si>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</si>
  <si>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</si>
  <si>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</si>
  <si>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</si>
  <si>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</si>
  <si>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</si>
  <si>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</si>
  <si>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</si>
  <si>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</si>
  <si>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</si>
  <si>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</si>
  <si>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</si>
  <si>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</si>
  <si>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</si>
  <si>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</si>
  <si>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</si>
  <si>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</si>
  <si>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</si>
  <si>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</si>
  <si>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</si>
  <si>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</si>
  <si>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</si>
  <si>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</si>
  <si>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</si>
  <si>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</si>
  <si>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</si>
  <si>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</si>
  <si>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</si>
  <si>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</si>
  <si>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</si>
  <si>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</si>
  <si>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</si>
  <si>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</si>
  <si>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</si>
  <si>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</si>
  <si>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</si>
  <si>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</si>
  <si>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</si>
  <si>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</si>
  <si>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</si>
  <si>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</si>
  <si>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</si>
  <si>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</si>
  <si>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</si>
  <si>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</si>
  <si>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</si>
  <si>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</si>
  <si>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</si>
  <si>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</si>
  <si>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</si>
  <si>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</si>
  <si>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</si>
  <si>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</si>
  <si>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</si>
  <si>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</si>
  <si>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</si>
  <si>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</si>
  <si>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</si>
  <si>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</si>
  <si>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</si>
  <si>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</si>
  <si>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</si>
  <si>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</si>
  <si>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</si>
  <si>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</si>
  <si>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</si>
  <si>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</si>
  <si>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</si>
  <si>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</si>
  <si>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</si>
  <si>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</si>
  <si>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</si>
  <si>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</si>
  <si>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</si>
  <si>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</si>
  <si>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</si>
  <si>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</si>
  <si>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</si>
  <si>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</si>
  <si>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</si>
  <si>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</si>
  <si>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</si>
  <si>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</si>
  <si>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</si>
  <si>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</si>
  <si>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</si>
  <si>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</si>
  <si>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bangkeo</t>
  </si>
  <si>
    <t>cxv25</t>
  </si>
  <si>
    <t>Cáp đồng bọc 24KV-CXV-25</t>
  </si>
  <si>
    <t>Kep5U</t>
  </si>
  <si>
    <t>Kẹo dừng 5 U</t>
  </si>
  <si>
    <t>BM16350</t>
  </si>
  <si>
    <t>Boulon mắt 16x350+ 2 long đền vuông D18-50x50x3/Zn</t>
  </si>
  <si>
    <t>giá</t>
  </si>
  <si>
    <t>/BB-PECJC</t>
  </si>
  <si>
    <t>16/17/TĐ/TDC1</t>
  </si>
  <si>
    <t>0315-10</t>
  </si>
  <si>
    <t>0315-04</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</si>
  <si>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</si>
  <si>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</si>
  <si>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</si>
  <si>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</si>
  <si>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</si>
  <si>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</si>
  <si>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</si>
  <si>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</si>
  <si>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</si>
  <si>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</si>
  <si>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</si>
  <si>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</si>
  <si>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</si>
  <si>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</si>
  <si>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</si>
  <si>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</si>
  <si>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</si>
  <si>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</si>
  <si>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</si>
  <si>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</si>
  <si>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</si>
  <si>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</si>
  <si>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</si>
  <si>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</si>
  <si>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</si>
  <si>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</si>
  <si>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</si>
  <si>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</si>
  <si>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</si>
  <si>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</si>
  <si>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</si>
  <si>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t>
  </si>
  <si>
    <t>Ban Quản lý dự án huyện Xuân Lộc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</si>
</sst>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5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a16="http://schemas.microsoft.com/office/drawing/2014/main" id="{A1CDB5A4-72C0-4A69-A65C-7B23386649F5}"/>
            </a:ext>
          </a:extLst>
        </xdr:cNvPr>
        <xdr:cNvGrpSpPr/>
      </xdr:nvGrpSpPr>
      <xdr:grpSpPr>
        <a:xfrm>
          <a:off x="3093720" y="51808381"/>
          <a:ext cx="9592734" cy="3391019"/>
          <a:chOff x="2762249" y="21685250"/>
          <a:chExt cx="9800167" cy="3356166"/>
        </a:xfrm>
      </xdr:grpSpPr>
      <xdr:grpSp>
        <xdr:nvGrpSpPr>
          <xdr:cNvPr id="3" name="Group 2">
            <a:extLst>
              <a:ext uri="{FF2B5EF4-FFF2-40B4-BE49-F238E27FC236}">
                <a16:creationId xmlns:a16="http://schemas.microsoft.com/office/drawing/2014/main"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a16="http://schemas.microsoft.com/office/drawing/2014/main"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a16="http://schemas.microsoft.com/office/drawing/2014/main"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4" name="TextBox 13">
                <a:extLst>
                  <a:ext uri="{FF2B5EF4-FFF2-40B4-BE49-F238E27FC236}">
                    <a16:creationId xmlns:a16="http://schemas.microsoft.com/office/drawing/2014/main"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
          <xdr:nvSpPr>
            <xdr:cNvPr id="10" name="TextBox 9">
              <a:extLst>
                <a:ext uri="{FF2B5EF4-FFF2-40B4-BE49-F238E27FC236}">
                  <a16:creationId xmlns:a16="http://schemas.microsoft.com/office/drawing/2014/main"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5190</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5188</v>
      </c>
      <c r="B84" s="1779"/>
      <c r="C84" s="79" t="s">
        <v>5189</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5026</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4966</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5177</v>
      </c>
      <c r="B139" s="84"/>
      <c r="C139" s="79" t="s">
        <v>5178</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4965</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5184</v>
      </c>
      <c r="B196" s="1782"/>
      <c r="C196" s="79" t="s">
        <v>5185</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4942</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4985</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4984</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4970</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5180</v>
      </c>
      <c r="B369" s="1779"/>
      <c r="C369" s="79" t="s">
        <v>4967</v>
      </c>
      <c r="D369" s="80" t="s">
        <v>2566</v>
      </c>
      <c r="E369" s="2279" t="str">
        <f t="shared" si="25"/>
        <v>SD</v>
      </c>
      <c r="F369" s="55">
        <v>6</v>
      </c>
      <c r="G369" s="55" t="s">
        <v>512</v>
      </c>
      <c r="J369" s="55" t="str">
        <f t="shared" si="26"/>
        <v>SDC</v>
      </c>
    </row>
    <row r="370" spans="1:10" hidden="1">
      <c r="A370" s="79" t="s">
        <v>5181</v>
      </c>
      <c r="B370" s="1779"/>
      <c r="C370" s="79" t="s">
        <v>4968</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4956</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4951</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4950</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4955</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4954</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4960</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4961</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4938</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5012</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5016</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5018</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5014</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5020</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4974</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4988</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4986</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4973</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4971</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5186</v>
      </c>
      <c r="C1505" s="1798" t="s">
        <v>5187</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83"/>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2" priority="94"/>
  </conditionalFormatting>
  <conditionalFormatting sqref="A1116">
    <cfRule type="duplicateValues" dxfId="181" priority="93"/>
  </conditionalFormatting>
  <conditionalFormatting sqref="A461">
    <cfRule type="duplicateValues" dxfId="180" priority="92"/>
  </conditionalFormatting>
  <conditionalFormatting sqref="A307">
    <cfRule type="duplicateValues" dxfId="179" priority="91"/>
  </conditionalFormatting>
  <conditionalFormatting sqref="A1065">
    <cfRule type="duplicateValues" dxfId="178" priority="90"/>
  </conditionalFormatting>
  <conditionalFormatting sqref="A230">
    <cfRule type="duplicateValues" dxfId="177" priority="89"/>
  </conditionalFormatting>
  <conditionalFormatting sqref="A184">
    <cfRule type="duplicateValues" dxfId="176" priority="88"/>
  </conditionalFormatting>
  <conditionalFormatting sqref="A310">
    <cfRule type="duplicateValues" dxfId="175" priority="87"/>
  </conditionalFormatting>
  <conditionalFormatting sqref="A264">
    <cfRule type="duplicateValues" dxfId="174" priority="86"/>
  </conditionalFormatting>
  <conditionalFormatting sqref="A989">
    <cfRule type="duplicateValues" dxfId="173" priority="85"/>
  </conditionalFormatting>
  <conditionalFormatting sqref="A462">
    <cfRule type="duplicateValues" dxfId="172" priority="84"/>
  </conditionalFormatting>
  <conditionalFormatting sqref="A33">
    <cfRule type="duplicateValues" dxfId="171" priority="83"/>
  </conditionalFormatting>
  <conditionalFormatting sqref="A1450:A1465">
    <cfRule type="duplicateValues" dxfId="170" priority="82"/>
  </conditionalFormatting>
  <conditionalFormatting sqref="A1261">
    <cfRule type="duplicateValues" dxfId="169" priority="80"/>
  </conditionalFormatting>
  <conditionalFormatting sqref="A463">
    <cfRule type="duplicateValues" dxfId="168" priority="79"/>
  </conditionalFormatting>
  <conditionalFormatting sqref="A464">
    <cfRule type="duplicateValues" dxfId="167" priority="78"/>
  </conditionalFormatting>
  <conditionalFormatting sqref="A1349">
    <cfRule type="duplicateValues" dxfId="166" priority="77"/>
  </conditionalFormatting>
  <conditionalFormatting sqref="A1177:A1471 A923:A1015 A2:A60 A404:A456 A395:A396 A1017:A1109 A1111:A1169 A62:A82 A1473:A1503 A458:A921 A139:A194 A370:A389 A196:A367 A1505:A1048576 A84:A137">
    <cfRule type="duplicateValues" dxfId="165" priority="75"/>
  </conditionalFormatting>
  <conditionalFormatting sqref="A922">
    <cfRule type="duplicateValues" dxfId="164" priority="73"/>
  </conditionalFormatting>
  <conditionalFormatting sqref="A922">
    <cfRule type="duplicateValues" dxfId="163" priority="72"/>
  </conditionalFormatting>
  <conditionalFormatting sqref="A397">
    <cfRule type="duplicateValues" dxfId="162" priority="70"/>
  </conditionalFormatting>
  <conditionalFormatting sqref="A397">
    <cfRule type="duplicateValues" dxfId="161" priority="69"/>
  </conditionalFormatting>
  <conditionalFormatting sqref="A390">
    <cfRule type="duplicateValues" dxfId="160" priority="67"/>
  </conditionalFormatting>
  <conditionalFormatting sqref="A390">
    <cfRule type="duplicateValues" dxfId="159" priority="66"/>
  </conditionalFormatting>
  <conditionalFormatting sqref="A1016">
    <cfRule type="duplicateValues" dxfId="158" priority="64"/>
  </conditionalFormatting>
  <conditionalFormatting sqref="A1016">
    <cfRule type="duplicateValues" dxfId="157" priority="63"/>
  </conditionalFormatting>
  <conditionalFormatting sqref="A1110">
    <cfRule type="duplicateValues" dxfId="156" priority="61"/>
  </conditionalFormatting>
  <conditionalFormatting sqref="A1110">
    <cfRule type="duplicateValues" dxfId="155" priority="60"/>
  </conditionalFormatting>
  <conditionalFormatting sqref="A398">
    <cfRule type="duplicateValues" dxfId="154" priority="58"/>
  </conditionalFormatting>
  <conditionalFormatting sqref="A398">
    <cfRule type="duplicateValues" dxfId="153" priority="57"/>
  </conditionalFormatting>
  <conditionalFormatting sqref="A399:A400 A402:A403">
    <cfRule type="duplicateValues" dxfId="152" priority="55"/>
  </conditionalFormatting>
  <conditionalFormatting sqref="A399:A400">
    <cfRule type="duplicateValues" dxfId="151" priority="54"/>
  </conditionalFormatting>
  <conditionalFormatting sqref="A394">
    <cfRule type="duplicateValues" dxfId="150" priority="52"/>
  </conditionalFormatting>
  <conditionalFormatting sqref="A394">
    <cfRule type="duplicateValues" dxfId="149" priority="51"/>
  </conditionalFormatting>
  <conditionalFormatting sqref="A391:A392">
    <cfRule type="duplicateValues" dxfId="148" priority="48"/>
  </conditionalFormatting>
  <conditionalFormatting sqref="A391:A392">
    <cfRule type="duplicateValues" dxfId="147" priority="47"/>
  </conditionalFormatting>
  <conditionalFormatting sqref="A393">
    <cfRule type="duplicateValues" dxfId="146" priority="45"/>
  </conditionalFormatting>
  <conditionalFormatting sqref="A393">
    <cfRule type="duplicateValues" dxfId="145" priority="44"/>
  </conditionalFormatting>
  <conditionalFormatting sqref="A61">
    <cfRule type="duplicateValues" dxfId="144" priority="42"/>
  </conditionalFormatting>
  <conditionalFormatting sqref="A61">
    <cfRule type="duplicateValues" dxfId="143" priority="41"/>
  </conditionalFormatting>
  <conditionalFormatting sqref="A1170">
    <cfRule type="duplicateValues" dxfId="142" priority="39"/>
  </conditionalFormatting>
  <conditionalFormatting sqref="A1170">
    <cfRule type="duplicateValues" dxfId="141" priority="38"/>
  </conditionalFormatting>
  <conditionalFormatting sqref="A1176">
    <cfRule type="duplicateValues" dxfId="140" priority="36"/>
  </conditionalFormatting>
  <conditionalFormatting sqref="A1176">
    <cfRule type="duplicateValues" dxfId="139" priority="35"/>
  </conditionalFormatting>
  <conditionalFormatting sqref="A1171">
    <cfRule type="duplicateValues" dxfId="138" priority="33"/>
  </conditionalFormatting>
  <conditionalFormatting sqref="A1171">
    <cfRule type="duplicateValues" dxfId="137" priority="32"/>
  </conditionalFormatting>
  <conditionalFormatting sqref="A1172:A1175">
    <cfRule type="duplicateValues" dxfId="136" priority="30"/>
  </conditionalFormatting>
  <conditionalFormatting sqref="A1172:A1175">
    <cfRule type="duplicateValues" dxfId="135" priority="29"/>
  </conditionalFormatting>
  <conditionalFormatting sqref="A1472">
    <cfRule type="duplicateValues" dxfId="134" priority="27"/>
  </conditionalFormatting>
  <conditionalFormatting sqref="A1472">
    <cfRule type="duplicateValues" dxfId="133" priority="26"/>
  </conditionalFormatting>
  <conditionalFormatting sqref="A457">
    <cfRule type="duplicateValues" dxfId="132" priority="24"/>
  </conditionalFormatting>
  <conditionalFormatting sqref="A457">
    <cfRule type="duplicateValues" dxfId="131" priority="23"/>
  </conditionalFormatting>
  <conditionalFormatting sqref="A138">
    <cfRule type="duplicateValues" dxfId="130" priority="21"/>
  </conditionalFormatting>
  <conditionalFormatting sqref="A138">
    <cfRule type="duplicateValues" dxfId="129" priority="20"/>
  </conditionalFormatting>
  <conditionalFormatting sqref="A401">
    <cfRule type="duplicateValues" dxfId="128" priority="18"/>
  </conditionalFormatting>
  <conditionalFormatting sqref="A401">
    <cfRule type="duplicateValues" dxfId="127" priority="17"/>
  </conditionalFormatting>
  <conditionalFormatting sqref="A368">
    <cfRule type="duplicateValues" dxfId="126" priority="15"/>
  </conditionalFormatting>
  <conditionalFormatting sqref="A368">
    <cfRule type="duplicateValues" dxfId="125" priority="14"/>
  </conditionalFormatting>
  <conditionalFormatting sqref="A369">
    <cfRule type="duplicateValues" dxfId="124" priority="12"/>
  </conditionalFormatting>
  <conditionalFormatting sqref="A369">
    <cfRule type="duplicateValues" dxfId="123" priority="11"/>
  </conditionalFormatting>
  <conditionalFormatting sqref="A195">
    <cfRule type="duplicateValues" dxfId="122" priority="9"/>
  </conditionalFormatting>
  <conditionalFormatting sqref="A195">
    <cfRule type="duplicateValues" dxfId="121" priority="8"/>
  </conditionalFormatting>
  <conditionalFormatting sqref="A1504">
    <cfRule type="duplicateValues" dxfId="120" priority="6"/>
  </conditionalFormatting>
  <conditionalFormatting sqref="A1504">
    <cfRule type="duplicateValues" dxfId="119" priority="5"/>
  </conditionalFormatting>
  <conditionalFormatting sqref="A83">
    <cfRule type="duplicateValues" dxfId="118" priority="3"/>
  </conditionalFormatting>
  <conditionalFormatting sqref="A83">
    <cfRule type="duplicateValues" dxfId="11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H5" sqref="H5"/>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5222</v>
      </c>
      <c r="H2" s="1940" t="s">
        <v>5223</v>
      </c>
      <c r="I2" s="1940" t="s">
        <v>5224</v>
      </c>
      <c r="J2" s="1940" t="s">
        <v>5225</v>
      </c>
      <c r="K2" s="1940"/>
      <c r="L2" s="1940"/>
      <c r="M2" s="1940"/>
      <c r="N2" s="1940"/>
      <c r="O2" s="1940"/>
      <c r="P2" s="1938"/>
      <c r="Q2" s="1938"/>
      <c r="R2" s="1940"/>
      <c r="S2" s="1940"/>
      <c r="T2" s="1937" t="s">
        <v>4571</v>
      </c>
      <c r="U2" s="1941" t="s">
        <v>5226</v>
      </c>
      <c r="V2" s="1941" t="s">
        <v>5227</v>
      </c>
      <c r="W2" s="1937" t="s">
        <v>5157</v>
      </c>
      <c r="X2" s="1941" t="str">
        <f>UPPER(W2)</f>
        <v>XUÂN LỘC</v>
      </c>
      <c r="Y2" s="1940" t="s">
        <v>5156</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5155</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79" t="s">
        <v>1714</v>
      </c>
      <c r="C4" s="2479" t="s">
        <v>2289</v>
      </c>
      <c r="D4" s="92" t="s">
        <v>2290</v>
      </c>
      <c r="E4" s="92" t="s">
        <v>2291</v>
      </c>
      <c r="F4" s="106">
        <f>pp_NC!GV5</f>
        <v>0</v>
      </c>
      <c r="G4" s="106" t="str">
        <f>'pp3p2m '!ED6</f>
        <v>B</v>
      </c>
      <c r="H4" s="106" t="s">
        <v>1040</v>
      </c>
      <c r="I4" s="106" t="s">
        <v>1040</v>
      </c>
      <c r="J4" s="107"/>
      <c r="K4" s="103"/>
      <c r="L4" s="103"/>
      <c r="M4" s="103"/>
    </row>
    <row r="5" spans="1:13" ht="13.8">
      <c r="A5" s="93" t="s">
        <v>2292</v>
      </c>
      <c r="B5" s="2480"/>
      <c r="C5" s="248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27" t="s">
        <v>3789</v>
      </c>
      <c r="B4" s="2491" t="s">
        <v>3790</v>
      </c>
      <c r="C4" s="2491" t="s">
        <v>4433</v>
      </c>
      <c r="D4" s="2491" t="s">
        <v>3791</v>
      </c>
      <c r="E4" s="2491" t="s">
        <v>3792</v>
      </c>
      <c r="F4" s="2491" t="s">
        <v>3793</v>
      </c>
      <c r="G4" s="2491" t="s">
        <v>3794</v>
      </c>
      <c r="H4" s="2491" t="s">
        <v>3795</v>
      </c>
      <c r="I4" s="2491" t="s">
        <v>3796</v>
      </c>
      <c r="J4" s="2521" t="s">
        <v>3797</v>
      </c>
      <c r="K4" s="2521" t="s">
        <v>3798</v>
      </c>
      <c r="L4" s="2521" t="s">
        <v>3799</v>
      </c>
      <c r="M4" s="2524"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14" t="s">
        <v>3803</v>
      </c>
      <c r="BR4" s="2515"/>
      <c r="BS4" s="2515"/>
      <c r="BT4" s="2515"/>
      <c r="BU4" s="2515"/>
      <c r="BV4" s="2515"/>
      <c r="BW4" s="2515"/>
      <c r="BX4" s="2515"/>
      <c r="BY4" s="2515"/>
      <c r="BZ4" s="2515"/>
      <c r="CA4" s="2515"/>
      <c r="CB4" s="2516"/>
      <c r="CC4" s="2495" t="s">
        <v>2396</v>
      </c>
      <c r="CD4" s="2495" t="s">
        <v>2399</v>
      </c>
      <c r="CE4" s="2495" t="s">
        <v>2402</v>
      </c>
      <c r="CF4" s="2495" t="s">
        <v>2401</v>
      </c>
      <c r="CG4" s="2495" t="s">
        <v>2403</v>
      </c>
      <c r="CH4" s="2495"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12" t="s">
        <v>3805</v>
      </c>
      <c r="DG4" s="2512" t="s">
        <v>3806</v>
      </c>
      <c r="DH4" s="2485" t="s">
        <v>3807</v>
      </c>
      <c r="DI4" s="2485" t="s">
        <v>3808</v>
      </c>
      <c r="DJ4" s="2485" t="s">
        <v>3809</v>
      </c>
      <c r="DK4" s="2485" t="s">
        <v>3810</v>
      </c>
      <c r="DL4" s="2485" t="s">
        <v>3811</v>
      </c>
      <c r="DM4" s="2485" t="s">
        <v>3812</v>
      </c>
      <c r="DN4" s="2485" t="s">
        <v>3813</v>
      </c>
      <c r="DO4" s="2485" t="s">
        <v>3814</v>
      </c>
      <c r="DP4" s="2485" t="s">
        <v>3815</v>
      </c>
      <c r="DQ4" s="2483" t="s">
        <v>1739</v>
      </c>
      <c r="DR4" s="2485" t="s">
        <v>3816</v>
      </c>
      <c r="DS4" s="2483" t="s">
        <v>4118</v>
      </c>
      <c r="DT4" s="2483" t="s">
        <v>3818</v>
      </c>
      <c r="DU4" s="2483" t="s">
        <v>3819</v>
      </c>
      <c r="DV4" s="2483" t="s">
        <v>3820</v>
      </c>
      <c r="DW4" s="2483" t="s">
        <v>3821</v>
      </c>
      <c r="DX4" s="2483" t="s">
        <v>3822</v>
      </c>
      <c r="DY4" s="2483" t="s">
        <v>3823</v>
      </c>
      <c r="DZ4" s="2483" t="s">
        <v>3824</v>
      </c>
      <c r="EA4" s="2483" t="s">
        <v>3825</v>
      </c>
      <c r="EB4" s="2483" t="s">
        <v>3826</v>
      </c>
      <c r="EC4" s="2483" t="s">
        <v>3827</v>
      </c>
      <c r="ED4" s="2487" t="s">
        <v>790</v>
      </c>
      <c r="EE4" s="2489" t="s">
        <v>1410</v>
      </c>
      <c r="EF4" s="2489" t="s">
        <v>1380</v>
      </c>
      <c r="EG4" s="2493" t="s">
        <v>675</v>
      </c>
      <c r="EH4" s="2493" t="s">
        <v>1904</v>
      </c>
      <c r="EI4" s="2493" t="s">
        <v>1131</v>
      </c>
      <c r="EJ4" s="2493" t="s">
        <v>1927</v>
      </c>
      <c r="EK4" s="2493" t="s">
        <v>394</v>
      </c>
      <c r="EL4" s="2493" t="s">
        <v>1918</v>
      </c>
      <c r="EM4" s="2493" t="s">
        <v>630</v>
      </c>
      <c r="EN4" s="2493" t="s">
        <v>629</v>
      </c>
      <c r="EO4" s="2493" t="s">
        <v>631</v>
      </c>
      <c r="EP4" s="2481" t="s">
        <v>3828</v>
      </c>
      <c r="EQ4" s="2481" t="s">
        <v>3829</v>
      </c>
      <c r="ER4" s="2481" t="s">
        <v>3830</v>
      </c>
      <c r="ES4" s="2481" t="s">
        <v>3831</v>
      </c>
      <c r="ET4" s="2495" t="s">
        <v>3832</v>
      </c>
      <c r="EU4" s="2495" t="s">
        <v>3833</v>
      </c>
      <c r="EV4" s="2495" t="s">
        <v>3834</v>
      </c>
      <c r="EW4" s="2495" t="s">
        <v>3835</v>
      </c>
      <c r="EX4" s="2495" t="s">
        <v>3836</v>
      </c>
      <c r="EY4" s="2495" t="s">
        <v>3837</v>
      </c>
      <c r="EZ4" s="2495" t="s">
        <v>3838</v>
      </c>
      <c r="FA4" s="2495" t="s">
        <v>3839</v>
      </c>
      <c r="FB4" s="2481" t="s">
        <v>3840</v>
      </c>
      <c r="FC4" s="2481" t="s">
        <v>3841</v>
      </c>
      <c r="FD4" s="2481" t="s">
        <v>3842</v>
      </c>
      <c r="FE4" s="2481" t="s">
        <v>3843</v>
      </c>
      <c r="FF4" s="2481" t="s">
        <v>3844</v>
      </c>
      <c r="FG4" s="2481" t="s">
        <v>3845</v>
      </c>
      <c r="FH4" s="2481" t="s">
        <v>3846</v>
      </c>
      <c r="FI4" s="2481" t="s">
        <v>3847</v>
      </c>
      <c r="FJ4" s="2481" t="s">
        <v>3848</v>
      </c>
      <c r="FK4" s="2481" t="s">
        <v>3849</v>
      </c>
      <c r="FL4" s="2481" t="s">
        <v>4361</v>
      </c>
      <c r="FM4" s="2481" t="s">
        <v>3850</v>
      </c>
      <c r="FN4" s="2481" t="s">
        <v>3851</v>
      </c>
      <c r="FO4" s="2481" t="s">
        <v>3852</v>
      </c>
      <c r="FP4" s="2481" t="s">
        <v>3853</v>
      </c>
      <c r="FQ4" s="2481" t="s">
        <v>3854</v>
      </c>
      <c r="FR4" s="2495" t="s">
        <v>3855</v>
      </c>
      <c r="FS4" s="2495" t="s">
        <v>3856</v>
      </c>
      <c r="FT4" s="2495" t="s">
        <v>3857</v>
      </c>
      <c r="FU4" s="2499" t="s">
        <v>3858</v>
      </c>
      <c r="FV4" s="2499" t="s">
        <v>3859</v>
      </c>
      <c r="FW4" s="2499" t="s">
        <v>3860</v>
      </c>
      <c r="FX4" s="2499" t="s">
        <v>3861</v>
      </c>
      <c r="FY4" s="2499" t="s">
        <v>3862</v>
      </c>
      <c r="FZ4" s="2499" t="s">
        <v>3863</v>
      </c>
      <c r="GA4" s="2499" t="s">
        <v>3864</v>
      </c>
      <c r="GB4" s="2499" t="s">
        <v>3865</v>
      </c>
      <c r="GC4" s="2499" t="s">
        <v>3866</v>
      </c>
      <c r="GD4" s="2499" t="s">
        <v>3867</v>
      </c>
      <c r="GE4" s="2499" t="s">
        <v>3868</v>
      </c>
      <c r="GF4" s="2499" t="s">
        <v>3869</v>
      </c>
      <c r="GG4" s="2499" t="s">
        <v>3870</v>
      </c>
      <c r="GH4" s="2501" t="s">
        <v>3871</v>
      </c>
      <c r="GI4" s="2501" t="s">
        <v>3872</v>
      </c>
      <c r="GJ4" s="2509" t="s">
        <v>3873</v>
      </c>
      <c r="GK4" s="2509" t="s">
        <v>3874</v>
      </c>
      <c r="GL4" s="2501" t="s">
        <v>3875</v>
      </c>
      <c r="GM4" s="2509" t="s">
        <v>3876</v>
      </c>
      <c r="GN4" s="2509" t="s">
        <v>3877</v>
      </c>
      <c r="GO4" s="2501" t="s">
        <v>3878</v>
      </c>
      <c r="GP4" s="2501" t="s">
        <v>3879</v>
      </c>
      <c r="GQ4" s="2501" t="s">
        <v>3880</v>
      </c>
      <c r="GR4" s="2499" t="s">
        <v>3881</v>
      </c>
      <c r="GS4" s="2499" t="s">
        <v>3694</v>
      </c>
      <c r="GT4" s="2507" t="s">
        <v>3882</v>
      </c>
      <c r="GU4" s="2505"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28"/>
      <c r="B5" s="2492"/>
      <c r="C5" s="2492"/>
      <c r="D5" s="2492"/>
      <c r="E5" s="2492"/>
      <c r="F5" s="2492"/>
      <c r="G5" s="2492"/>
      <c r="H5" s="2492"/>
      <c r="I5" s="2492"/>
      <c r="J5" s="2522"/>
      <c r="K5" s="2523"/>
      <c r="L5" s="2523"/>
      <c r="M5" s="2513"/>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96"/>
      <c r="CD5" s="2496"/>
      <c r="CE5" s="2496"/>
      <c r="CF5" s="2496"/>
      <c r="CG5" s="2496"/>
      <c r="CH5" s="249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13"/>
      <c r="DG5" s="2513"/>
      <c r="DH5" s="2486"/>
      <c r="DI5" s="2486"/>
      <c r="DJ5" s="2486"/>
      <c r="DK5" s="2486"/>
      <c r="DL5" s="2486"/>
      <c r="DM5" s="2486"/>
      <c r="DN5" s="2486"/>
      <c r="DO5" s="2486"/>
      <c r="DP5" s="2486"/>
      <c r="DQ5" s="2484"/>
      <c r="DR5" s="2486"/>
      <c r="DS5" s="2484"/>
      <c r="DT5" s="2484"/>
      <c r="DU5" s="2484"/>
      <c r="DV5" s="2484"/>
      <c r="DW5" s="2484"/>
      <c r="DX5" s="2484"/>
      <c r="DY5" s="2484"/>
      <c r="DZ5" s="2484"/>
      <c r="EA5" s="2484"/>
      <c r="EB5" s="2484"/>
      <c r="EC5" s="2484"/>
      <c r="ED5" s="2488"/>
      <c r="EE5" s="2490"/>
      <c r="EF5" s="2490"/>
      <c r="EG5" s="2494"/>
      <c r="EH5" s="2494"/>
      <c r="EI5" s="2494"/>
      <c r="EJ5" s="2494"/>
      <c r="EK5" s="2494"/>
      <c r="EL5" s="2494"/>
      <c r="EM5" s="2494"/>
      <c r="EN5" s="2494"/>
      <c r="EO5" s="2494"/>
      <c r="EP5" s="2482"/>
      <c r="EQ5" s="2482"/>
      <c r="ER5" s="2482"/>
      <c r="ES5" s="2482"/>
      <c r="ET5" s="2496"/>
      <c r="EU5" s="2496"/>
      <c r="EV5" s="2496"/>
      <c r="EW5" s="2496"/>
      <c r="EX5" s="2496"/>
      <c r="EY5" s="2496"/>
      <c r="EZ5" s="2496"/>
      <c r="FA5" s="2496"/>
      <c r="FB5" s="2482"/>
      <c r="FC5" s="2482"/>
      <c r="FD5" s="2482"/>
      <c r="FE5" s="2482"/>
      <c r="FF5" s="2482"/>
      <c r="FG5" s="2482"/>
      <c r="FH5" s="2482"/>
      <c r="FI5" s="2482"/>
      <c r="FJ5" s="2482"/>
      <c r="FK5" s="2482"/>
      <c r="FL5" s="2482"/>
      <c r="FM5" s="2482"/>
      <c r="FN5" s="2482"/>
      <c r="FO5" s="2482"/>
      <c r="FP5" s="2482"/>
      <c r="FQ5" s="2482"/>
      <c r="FR5" s="2496"/>
      <c r="FS5" s="2496"/>
      <c r="FT5" s="2496"/>
      <c r="FU5" s="2500"/>
      <c r="FV5" s="2500"/>
      <c r="FW5" s="2500"/>
      <c r="FX5" s="2500"/>
      <c r="FY5" s="2500"/>
      <c r="FZ5" s="2500"/>
      <c r="GA5" s="2500"/>
      <c r="GB5" s="2500"/>
      <c r="GC5" s="2500"/>
      <c r="GD5" s="2500"/>
      <c r="GE5" s="2500"/>
      <c r="GF5" s="2500"/>
      <c r="GG5" s="2500"/>
      <c r="GH5" s="2502"/>
      <c r="GI5" s="2502"/>
      <c r="GJ5" s="2510"/>
      <c r="GK5" s="2510"/>
      <c r="GL5" s="2502"/>
      <c r="GM5" s="2510"/>
      <c r="GN5" s="2510"/>
      <c r="GO5" s="2502"/>
      <c r="GP5" s="2502"/>
      <c r="GQ5" s="2502"/>
      <c r="GR5" s="2500"/>
      <c r="GS5" s="2500"/>
      <c r="GT5" s="2508"/>
      <c r="GU5" s="2506"/>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17"/>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03"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18"/>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04"/>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19"/>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497"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20"/>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49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25" t="s">
        <v>2603</v>
      </c>
      <c r="B184" s="2526"/>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11">
        <f>1.02*D186</f>
        <v>0</v>
      </c>
      <c r="W186" s="2511"/>
      <c r="X186" s="2511"/>
      <c r="Y186" s="2511"/>
      <c r="Z186" s="2511"/>
      <c r="AA186" s="2511"/>
      <c r="AB186" s="2511"/>
      <c r="AC186" s="2511"/>
      <c r="AD186" s="2511"/>
      <c r="AE186" s="2511"/>
      <c r="AF186" s="2511"/>
      <c r="AG186" s="2511"/>
      <c r="AH186" s="2511"/>
      <c r="AI186" s="2511"/>
      <c r="AJ186" s="2511"/>
      <c r="AK186" s="2511"/>
      <c r="AL186" s="2511"/>
      <c r="AM186" s="2511"/>
      <c r="AN186" s="2511"/>
      <c r="AO186" s="2511"/>
      <c r="AP186" s="2511"/>
      <c r="AQ186" s="2511"/>
      <c r="AR186" s="2511"/>
      <c r="AS186" s="2511"/>
      <c r="AT186" s="2511"/>
      <c r="AU186" s="2511"/>
      <c r="AV186" s="2511"/>
      <c r="AW186" s="2511"/>
      <c r="AX186" s="2511"/>
      <c r="AY186" s="2511"/>
      <c r="AZ186" s="2511"/>
      <c r="BA186" s="2511"/>
      <c r="BB186" s="2511"/>
      <c r="BC186" s="2511"/>
      <c r="BD186" s="2511"/>
      <c r="BE186" s="2511"/>
      <c r="BF186" s="2511"/>
      <c r="BG186" s="2511"/>
      <c r="BH186" s="2511"/>
      <c r="BI186" s="2511"/>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11">
        <f>1.02*D187</f>
        <v>0</v>
      </c>
      <c r="W187" s="2511"/>
      <c r="X187" s="2511"/>
      <c r="Y187" s="2511"/>
      <c r="Z187" s="2511"/>
      <c r="AA187" s="2511"/>
      <c r="AB187" s="2511"/>
      <c r="AC187" s="2511"/>
      <c r="AD187" s="2511"/>
      <c r="AE187" s="2511"/>
      <c r="AF187" s="2511"/>
      <c r="AG187" s="2511"/>
      <c r="AH187" s="2511"/>
      <c r="AI187" s="2511"/>
      <c r="AJ187" s="2511"/>
      <c r="AK187" s="2511"/>
      <c r="AL187" s="2511"/>
      <c r="AM187" s="2511"/>
      <c r="AN187" s="2511"/>
      <c r="AO187" s="2511"/>
      <c r="AP187" s="2511"/>
      <c r="AQ187" s="2511"/>
      <c r="AR187" s="2511"/>
      <c r="AS187" s="2511"/>
      <c r="AT187" s="2511"/>
      <c r="AU187" s="2511"/>
      <c r="AV187" s="2511"/>
      <c r="AW187" s="2511"/>
      <c r="AX187" s="2511"/>
      <c r="AY187" s="2511"/>
      <c r="AZ187" s="2511"/>
      <c r="BA187" s="2511"/>
      <c r="BB187" s="2511"/>
      <c r="BC187" s="2511"/>
      <c r="BD187" s="2511"/>
      <c r="BE187" s="2511"/>
      <c r="BF187" s="2511"/>
      <c r="BG187" s="2511"/>
      <c r="BH187" s="2511"/>
      <c r="BI187" s="2511"/>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11">
        <f>1.02*D188</f>
        <v>0</v>
      </c>
      <c r="W188" s="2511"/>
      <c r="X188" s="2511"/>
      <c r="Y188" s="2511"/>
      <c r="Z188" s="2511"/>
      <c r="AA188" s="2511"/>
      <c r="AB188" s="2511"/>
      <c r="AC188" s="2511"/>
      <c r="AD188" s="2511"/>
      <c r="AE188" s="2511"/>
      <c r="AF188" s="2511"/>
      <c r="AG188" s="2511"/>
      <c r="AH188" s="2511"/>
      <c r="AI188" s="2511"/>
      <c r="AJ188" s="2511"/>
      <c r="AK188" s="2511"/>
      <c r="AL188" s="2511"/>
      <c r="AM188" s="2511"/>
      <c r="AN188" s="2511"/>
      <c r="AO188" s="2511"/>
      <c r="AP188" s="2511"/>
      <c r="AQ188" s="2511"/>
      <c r="AR188" s="2511"/>
      <c r="AS188" s="2511"/>
      <c r="AT188" s="2511"/>
      <c r="AU188" s="2511"/>
      <c r="AV188" s="2511"/>
      <c r="AW188" s="2511"/>
      <c r="AX188" s="2511"/>
      <c r="AY188" s="2511"/>
      <c r="AZ188" s="2511"/>
      <c r="BA188" s="2511"/>
      <c r="BB188" s="2511"/>
      <c r="BC188" s="2511"/>
      <c r="BD188" s="2511"/>
      <c r="BE188" s="2511"/>
      <c r="BF188" s="2511"/>
      <c r="BG188" s="2511"/>
      <c r="BH188" s="2511"/>
      <c r="BI188" s="2511"/>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44" t="e">
        <f>#REF!&amp;", "&amp;#REF!</f>
        <v>#REF!</v>
      </c>
      <c r="B4" s="2544"/>
      <c r="C4" s="2544"/>
      <c r="D4" s="2544"/>
      <c r="E4" s="2544"/>
      <c r="F4" s="2544"/>
      <c r="G4" s="2544"/>
      <c r="H4" s="2544"/>
      <c r="I4" s="2544"/>
      <c r="J4" s="2544"/>
      <c r="K4" s="2544"/>
      <c r="L4" s="2544"/>
      <c r="M4" s="2544"/>
      <c r="N4" s="2544"/>
      <c r="O4" s="2544"/>
      <c r="P4" s="2544"/>
      <c r="Q4" s="2544"/>
      <c r="R4" s="2544"/>
      <c r="S4" s="2544"/>
      <c r="T4" s="2544"/>
      <c r="U4" s="2544"/>
      <c r="V4" s="2544"/>
      <c r="W4" s="2544"/>
      <c r="X4" s="2544"/>
      <c r="Y4" s="2544"/>
      <c r="Z4" s="2544"/>
      <c r="AA4" s="2544"/>
      <c r="AB4" s="2544"/>
      <c r="AC4" s="2544"/>
      <c r="AD4" s="2544"/>
      <c r="AE4" s="2544"/>
      <c r="AF4" s="2544"/>
      <c r="AG4" s="2544"/>
      <c r="AH4" s="2544"/>
      <c r="AI4" s="2544"/>
      <c r="AJ4" s="2544"/>
      <c r="AK4" s="2544"/>
      <c r="AL4" s="2544"/>
      <c r="AM4" s="2544"/>
      <c r="AN4" s="2544"/>
      <c r="AO4" s="2544"/>
      <c r="AP4" s="2544"/>
      <c r="AQ4" s="2544"/>
      <c r="AR4" s="2544"/>
      <c r="AS4" s="2544"/>
      <c r="AT4" s="2544"/>
      <c r="AU4" s="2544"/>
      <c r="AV4" s="2544"/>
      <c r="AW4" s="2544"/>
      <c r="AX4" s="2544"/>
      <c r="AY4" s="2544"/>
      <c r="AZ4" s="2544"/>
      <c r="BA4" s="2544"/>
      <c r="BB4" s="2544"/>
      <c r="BC4" s="2544"/>
      <c r="BD4" s="2544"/>
      <c r="BE4" s="2544"/>
      <c r="BF4" s="2544"/>
      <c r="BG4" s="2544"/>
      <c r="BH4" s="2544"/>
      <c r="BI4" s="2544"/>
      <c r="BJ4" s="2544"/>
      <c r="BK4" s="2544"/>
      <c r="BL4" s="2544"/>
      <c r="BM4" s="2544"/>
      <c r="BN4" s="2544"/>
      <c r="BO4" s="2544"/>
      <c r="BP4" s="2544"/>
      <c r="BQ4" s="2544"/>
      <c r="BR4" s="2544"/>
      <c r="BS4" s="2544"/>
      <c r="BT4" s="2544"/>
      <c r="BU4" s="2544"/>
      <c r="BV4" s="2544"/>
      <c r="BW4" s="2544"/>
      <c r="BX4" s="2544"/>
      <c r="BY4" s="2544"/>
      <c r="BZ4" s="2544"/>
      <c r="CA4" s="2544"/>
      <c r="CB4" s="2544"/>
      <c r="CC4" s="2544"/>
      <c r="CD4" s="2544"/>
      <c r="CE4" s="2544"/>
      <c r="CF4" s="2544"/>
      <c r="CG4" s="2544"/>
      <c r="CH4" s="2544"/>
      <c r="CI4" s="2544"/>
      <c r="CJ4" s="2544"/>
      <c r="CK4" s="2544"/>
      <c r="CL4" s="2544"/>
      <c r="CM4" s="2544"/>
      <c r="CN4" s="2544"/>
      <c r="CO4" s="2544"/>
      <c r="CP4" s="2544"/>
      <c r="CQ4" s="2544"/>
      <c r="CR4" s="2544"/>
      <c r="CS4" s="2544"/>
      <c r="CT4" s="2544"/>
      <c r="CU4" s="2544"/>
      <c r="CV4" s="2544"/>
      <c r="CW4" s="2544"/>
      <c r="CX4" s="2544"/>
      <c r="CY4" s="2544"/>
      <c r="CZ4" s="2544"/>
      <c r="DA4" s="2544"/>
      <c r="DB4" s="2544"/>
      <c r="DC4" s="2544"/>
      <c r="DD4" s="2544"/>
      <c r="DE4" s="2544"/>
      <c r="DF4" s="2544"/>
      <c r="DG4" s="2544"/>
      <c r="DH4" s="2544"/>
      <c r="DI4" s="2544"/>
      <c r="DJ4" s="2544"/>
      <c r="DK4" s="2544"/>
      <c r="DL4" s="2544"/>
      <c r="DM4" s="2544"/>
      <c r="DN4" s="2544"/>
      <c r="DO4" s="2544"/>
      <c r="DP4" s="2544"/>
      <c r="DQ4" s="2544"/>
      <c r="DR4" s="2544"/>
      <c r="DS4" s="2544"/>
      <c r="DT4" s="2544"/>
      <c r="DU4" s="2544"/>
      <c r="DV4" s="2544"/>
      <c r="DW4" s="2544"/>
      <c r="DX4" s="2544"/>
      <c r="DY4" s="2544"/>
      <c r="DZ4" s="2544"/>
      <c r="EA4" s="2544"/>
      <c r="EB4" s="2544"/>
      <c r="EC4" s="2544"/>
    </row>
    <row r="5" spans="1:153" ht="34.5" customHeight="1" thickTop="1" thickBot="1">
      <c r="A5" s="2548" t="s">
        <v>3789</v>
      </c>
      <c r="B5" s="2550" t="s">
        <v>3790</v>
      </c>
      <c r="C5" s="2546" t="s">
        <v>3900</v>
      </c>
      <c r="D5" s="2546" t="s">
        <v>3901</v>
      </c>
      <c r="E5" s="2546" t="s">
        <v>3797</v>
      </c>
      <c r="F5" s="2538" t="s">
        <v>3798</v>
      </c>
      <c r="G5" s="2538" t="s">
        <v>3799</v>
      </c>
      <c r="H5" s="2538" t="s">
        <v>3800</v>
      </c>
      <c r="I5" s="2552" t="s">
        <v>2285</v>
      </c>
      <c r="J5" s="2553"/>
      <c r="K5" s="2554"/>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31" t="s">
        <v>2400</v>
      </c>
      <c r="BP5" s="2531" t="s">
        <v>2403</v>
      </c>
      <c r="BQ5" s="2531" t="s">
        <v>2403</v>
      </c>
      <c r="BR5" s="2531"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37" t="s">
        <v>3907</v>
      </c>
      <c r="CO5" s="2537" t="s">
        <v>3908</v>
      </c>
      <c r="CP5" s="2537" t="s">
        <v>3909</v>
      </c>
      <c r="CQ5" s="2533" t="str">
        <f>"Chuoãi "&amp;EF6&amp;" laép vaøo xaø  CÑX "&amp;EF6 &amp; "-X"</f>
        <v>Chuoãi Polymer laép vaøo xaø  CÑX Polymer-X</v>
      </c>
      <c r="CR5" s="2542" t="s">
        <v>3809</v>
      </c>
      <c r="CS5" s="2540" t="s">
        <v>3910</v>
      </c>
      <c r="CT5" s="2540" t="s">
        <v>3911</v>
      </c>
      <c r="CU5" s="2537" t="s">
        <v>3810</v>
      </c>
      <c r="CV5" s="2537" t="s">
        <v>3811</v>
      </c>
      <c r="CW5" s="2537" t="s">
        <v>3812</v>
      </c>
      <c r="CX5" s="2537" t="s">
        <v>3813</v>
      </c>
      <c r="CY5" s="2535" t="s">
        <v>3912</v>
      </c>
      <c r="CZ5" s="2535" t="s">
        <v>3913</v>
      </c>
      <c r="DA5" s="2535" t="s">
        <v>3914</v>
      </c>
      <c r="DB5" s="2540" t="s">
        <v>3915</v>
      </c>
      <c r="DC5" s="2535" t="s">
        <v>3916</v>
      </c>
      <c r="DD5" s="2540" t="s">
        <v>3820</v>
      </c>
      <c r="DE5" s="2535" t="s">
        <v>3917</v>
      </c>
      <c r="DF5" s="2531" t="s">
        <v>3821</v>
      </c>
      <c r="DG5" s="2531" t="s">
        <v>3822</v>
      </c>
      <c r="DH5" s="2531" t="s">
        <v>3823</v>
      </c>
      <c r="DI5" s="2531" t="s">
        <v>3824</v>
      </c>
      <c r="DJ5" s="2531" t="s">
        <v>3825</v>
      </c>
      <c r="DK5" s="2531" t="s">
        <v>3827</v>
      </c>
      <c r="DL5" s="2531" t="s">
        <v>3827</v>
      </c>
      <c r="DM5" s="2531" t="s">
        <v>790</v>
      </c>
      <c r="DN5" s="2531" t="s">
        <v>675</v>
      </c>
      <c r="DO5" s="2531" t="s">
        <v>1904</v>
      </c>
      <c r="DP5" s="2531" t="s">
        <v>1131</v>
      </c>
      <c r="DQ5" s="2531" t="s">
        <v>1927</v>
      </c>
      <c r="DR5" s="2531" t="s">
        <v>394</v>
      </c>
      <c r="DS5" s="2531" t="s">
        <v>1918</v>
      </c>
      <c r="DT5" s="2531" t="s">
        <v>1195</v>
      </c>
      <c r="DU5" s="2531" t="s">
        <v>1196</v>
      </c>
      <c r="DV5" s="428"/>
      <c r="DW5" s="428"/>
      <c r="DX5" s="428"/>
      <c r="DY5" s="428"/>
      <c r="DZ5" s="428"/>
      <c r="EA5" s="408"/>
      <c r="EB5" s="2540" t="s">
        <v>3918</v>
      </c>
      <c r="EC5" s="2529" t="s">
        <v>2610</v>
      </c>
    </row>
    <row r="6" spans="1:153" s="434" customFormat="1" ht="99.75" customHeight="1" thickTop="1">
      <c r="A6" s="2549"/>
      <c r="B6" s="2551"/>
      <c r="C6" s="2547"/>
      <c r="D6" s="2547"/>
      <c r="E6" s="2547"/>
      <c r="F6" s="2539"/>
      <c r="G6" s="2539"/>
      <c r="H6" s="253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55"/>
      <c r="BP6" s="2555"/>
      <c r="BQ6" s="2555"/>
      <c r="BR6" s="2555"/>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34"/>
      <c r="CO6" s="2534"/>
      <c r="CP6" s="2534"/>
      <c r="CQ6" s="2534"/>
      <c r="CR6" s="2543"/>
      <c r="CS6" s="2541"/>
      <c r="CT6" s="2541"/>
      <c r="CU6" s="2534"/>
      <c r="CV6" s="2534"/>
      <c r="CW6" s="2534"/>
      <c r="CX6" s="2534"/>
      <c r="CY6" s="2536"/>
      <c r="CZ6" s="2536"/>
      <c r="DA6" s="2536"/>
      <c r="DB6" s="2541"/>
      <c r="DC6" s="2536"/>
      <c r="DD6" s="2541"/>
      <c r="DE6" s="2536"/>
      <c r="DF6" s="2532"/>
      <c r="DG6" s="2532"/>
      <c r="DH6" s="2532"/>
      <c r="DI6" s="2532"/>
      <c r="DJ6" s="2532"/>
      <c r="DK6" s="2532"/>
      <c r="DL6" s="2532"/>
      <c r="DM6" s="2532"/>
      <c r="DN6" s="2532"/>
      <c r="DO6" s="2532"/>
      <c r="DP6" s="2532"/>
      <c r="DQ6" s="2532"/>
      <c r="DR6" s="2532"/>
      <c r="DS6" s="2532"/>
      <c r="DT6" s="2532"/>
      <c r="DU6" s="2532"/>
      <c r="DV6" s="411" t="s">
        <v>3921</v>
      </c>
      <c r="DW6" s="411" t="s">
        <v>3922</v>
      </c>
      <c r="DX6" s="411" t="s">
        <v>3923</v>
      </c>
      <c r="DY6" s="411" t="s">
        <v>3924</v>
      </c>
      <c r="DZ6" s="411" t="s">
        <v>3925</v>
      </c>
      <c r="EA6" s="408" t="s">
        <v>3882</v>
      </c>
      <c r="EB6" s="2541"/>
      <c r="EC6" s="2530"/>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45" t="s">
        <v>1641</v>
      </c>
      <c r="B99" s="2545"/>
      <c r="C99" s="2545"/>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56" t="str">
        <f>chitiet!E7</f>
        <v>Công trình: Gói Thầu Số 05 (Xây Dựng): Di dời hệ thống điện trung hạ thế, trạm biến áp - Thuộc dự án: Đường Nguyễn Thị Minh Khai, Huyện Xuân Lộc</v>
      </c>
      <c r="B6" s="2556"/>
      <c r="C6" s="2556"/>
      <c r="D6" s="2556"/>
      <c r="E6" s="2556"/>
      <c r="F6" s="2556"/>
      <c r="G6" s="2556"/>
      <c r="H6" s="2556"/>
      <c r="I6" s="2556"/>
      <c r="J6" s="2556"/>
      <c r="K6" s="2556"/>
      <c r="L6" s="2556"/>
      <c r="M6" s="2556"/>
      <c r="N6" s="2556"/>
      <c r="O6" s="2556"/>
      <c r="P6" s="2556"/>
      <c r="Q6" s="2556"/>
      <c r="R6" s="2556"/>
      <c r="S6" s="2556"/>
      <c r="T6" s="2556"/>
      <c r="U6" s="2556"/>
      <c r="V6" s="2556"/>
      <c r="W6" s="2556"/>
      <c r="X6" s="2556"/>
      <c r="Y6" s="2556"/>
      <c r="Z6" s="2556"/>
      <c r="AA6" s="2556"/>
      <c r="AB6" s="2556"/>
      <c r="AC6" s="2556"/>
      <c r="AD6" s="2556"/>
      <c r="AE6" s="2556"/>
      <c r="AF6" s="2556"/>
      <c r="AG6" s="2556"/>
      <c r="AH6" s="2556"/>
      <c r="AI6" s="2556"/>
      <c r="AJ6" s="2556"/>
      <c r="AK6" s="2556"/>
      <c r="AL6" s="2556"/>
      <c r="AM6" s="2556"/>
      <c r="AN6" s="2556"/>
      <c r="AO6" s="2556"/>
      <c r="AP6" s="2556"/>
      <c r="AQ6" s="2556"/>
      <c r="AR6" s="2556"/>
      <c r="AS6" s="2556"/>
      <c r="AT6" s="2556"/>
      <c r="AU6" s="2556"/>
      <c r="AV6" s="2556"/>
      <c r="AW6" s="2556"/>
      <c r="AX6" s="2556"/>
      <c r="AY6" s="2556"/>
      <c r="AZ6" s="2556"/>
      <c r="BA6" s="2556"/>
      <c r="BB6" s="2556"/>
      <c r="BC6" s="2556"/>
      <c r="BD6" s="2556"/>
      <c r="BE6" s="2556"/>
      <c r="BF6" s="2556"/>
      <c r="BG6" s="2556"/>
      <c r="BH6" s="2556"/>
      <c r="BI6" s="2556"/>
      <c r="BJ6" s="2556"/>
      <c r="BK6" s="2556"/>
      <c r="BL6" s="2556"/>
      <c r="BM6" s="2556"/>
      <c r="BN6" s="2556"/>
      <c r="BO6" s="2556"/>
      <c r="BP6" s="2556"/>
      <c r="BQ6" s="2556"/>
      <c r="BR6" s="2556"/>
      <c r="BS6" s="2556"/>
      <c r="BT6" s="2556"/>
      <c r="BU6" s="2556"/>
      <c r="BV6" s="2556"/>
      <c r="BW6" s="2556"/>
      <c r="BX6" s="2556"/>
      <c r="BY6" s="2556"/>
      <c r="BZ6" s="2556"/>
      <c r="CA6" s="2556"/>
      <c r="CB6" s="2556"/>
      <c r="CC6" s="2556"/>
      <c r="CD6" s="2556"/>
      <c r="CE6" s="2556"/>
      <c r="CF6" s="2556"/>
      <c r="CG6" s="2556"/>
      <c r="CH6" s="2556"/>
      <c r="CI6" s="2556"/>
      <c r="CJ6" s="2556"/>
      <c r="CK6" s="2556"/>
      <c r="CL6" s="2556"/>
      <c r="CM6" s="2556"/>
      <c r="CN6" s="2556"/>
      <c r="CO6" s="2556"/>
      <c r="CP6" s="2556"/>
      <c r="CQ6" s="2556"/>
      <c r="CR6" s="2556"/>
      <c r="CS6" s="2556"/>
      <c r="CT6" s="2556"/>
      <c r="CU6" s="2556"/>
      <c r="CV6" s="2556"/>
      <c r="CW6" s="2556"/>
      <c r="CX6" s="2556"/>
    </row>
    <row r="7" spans="1:262" s="1630" customFormat="1" ht="31.2" customHeight="1" thickBot="1">
      <c r="A7" s="2556" t="str">
        <f>chitiet!E8</f>
        <v>Địa điểm: Huyện Xuân Lộc - Tỉnh Đồng Nai</v>
      </c>
      <c r="B7" s="2556"/>
      <c r="C7" s="2544"/>
      <c r="D7" s="2556"/>
      <c r="E7" s="2544"/>
      <c r="F7" s="2544"/>
      <c r="G7" s="2544"/>
      <c r="H7" s="2556"/>
      <c r="I7" s="2544"/>
      <c r="J7" s="2556"/>
      <c r="K7" s="2544"/>
      <c r="L7" s="2556"/>
      <c r="M7" s="2556"/>
      <c r="N7" s="2544"/>
      <c r="O7" s="2544"/>
      <c r="P7" s="2544"/>
      <c r="Q7" s="2544"/>
      <c r="R7" s="2544"/>
      <c r="S7" s="2556"/>
      <c r="T7" s="2544"/>
      <c r="U7" s="2544"/>
      <c r="V7" s="2544"/>
      <c r="W7" s="2556"/>
      <c r="X7" s="2544"/>
      <c r="Y7" s="2544"/>
      <c r="Z7" s="2544"/>
      <c r="AA7" s="2544"/>
      <c r="AB7" s="2544"/>
      <c r="AC7" s="2544"/>
      <c r="AD7" s="2544"/>
      <c r="AE7" s="2544"/>
      <c r="AF7" s="2544"/>
      <c r="AG7" s="2544"/>
      <c r="AH7" s="2544"/>
      <c r="AI7" s="2544"/>
      <c r="AJ7" s="2544"/>
      <c r="AK7" s="2544"/>
      <c r="AL7" s="2544"/>
      <c r="AM7" s="2544"/>
      <c r="AN7" s="2556"/>
      <c r="AO7" s="2556"/>
      <c r="AP7" s="2544"/>
      <c r="AQ7" s="2544"/>
      <c r="AR7" s="2544"/>
      <c r="AS7" s="2544"/>
      <c r="AT7" s="2544"/>
      <c r="AU7" s="2544"/>
      <c r="AV7" s="2544"/>
      <c r="AW7" s="2556"/>
      <c r="AX7" s="2556"/>
      <c r="AY7" s="2544"/>
      <c r="AZ7" s="2544"/>
      <c r="BA7" s="2544"/>
      <c r="BB7" s="2544"/>
      <c r="BC7" s="2544"/>
      <c r="BD7" s="2556"/>
      <c r="BE7" s="2544"/>
      <c r="BF7" s="2544"/>
      <c r="BG7" s="2544"/>
      <c r="BH7" s="2544"/>
      <c r="BI7" s="2544"/>
      <c r="BJ7" s="2544"/>
      <c r="BK7" s="2544"/>
      <c r="BL7" s="2544"/>
      <c r="BM7" s="2556"/>
      <c r="BN7" s="2544"/>
      <c r="BO7" s="2556"/>
      <c r="BP7" s="2556"/>
      <c r="BQ7" s="2544"/>
      <c r="BR7" s="2544"/>
      <c r="BS7" s="2544"/>
      <c r="BT7" s="2556"/>
      <c r="BU7" s="2556"/>
      <c r="BV7" s="2556"/>
      <c r="BW7" s="2556"/>
      <c r="BX7" s="2556"/>
      <c r="BY7" s="2544"/>
      <c r="BZ7" s="2556"/>
      <c r="CA7" s="2556"/>
      <c r="CB7" s="2556"/>
      <c r="CC7" s="2556"/>
      <c r="CD7" s="2544"/>
      <c r="CE7" s="2544"/>
      <c r="CF7" s="2544"/>
      <c r="CG7" s="2544"/>
      <c r="CH7" s="2544"/>
      <c r="CI7" s="2544"/>
      <c r="CJ7" s="2544"/>
      <c r="CK7" s="2544"/>
      <c r="CL7" s="2544"/>
      <c r="CM7" s="2544"/>
      <c r="CN7" s="2544"/>
      <c r="CO7" s="2544"/>
      <c r="CP7" s="2544"/>
      <c r="CQ7" s="2544"/>
      <c r="CR7" s="2556"/>
      <c r="CS7" s="2556"/>
      <c r="CT7" s="2556"/>
      <c r="CU7" s="2556"/>
      <c r="CV7" s="2556"/>
      <c r="CW7" s="2556"/>
      <c r="CX7" s="2556"/>
    </row>
    <row r="8" spans="1:262" s="543" customFormat="1" ht="29.4" customHeight="1" thickTop="1">
      <c r="A8" s="2557" t="s">
        <v>3789</v>
      </c>
      <c r="B8" s="2557" t="s">
        <v>3790</v>
      </c>
      <c r="C8" s="2588" t="s">
        <v>3929</v>
      </c>
      <c r="D8" s="2557" t="s">
        <v>3930</v>
      </c>
      <c r="E8" s="2590" t="s">
        <v>3797</v>
      </c>
      <c r="F8" s="2565" t="s">
        <v>3798</v>
      </c>
      <c r="G8" s="2591" t="s">
        <v>3931</v>
      </c>
      <c r="H8" s="2557" t="s">
        <v>3800</v>
      </c>
      <c r="I8" s="2578" t="s">
        <v>2285</v>
      </c>
      <c r="J8" s="2579"/>
      <c r="K8" s="2578"/>
      <c r="L8" s="2579"/>
      <c r="M8" s="2580"/>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67" t="s">
        <v>2399</v>
      </c>
      <c r="BD8" s="2557" t="s">
        <v>2401</v>
      </c>
      <c r="BE8" s="2572" t="s">
        <v>2403</v>
      </c>
      <c r="BF8" s="525"/>
      <c r="BG8" s="542"/>
      <c r="BH8" s="542"/>
      <c r="BI8" s="542"/>
      <c r="BJ8" s="525" t="s">
        <v>3804</v>
      </c>
      <c r="BK8" s="542"/>
      <c r="BL8" s="579"/>
      <c r="BM8" s="2584" t="s">
        <v>4574</v>
      </c>
      <c r="BN8" s="2150"/>
      <c r="BO8" s="2574" t="s">
        <v>3805</v>
      </c>
      <c r="BP8" s="2574" t="s">
        <v>3806</v>
      </c>
      <c r="BQ8" s="2582" t="s">
        <v>3933</v>
      </c>
      <c r="BR8" s="2576" t="s">
        <v>3934</v>
      </c>
      <c r="BS8" s="2581" t="s">
        <v>3909</v>
      </c>
      <c r="BT8" s="2559" t="s">
        <v>3935</v>
      </c>
      <c r="BU8" s="2557" t="s">
        <v>3936</v>
      </c>
      <c r="BV8" s="2561" t="s">
        <v>3937</v>
      </c>
      <c r="BW8" s="2559" t="s">
        <v>3938</v>
      </c>
      <c r="BX8" s="2557" t="s">
        <v>3810</v>
      </c>
      <c r="BY8" s="2570" t="s">
        <v>3812</v>
      </c>
      <c r="BZ8" s="2557" t="s">
        <v>3939</v>
      </c>
      <c r="CA8" s="2557" t="s">
        <v>4834</v>
      </c>
      <c r="CB8" s="2557" t="s">
        <v>3815</v>
      </c>
      <c r="CC8" s="2557" t="s">
        <v>2892</v>
      </c>
      <c r="CD8" s="2572" t="s">
        <v>2893</v>
      </c>
      <c r="CE8" s="2565" t="s">
        <v>2894</v>
      </c>
      <c r="CF8" s="2565" t="s">
        <v>2895</v>
      </c>
      <c r="CG8" s="2565" t="s">
        <v>2896</v>
      </c>
      <c r="CH8" s="2565" t="s">
        <v>2897</v>
      </c>
      <c r="CI8" s="2565" t="s">
        <v>2898</v>
      </c>
      <c r="CJ8" s="2565" t="s">
        <v>3822</v>
      </c>
      <c r="CK8" s="2565" t="s">
        <v>3823</v>
      </c>
      <c r="CL8" s="2565" t="s">
        <v>3824</v>
      </c>
      <c r="CM8" s="2565" t="s">
        <v>3825</v>
      </c>
      <c r="CN8" s="2565" t="s">
        <v>3826</v>
      </c>
      <c r="CO8" s="2565" t="s">
        <v>3827</v>
      </c>
      <c r="CP8" s="2565" t="s">
        <v>4781</v>
      </c>
      <c r="CQ8" s="2567" t="s">
        <v>3940</v>
      </c>
      <c r="CR8" s="2557" t="s">
        <v>421</v>
      </c>
      <c r="CS8" s="2561" t="s">
        <v>4786</v>
      </c>
      <c r="CT8" s="2557" t="s">
        <v>368</v>
      </c>
      <c r="CU8" s="2557" t="s">
        <v>369</v>
      </c>
      <c r="CV8" s="2559" t="s">
        <v>4784</v>
      </c>
      <c r="CW8" s="2559" t="s">
        <v>3941</v>
      </c>
      <c r="CX8" s="2563" t="s">
        <v>2610</v>
      </c>
    </row>
    <row r="9" spans="1:262" s="543" customFormat="1" ht="117" customHeight="1">
      <c r="A9" s="2557"/>
      <c r="B9" s="2557"/>
      <c r="C9" s="2589"/>
      <c r="D9" s="2557"/>
      <c r="E9" s="2561"/>
      <c r="F9" s="2587"/>
      <c r="G9" s="2592"/>
      <c r="H9" s="2557"/>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86"/>
      <c r="BD9" s="2557"/>
      <c r="BE9" s="2573"/>
      <c r="BF9" s="1623" t="s">
        <v>2299</v>
      </c>
      <c r="BG9" s="1623" t="s">
        <v>911</v>
      </c>
      <c r="BH9" s="1623" t="s">
        <v>2304</v>
      </c>
      <c r="BI9" s="1623" t="s">
        <v>912</v>
      </c>
      <c r="BJ9" s="1623" t="s">
        <v>2301</v>
      </c>
      <c r="BK9" s="1623" t="s">
        <v>2127</v>
      </c>
      <c r="BL9" s="2002" t="s">
        <v>2305</v>
      </c>
      <c r="BM9" s="2585"/>
      <c r="BN9" s="2140" t="s">
        <v>344</v>
      </c>
      <c r="BO9" s="2558"/>
      <c r="BP9" s="2558"/>
      <c r="BQ9" s="2583"/>
      <c r="BR9" s="2577"/>
      <c r="BS9" s="2568"/>
      <c r="BT9" s="2560"/>
      <c r="BU9" s="2558"/>
      <c r="BV9" s="2562"/>
      <c r="BW9" s="2560"/>
      <c r="BX9" s="2558"/>
      <c r="BY9" s="2571"/>
      <c r="BZ9" s="2558"/>
      <c r="CA9" s="2558"/>
      <c r="CB9" s="2558"/>
      <c r="CC9" s="2558"/>
      <c r="CD9" s="2575"/>
      <c r="CE9" s="2566"/>
      <c r="CF9" s="2566"/>
      <c r="CG9" s="2566"/>
      <c r="CH9" s="2566"/>
      <c r="CI9" s="2566"/>
      <c r="CJ9" s="2566"/>
      <c r="CK9" s="2566"/>
      <c r="CL9" s="2566"/>
      <c r="CM9" s="2566"/>
      <c r="CN9" s="2566"/>
      <c r="CO9" s="2566"/>
      <c r="CP9" s="2566"/>
      <c r="CQ9" s="2568"/>
      <c r="CR9" s="2558"/>
      <c r="CS9" s="2562"/>
      <c r="CT9" s="2558"/>
      <c r="CU9" s="2558"/>
      <c r="CV9" s="2560"/>
      <c r="CW9" s="2560"/>
      <c r="CX9" s="2564"/>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69">
        <f>D94</f>
        <v>0</v>
      </c>
      <c r="M98" s="2569"/>
      <c r="N98" s="2569"/>
      <c r="O98" s="2569"/>
      <c r="P98" s="2569"/>
      <c r="Q98" s="2569"/>
      <c r="R98" s="2569"/>
      <c r="S98" s="2569"/>
      <c r="T98" s="2569"/>
      <c r="U98" s="2569"/>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69">
        <f>D94</f>
        <v>0</v>
      </c>
      <c r="M101" s="2569"/>
      <c r="N101" s="2569"/>
      <c r="O101" s="2569"/>
      <c r="P101" s="2569"/>
      <c r="Q101" s="2569"/>
      <c r="R101" s="2569"/>
      <c r="S101" s="2569"/>
      <c r="T101" s="2569"/>
      <c r="U101" s="2569"/>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597" t="s">
        <v>3944</v>
      </c>
      <c r="B4" s="2599" t="s">
        <v>3945</v>
      </c>
      <c r="C4" s="2599" t="s">
        <v>3790</v>
      </c>
      <c r="D4" s="2565" t="s">
        <v>2027</v>
      </c>
      <c r="E4" s="2565" t="s">
        <v>507</v>
      </c>
      <c r="F4" s="2565" t="s">
        <v>505</v>
      </c>
      <c r="G4" s="2565" t="s">
        <v>832</v>
      </c>
      <c r="H4" s="2565" t="s">
        <v>506</v>
      </c>
      <c r="I4" s="2565" t="s">
        <v>1151</v>
      </c>
      <c r="J4" s="2565" t="s">
        <v>3798</v>
      </c>
      <c r="K4" s="2565" t="s">
        <v>3931</v>
      </c>
      <c r="L4" s="2611" t="s">
        <v>3946</v>
      </c>
      <c r="M4" s="2613" t="s">
        <v>2285</v>
      </c>
      <c r="N4" s="2578"/>
      <c r="O4" s="2578"/>
      <c r="P4" s="2578"/>
      <c r="Q4" s="2578"/>
      <c r="R4" s="2614" t="s">
        <v>3902</v>
      </c>
      <c r="S4" s="2615"/>
      <c r="T4" s="2615"/>
      <c r="U4" s="2615"/>
      <c r="V4" s="2615"/>
      <c r="W4" s="2615"/>
      <c r="X4" s="2615"/>
      <c r="Y4" s="2615"/>
      <c r="Z4" s="566" t="s">
        <v>2606</v>
      </c>
      <c r="AA4" s="577"/>
      <c r="AB4" s="577"/>
      <c r="AC4" s="578"/>
      <c r="AD4" s="2565" t="s">
        <v>3947</v>
      </c>
      <c r="AE4" s="2565" t="s">
        <v>2393</v>
      </c>
      <c r="AF4" s="2565" t="s">
        <v>2396</v>
      </c>
      <c r="AG4" s="2565" t="s">
        <v>2399</v>
      </c>
      <c r="AH4" s="2565" t="s">
        <v>2400</v>
      </c>
      <c r="AI4" s="2608" t="s">
        <v>3948</v>
      </c>
      <c r="AJ4" s="579" t="s">
        <v>2183</v>
      </c>
      <c r="AK4" s="580"/>
      <c r="AL4" s="2602" t="s">
        <v>3949</v>
      </c>
      <c r="AM4" s="2602" t="s">
        <v>3950</v>
      </c>
      <c r="AN4" s="2602" t="s">
        <v>3951</v>
      </c>
      <c r="AO4" s="2602" t="s">
        <v>3952</v>
      </c>
      <c r="AP4" s="2602" t="s">
        <v>3953</v>
      </c>
      <c r="AQ4" s="2602" t="s">
        <v>3954</v>
      </c>
      <c r="AR4" s="2604" t="s">
        <v>3955</v>
      </c>
      <c r="AS4" s="2605"/>
      <c r="AT4" s="2605"/>
      <c r="AU4" s="2605"/>
      <c r="AV4" s="2605"/>
      <c r="AW4" s="2606"/>
      <c r="AX4" s="2607" t="s">
        <v>3956</v>
      </c>
      <c r="AY4" s="2607"/>
      <c r="AZ4" s="2607"/>
      <c r="BA4" s="2607"/>
      <c r="BB4" s="567" t="s">
        <v>3957</v>
      </c>
      <c r="BC4" s="581"/>
      <c r="BD4" s="567"/>
      <c r="BE4" s="568" t="s">
        <v>2605</v>
      </c>
      <c r="BF4" s="581"/>
      <c r="BG4" s="567"/>
      <c r="BH4" s="2602" t="s">
        <v>3958</v>
      </c>
      <c r="BI4" s="2602" t="s">
        <v>3959</v>
      </c>
      <c r="BJ4" s="2602" t="s">
        <v>3960</v>
      </c>
      <c r="BK4" s="2602" t="s">
        <v>2862</v>
      </c>
      <c r="BL4" s="2599" t="s">
        <v>3961</v>
      </c>
      <c r="BM4" s="2599" t="s">
        <v>3962</v>
      </c>
      <c r="BN4" s="2600" t="s">
        <v>2610</v>
      </c>
    </row>
    <row r="5" spans="1:209" s="543" customFormat="1" ht="142.5" customHeight="1">
      <c r="A5" s="2598"/>
      <c r="B5" s="2557"/>
      <c r="C5" s="2557"/>
      <c r="D5" s="2587"/>
      <c r="E5" s="2587"/>
      <c r="F5" s="2587"/>
      <c r="G5" s="2587"/>
      <c r="H5" s="2587"/>
      <c r="I5" s="2587"/>
      <c r="J5" s="2587"/>
      <c r="K5" s="2587"/>
      <c r="L5" s="2612"/>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87"/>
      <c r="AE5" s="2587"/>
      <c r="AF5" s="2587"/>
      <c r="AG5" s="2587"/>
      <c r="AH5" s="2587"/>
      <c r="AI5" s="2609"/>
      <c r="AJ5" s="570" t="s">
        <v>3967</v>
      </c>
      <c r="AK5" s="570" t="s">
        <v>3968</v>
      </c>
      <c r="AL5" s="2585"/>
      <c r="AM5" s="2585"/>
      <c r="AN5" s="2585"/>
      <c r="AO5" s="2585"/>
      <c r="AP5" s="2585"/>
      <c r="AQ5" s="2585"/>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85"/>
      <c r="BI5" s="2585"/>
      <c r="BJ5" s="2585"/>
      <c r="BK5" s="2585"/>
      <c r="BL5" s="2603"/>
      <c r="BM5" s="2603"/>
      <c r="BN5" s="2601"/>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593" t="s">
        <v>3985</v>
      </c>
      <c r="B35" s="2594"/>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593" t="s">
        <v>3985</v>
      </c>
      <c r="B67" s="2594"/>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595" t="s">
        <v>3927</v>
      </c>
      <c r="B69" s="2596"/>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10" t="s">
        <v>3986</v>
      </c>
      <c r="B71" s="2610"/>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10" t="s">
        <v>3987</v>
      </c>
      <c r="B72" s="2610"/>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10" t="s">
        <v>3988</v>
      </c>
      <c r="B73" s="2610"/>
      <c r="C73" s="645">
        <f>E69</f>
        <v>0</v>
      </c>
      <c r="D73" s="646"/>
      <c r="E73" s="646"/>
      <c r="F73" s="646"/>
      <c r="G73" s="646"/>
      <c r="H73" s="646"/>
      <c r="R73" s="647"/>
      <c r="U73" s="641"/>
      <c r="W73" s="641"/>
      <c r="AE73" s="531"/>
      <c r="AF73" s="531"/>
      <c r="AG73" s="531"/>
      <c r="AH73" s="531"/>
    </row>
    <row r="74" spans="1:209" ht="18.899999999999999" customHeight="1">
      <c r="A74" s="2610" t="s">
        <v>3989</v>
      </c>
      <c r="B74" s="2610"/>
      <c r="C74" s="645">
        <f>F69</f>
        <v>0</v>
      </c>
      <c r="D74" s="646"/>
      <c r="E74" s="646"/>
      <c r="F74" s="646"/>
      <c r="G74" s="646"/>
      <c r="H74" s="646"/>
      <c r="R74" s="647"/>
      <c r="U74" s="641"/>
      <c r="W74" s="641"/>
      <c r="AE74" s="531"/>
      <c r="AF74" s="531"/>
      <c r="AG74" s="531"/>
      <c r="AH74" s="531"/>
    </row>
    <row r="75" spans="1:209" ht="18.899999999999999" customHeight="1">
      <c r="A75" s="2610" t="s">
        <v>3990</v>
      </c>
      <c r="B75" s="2610"/>
      <c r="C75" s="645">
        <f>G69</f>
        <v>0</v>
      </c>
      <c r="D75" s="646"/>
      <c r="E75" s="646"/>
      <c r="F75" s="646"/>
      <c r="G75" s="646"/>
      <c r="H75" s="646"/>
      <c r="R75" s="647"/>
      <c r="U75" s="641"/>
      <c r="W75" s="641"/>
      <c r="AE75" s="531"/>
      <c r="AF75" s="531"/>
      <c r="AG75" s="531"/>
      <c r="AH75" s="531"/>
    </row>
    <row r="76" spans="1:209" ht="18.899999999999999" customHeight="1">
      <c r="A76" s="2610" t="s">
        <v>3991</v>
      </c>
      <c r="B76" s="2610"/>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10" t="s">
        <v>3992</v>
      </c>
      <c r="B77" s="2610"/>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597" t="s">
        <v>3944</v>
      </c>
      <c r="B4" s="2599" t="s">
        <v>3995</v>
      </c>
      <c r="C4" s="2599" t="s">
        <v>3790</v>
      </c>
      <c r="D4" s="2565" t="s">
        <v>3996</v>
      </c>
      <c r="E4" s="2565" t="s">
        <v>3997</v>
      </c>
      <c r="F4" s="2565" t="s">
        <v>2027</v>
      </c>
      <c r="G4" s="2565" t="s">
        <v>2210</v>
      </c>
      <c r="H4" s="2565" t="s">
        <v>116</v>
      </c>
      <c r="I4" s="2565" t="s">
        <v>1153</v>
      </c>
      <c r="J4" s="2565" t="s">
        <v>1152</v>
      </c>
      <c r="K4" s="2565" t="s">
        <v>1151</v>
      </c>
      <c r="L4" s="2565" t="s">
        <v>2270</v>
      </c>
      <c r="M4" s="2565" t="s">
        <v>2269</v>
      </c>
      <c r="N4" s="2565" t="s">
        <v>2268</v>
      </c>
      <c r="O4" s="2565" t="s">
        <v>3798</v>
      </c>
      <c r="P4" s="2565" t="s">
        <v>3931</v>
      </c>
      <c r="Q4" s="2611" t="s">
        <v>3800</v>
      </c>
      <c r="R4" s="2613" t="s">
        <v>3998</v>
      </c>
      <c r="S4" s="2578"/>
      <c r="T4" s="2578"/>
      <c r="U4" s="2618"/>
      <c r="V4" s="2614" t="s">
        <v>3902</v>
      </c>
      <c r="W4" s="2615"/>
      <c r="X4" s="2615"/>
      <c r="Y4" s="2615"/>
      <c r="Z4" s="2615"/>
      <c r="AA4" s="2615"/>
      <c r="AB4" s="2615"/>
      <c r="AC4" s="2615"/>
      <c r="AD4" s="2615"/>
      <c r="AE4" s="2615"/>
      <c r="AF4" s="2615"/>
      <c r="AG4" s="2615"/>
      <c r="AH4" s="2615"/>
      <c r="AI4" s="2615"/>
      <c r="AJ4" s="2615"/>
      <c r="AK4" s="2615"/>
      <c r="AL4" s="2615"/>
      <c r="AM4" s="2615"/>
      <c r="AN4" s="2615"/>
      <c r="AO4" s="2615"/>
      <c r="AP4" s="2615"/>
      <c r="AQ4" s="2615"/>
      <c r="AR4" s="2615"/>
      <c r="AS4" s="2615"/>
      <c r="AT4" s="2615"/>
      <c r="AU4" s="2619"/>
      <c r="AV4" s="665"/>
      <c r="AW4" s="525" t="s">
        <v>3999</v>
      </c>
      <c r="AX4" s="665"/>
      <c r="AY4" s="665"/>
      <c r="AZ4" s="665"/>
      <c r="BA4" s="542"/>
      <c r="BB4" s="665"/>
      <c r="BC4" s="542"/>
      <c r="BD4" s="665"/>
      <c r="BE4" s="665"/>
      <c r="BF4" s="653" t="s">
        <v>3905</v>
      </c>
      <c r="BG4" s="665"/>
      <c r="BH4" s="665"/>
      <c r="BI4" s="665"/>
      <c r="BJ4" s="665"/>
      <c r="BK4" s="665"/>
      <c r="BL4" s="665"/>
      <c r="BM4" s="665"/>
      <c r="BN4" s="665"/>
      <c r="BO4" s="665"/>
      <c r="BP4" s="2565" t="s">
        <v>2393</v>
      </c>
      <c r="BQ4" s="2565" t="s">
        <v>2398</v>
      </c>
      <c r="BR4" s="2565" t="s">
        <v>2397</v>
      </c>
      <c r="BS4" s="2565" t="s">
        <v>2396</v>
      </c>
      <c r="BT4" s="2565" t="s">
        <v>4000</v>
      </c>
      <c r="BU4" s="2565" t="s">
        <v>4001</v>
      </c>
      <c r="BV4" s="2608" t="s">
        <v>3948</v>
      </c>
      <c r="BW4" s="579" t="s">
        <v>4002</v>
      </c>
      <c r="BX4" s="666"/>
      <c r="BY4" s="666"/>
      <c r="BZ4" s="580"/>
      <c r="CA4" s="2616" t="s">
        <v>4003</v>
      </c>
      <c r="CB4" s="2616" t="s">
        <v>3950</v>
      </c>
      <c r="CC4" s="2621" t="s">
        <v>3955</v>
      </c>
      <c r="CD4" s="2622"/>
      <c r="CE4" s="2622"/>
      <c r="CF4" s="2622"/>
      <c r="CG4" s="2622"/>
      <c r="CH4" s="2622"/>
      <c r="CI4" s="2622"/>
      <c r="CJ4" s="2622"/>
      <c r="CK4" s="2622"/>
      <c r="CL4" s="667" t="s">
        <v>475</v>
      </c>
      <c r="CM4" s="668"/>
      <c r="CN4" s="2602" t="s">
        <v>4004</v>
      </c>
      <c r="CO4" s="2602" t="s">
        <v>3958</v>
      </c>
      <c r="CP4" s="2602" t="s">
        <v>3959</v>
      </c>
      <c r="CQ4" s="2602" t="s">
        <v>3960</v>
      </c>
      <c r="CR4" s="2602" t="s">
        <v>2862</v>
      </c>
      <c r="CS4" s="2599" t="s">
        <v>3961</v>
      </c>
      <c r="CT4" s="2599" t="s">
        <v>4005</v>
      </c>
      <c r="CU4" s="2599" t="s">
        <v>3421</v>
      </c>
      <c r="CV4" s="2599" t="s">
        <v>4006</v>
      </c>
      <c r="CW4" s="2599" t="s">
        <v>4007</v>
      </c>
      <c r="CX4" s="2620" t="s">
        <v>4008</v>
      </c>
      <c r="CY4" s="2600" t="s">
        <v>2610</v>
      </c>
    </row>
    <row r="5" spans="1:234" s="543" customFormat="1" ht="142.5" customHeight="1">
      <c r="A5" s="2598"/>
      <c r="B5" s="2557"/>
      <c r="C5" s="2557"/>
      <c r="D5" s="2587"/>
      <c r="E5" s="2587"/>
      <c r="F5" s="2587"/>
      <c r="G5" s="2587"/>
      <c r="H5" s="2587"/>
      <c r="I5" s="2587"/>
      <c r="J5" s="2587"/>
      <c r="K5" s="2587"/>
      <c r="L5" s="2587"/>
      <c r="M5" s="2587"/>
      <c r="N5" s="2587"/>
      <c r="O5" s="2587"/>
      <c r="P5" s="2587"/>
      <c r="Q5" s="2612"/>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87"/>
      <c r="BQ5" s="2587"/>
      <c r="BR5" s="2587"/>
      <c r="BS5" s="2587"/>
      <c r="BT5" s="2587"/>
      <c r="BU5" s="2587"/>
      <c r="BV5" s="2609"/>
      <c r="BW5" s="570" t="s">
        <v>4010</v>
      </c>
      <c r="BX5" s="570" t="s">
        <v>4011</v>
      </c>
      <c r="BY5" s="570" t="s">
        <v>2040</v>
      </c>
      <c r="BZ5" s="570" t="s">
        <v>1452</v>
      </c>
      <c r="CA5" s="2617"/>
      <c r="CB5" s="2617"/>
      <c r="CC5" s="571" t="s">
        <v>3969</v>
      </c>
      <c r="CD5" s="571" t="s">
        <v>4012</v>
      </c>
      <c r="CE5" s="571" t="s">
        <v>3970</v>
      </c>
      <c r="CF5" s="571" t="s">
        <v>4013</v>
      </c>
      <c r="CG5" s="571" t="s">
        <v>4014</v>
      </c>
      <c r="CH5" s="571" t="s">
        <v>3971</v>
      </c>
      <c r="CI5" s="571" t="s">
        <v>3972</v>
      </c>
      <c r="CJ5" s="571" t="s">
        <v>4015</v>
      </c>
      <c r="CK5" s="571" t="s">
        <v>4016</v>
      </c>
      <c r="CL5" s="571" t="s">
        <v>4017</v>
      </c>
      <c r="CM5" s="571" t="s">
        <v>4018</v>
      </c>
      <c r="CN5" s="2585"/>
      <c r="CO5" s="2585"/>
      <c r="CP5" s="2585"/>
      <c r="CQ5" s="2585"/>
      <c r="CR5" s="2585"/>
      <c r="CS5" s="2603"/>
      <c r="CT5" s="2603"/>
      <c r="CU5" s="2603"/>
      <c r="CV5" s="2603"/>
      <c r="CW5" s="2603"/>
      <c r="CX5" s="2564"/>
      <c r="CY5" s="2601"/>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10" t="s">
        <v>3986</v>
      </c>
      <c r="B316" s="2610"/>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10" t="s">
        <v>4064</v>
      </c>
      <c r="B317" s="2610"/>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10" t="s">
        <v>3988</v>
      </c>
      <c r="B318" s="2610"/>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10" t="s">
        <v>4065</v>
      </c>
      <c r="B319" s="2610"/>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10" t="s">
        <v>4066</v>
      </c>
      <c r="B320" s="2610"/>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10" t="s">
        <v>3992</v>
      </c>
      <c r="B321" s="2610"/>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38" t="s">
        <v>3944</v>
      </c>
      <c r="B4" s="2630" t="s">
        <v>3995</v>
      </c>
      <c r="C4" s="2630" t="s">
        <v>3790</v>
      </c>
      <c r="D4" s="2623" t="s">
        <v>1036</v>
      </c>
      <c r="E4" s="2623" t="s">
        <v>187</v>
      </c>
      <c r="F4" s="2623" t="s">
        <v>2027</v>
      </c>
      <c r="G4" s="2623" t="s">
        <v>2210</v>
      </c>
      <c r="H4" s="2623" t="s">
        <v>116</v>
      </c>
      <c r="I4" s="2623" t="s">
        <v>1153</v>
      </c>
      <c r="J4" s="2623" t="s">
        <v>1152</v>
      </c>
      <c r="K4" s="2623" t="s">
        <v>1151</v>
      </c>
      <c r="L4" s="2623" t="s">
        <v>2270</v>
      </c>
      <c r="M4" s="2623" t="s">
        <v>2269</v>
      </c>
      <c r="N4" s="2623" t="s">
        <v>2268</v>
      </c>
      <c r="O4" s="2623" t="s">
        <v>3798</v>
      </c>
      <c r="P4" s="2623" t="s">
        <v>3931</v>
      </c>
      <c r="Q4" s="2623" t="s">
        <v>3800</v>
      </c>
      <c r="R4" s="2625" t="s">
        <v>3998</v>
      </c>
      <c r="S4" s="2626"/>
      <c r="T4" s="2626"/>
      <c r="U4" s="2626"/>
      <c r="V4" s="2627"/>
      <c r="W4" s="2625" t="s">
        <v>3902</v>
      </c>
      <c r="X4" s="2626"/>
      <c r="Y4" s="2626"/>
      <c r="Z4" s="2626"/>
      <c r="AA4" s="2626"/>
      <c r="AB4" s="2626"/>
      <c r="AC4" s="2626"/>
      <c r="AD4" s="2626"/>
      <c r="AE4" s="2626"/>
      <c r="AF4" s="2626"/>
      <c r="AG4" s="2626"/>
      <c r="AH4" s="2626"/>
      <c r="AI4" s="2626"/>
      <c r="AJ4" s="2626"/>
      <c r="AK4" s="2626"/>
      <c r="AL4" s="2626"/>
      <c r="AM4" s="2626"/>
      <c r="AN4" s="2626"/>
      <c r="AO4" s="2626"/>
      <c r="AP4" s="2626"/>
      <c r="AQ4" s="2626"/>
      <c r="AR4" s="2626"/>
      <c r="AS4" s="2626"/>
      <c r="AT4" s="2626"/>
      <c r="AU4" s="2626"/>
      <c r="AV4" s="2627"/>
      <c r="AW4" s="945"/>
      <c r="AX4" s="948" t="s">
        <v>3802</v>
      </c>
      <c r="AY4" s="945"/>
      <c r="AZ4" s="945"/>
      <c r="BA4" s="945"/>
      <c r="BB4" s="945"/>
      <c r="BC4" s="945"/>
      <c r="BD4" s="945"/>
      <c r="BE4" s="945"/>
      <c r="BF4" s="945"/>
      <c r="BG4" s="945" t="s">
        <v>3905</v>
      </c>
      <c r="BH4" s="653"/>
      <c r="BI4" s="653"/>
      <c r="BJ4" s="653"/>
      <c r="BK4" s="653"/>
      <c r="BL4" s="653"/>
      <c r="BM4" s="653"/>
      <c r="BN4" s="653"/>
      <c r="BO4" s="653"/>
      <c r="BP4" s="653"/>
      <c r="BQ4" s="2623" t="s">
        <v>2393</v>
      </c>
      <c r="BR4" s="2623" t="s">
        <v>2398</v>
      </c>
      <c r="BS4" s="2623" t="s">
        <v>4589</v>
      </c>
      <c r="BT4" s="2623" t="s">
        <v>2393</v>
      </c>
      <c r="BU4" s="2623" t="s">
        <v>2399</v>
      </c>
      <c r="BV4" s="2623" t="s">
        <v>2400</v>
      </c>
      <c r="BW4" s="2630" t="s">
        <v>3948</v>
      </c>
      <c r="BX4" s="566" t="s">
        <v>2183</v>
      </c>
      <c r="BY4" s="577"/>
      <c r="BZ4" s="577"/>
      <c r="CA4" s="578"/>
      <c r="CB4" s="2635" t="s">
        <v>4003</v>
      </c>
      <c r="CC4" s="2635" t="s">
        <v>3950</v>
      </c>
      <c r="CD4" s="2635" t="s">
        <v>3951</v>
      </c>
      <c r="CE4" s="2635" t="s">
        <v>3952</v>
      </c>
      <c r="CF4" s="2635" t="s">
        <v>3953</v>
      </c>
      <c r="CG4" s="2635" t="s">
        <v>4070</v>
      </c>
      <c r="CH4" s="2632" t="s">
        <v>3955</v>
      </c>
      <c r="CI4" s="2633"/>
      <c r="CJ4" s="2633"/>
      <c r="CK4" s="2633"/>
      <c r="CL4" s="2633"/>
      <c r="CM4" s="2633"/>
      <c r="CN4" s="2633"/>
      <c r="CO4" s="2633"/>
      <c r="CP4" s="2633"/>
      <c r="CQ4" s="2633"/>
      <c r="CR4" s="2633"/>
      <c r="CS4" s="2633"/>
      <c r="CT4" s="2633"/>
      <c r="CU4" s="2634"/>
      <c r="CV4" s="2632" t="s">
        <v>3956</v>
      </c>
      <c r="CW4" s="2633"/>
      <c r="CX4" s="2633"/>
      <c r="CY4" s="2633"/>
      <c r="CZ4" s="2634"/>
      <c r="DA4" s="2632" t="s">
        <v>3957</v>
      </c>
      <c r="DB4" s="2633"/>
      <c r="DC4" s="2633"/>
      <c r="DD4" s="2634"/>
      <c r="DE4" s="2632" t="s">
        <v>2605</v>
      </c>
      <c r="DF4" s="2633"/>
      <c r="DG4" s="2633"/>
      <c r="DH4" s="2634"/>
      <c r="DI4" s="2632" t="s">
        <v>475</v>
      </c>
      <c r="DJ4" s="2634"/>
      <c r="DK4" s="2635" t="s">
        <v>4004</v>
      </c>
      <c r="DL4" s="2635" t="s">
        <v>3958</v>
      </c>
      <c r="DM4" s="2635" t="s">
        <v>3959</v>
      </c>
      <c r="DN4" s="2635" t="s">
        <v>3960</v>
      </c>
      <c r="DO4" s="2635" t="s">
        <v>2862</v>
      </c>
      <c r="DP4" s="2630" t="s">
        <v>4071</v>
      </c>
      <c r="DQ4" s="2630" t="s">
        <v>4585</v>
      </c>
      <c r="DR4" s="2630" t="s">
        <v>4586</v>
      </c>
      <c r="DS4" s="2630" t="s">
        <v>4587</v>
      </c>
      <c r="DT4" s="2630" t="s">
        <v>4007</v>
      </c>
      <c r="DU4" s="2630" t="s">
        <v>4160</v>
      </c>
      <c r="DV4" s="2628" t="s">
        <v>2610</v>
      </c>
    </row>
    <row r="5" spans="1:256" s="543" customFormat="1" ht="100.2">
      <c r="A5" s="2639"/>
      <c r="B5" s="2640"/>
      <c r="C5" s="2640"/>
      <c r="D5" s="2624"/>
      <c r="E5" s="2624"/>
      <c r="F5" s="2624"/>
      <c r="G5" s="2624"/>
      <c r="H5" s="2624"/>
      <c r="I5" s="2624"/>
      <c r="J5" s="2624"/>
      <c r="K5" s="2624"/>
      <c r="L5" s="2624"/>
      <c r="M5" s="2624"/>
      <c r="N5" s="2624"/>
      <c r="O5" s="2624"/>
      <c r="P5" s="2624"/>
      <c r="Q5" s="2624"/>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24"/>
      <c r="BR5" s="2624"/>
      <c r="BS5" s="2624"/>
      <c r="BT5" s="2624"/>
      <c r="BU5" s="2624"/>
      <c r="BV5" s="2624"/>
      <c r="BW5" s="2631"/>
      <c r="BX5" s="826" t="s">
        <v>4010</v>
      </c>
      <c r="BY5" s="826" t="s">
        <v>4011</v>
      </c>
      <c r="BZ5" s="826" t="s">
        <v>3967</v>
      </c>
      <c r="CA5" s="826" t="s">
        <v>4583</v>
      </c>
      <c r="CB5" s="2636"/>
      <c r="CC5" s="2636"/>
      <c r="CD5" s="2636"/>
      <c r="CE5" s="2636"/>
      <c r="CF5" s="2636"/>
      <c r="CG5" s="2636"/>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36"/>
      <c r="DL5" s="2636"/>
      <c r="DM5" s="2636"/>
      <c r="DN5" s="2636"/>
      <c r="DO5" s="2636"/>
      <c r="DP5" s="2631"/>
      <c r="DQ5" s="2631"/>
      <c r="DR5" s="2631"/>
      <c r="DS5" s="2631"/>
      <c r="DT5" s="2631"/>
      <c r="DU5" s="2631"/>
      <c r="DV5" s="2629"/>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5158</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5159</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5160</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5161</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5162</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5163</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5164</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5165</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5166</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5167</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5168</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5169</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5170</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5171</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5172</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5173</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5174</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37" t="s">
        <v>4162</v>
      </c>
      <c r="B343" s="2637"/>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37" t="s">
        <v>4163</v>
      </c>
      <c r="B344" s="2637"/>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37" t="s">
        <v>4164</v>
      </c>
      <c r="B345" s="2637"/>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37" t="s">
        <v>4165</v>
      </c>
      <c r="B346" s="2637"/>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37" t="s">
        <v>4166</v>
      </c>
      <c r="B347" s="2637"/>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37" t="s">
        <v>4167</v>
      </c>
      <c r="B348" s="2637"/>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14" zoomScale="85" zoomScaleNormal="85" workbookViewId="0">
      <pane xSplit="1" topLeftCell="B1" activePane="topRight" state="frozen"/>
      <selection activeCell="A5" sqref="A5"/>
      <selection pane="topRight" activeCell="DJ117" sqref="DJ117"/>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63" t="s">
        <v>3789</v>
      </c>
      <c r="B8" s="2641" t="s">
        <v>3790</v>
      </c>
      <c r="C8" s="2656" t="s">
        <v>4362</v>
      </c>
      <c r="D8" s="2656" t="s">
        <v>4081</v>
      </c>
      <c r="E8" s="2656" t="s">
        <v>4082</v>
      </c>
      <c r="F8" s="2656" t="s">
        <v>4083</v>
      </c>
      <c r="G8" s="2656" t="s">
        <v>4084</v>
      </c>
      <c r="H8" s="2656" t="s">
        <v>4085</v>
      </c>
      <c r="I8" s="2656" t="s">
        <v>4086</v>
      </c>
      <c r="J8" s="2656" t="s">
        <v>4087</v>
      </c>
      <c r="K8" s="2656" t="s">
        <v>4088</v>
      </c>
      <c r="L8" s="2656" t="s">
        <v>4089</v>
      </c>
      <c r="M8" s="2656" t="s">
        <v>4090</v>
      </c>
      <c r="N8" s="2656" t="s">
        <v>4091</v>
      </c>
      <c r="O8" s="2656" t="s">
        <v>4092</v>
      </c>
      <c r="P8" s="2656" t="s">
        <v>4093</v>
      </c>
      <c r="Q8" s="2656" t="s">
        <v>4094</v>
      </c>
      <c r="R8" s="2656" t="s">
        <v>4095</v>
      </c>
      <c r="S8" s="2656" t="s">
        <v>4096</v>
      </c>
      <c r="T8" s="2641" t="s">
        <v>4097</v>
      </c>
      <c r="U8" s="2641" t="s">
        <v>4098</v>
      </c>
      <c r="V8" s="2641" t="s">
        <v>3800</v>
      </c>
      <c r="W8" s="2659" t="s">
        <v>2285</v>
      </c>
      <c r="X8" s="2659"/>
      <c r="Y8" s="2659"/>
      <c r="Z8" s="2659"/>
      <c r="AA8" s="2659"/>
      <c r="AB8" s="2659"/>
      <c r="AC8" s="2659"/>
      <c r="AD8" s="2666"/>
      <c r="AE8" s="2666"/>
      <c r="AF8" s="2666"/>
      <c r="AG8" s="2666"/>
      <c r="AH8" s="2666"/>
      <c r="AI8" s="2666"/>
      <c r="AJ8" s="2666"/>
      <c r="AK8" s="2666"/>
      <c r="AL8" s="2666"/>
      <c r="AM8" s="2666"/>
      <c r="AN8" s="2666"/>
      <c r="AO8" s="2666"/>
      <c r="AP8" s="2666"/>
      <c r="AQ8" s="2666"/>
      <c r="AR8" s="2666"/>
      <c r="AS8" s="2666"/>
      <c r="AT8" s="2666"/>
      <c r="AU8" s="2666"/>
      <c r="AV8" s="2666"/>
      <c r="AW8" s="2666"/>
      <c r="AX8" s="2666"/>
      <c r="AY8" s="2666"/>
      <c r="AZ8" s="2666"/>
      <c r="BA8" s="2666"/>
      <c r="BB8" s="2666"/>
      <c r="BC8" s="2666"/>
      <c r="BD8" s="2666"/>
      <c r="BE8" s="2666"/>
      <c r="BF8" s="2667"/>
      <c r="BG8" s="2658" t="s">
        <v>3802</v>
      </c>
      <c r="BH8" s="2658"/>
      <c r="BI8" s="2658"/>
      <c r="BJ8" s="2658"/>
      <c r="BK8" s="2658"/>
      <c r="BL8" s="2658"/>
      <c r="BM8" s="2658"/>
      <c r="BN8" s="2658"/>
      <c r="BO8" s="2658"/>
      <c r="BP8" s="2658"/>
      <c r="BQ8" s="2658"/>
      <c r="BR8" s="2658"/>
      <c r="BS8" s="2658"/>
      <c r="BT8" s="2659" t="s">
        <v>3803</v>
      </c>
      <c r="BU8" s="2659"/>
      <c r="BV8" s="2659"/>
      <c r="BW8" s="2659"/>
      <c r="BX8" s="2659"/>
      <c r="BY8" s="2659"/>
      <c r="BZ8" s="2659"/>
      <c r="CA8" s="2659"/>
      <c r="CB8" s="2659"/>
      <c r="CC8" s="2659"/>
      <c r="CD8" s="2659"/>
      <c r="CE8" s="2659"/>
      <c r="CF8" s="2645" t="s">
        <v>2399</v>
      </c>
      <c r="CG8" s="2645" t="s">
        <v>2400</v>
      </c>
      <c r="CH8" s="2645" t="s">
        <v>2401</v>
      </c>
      <c r="CI8" s="2645" t="s">
        <v>2405</v>
      </c>
      <c r="CJ8" s="2645" t="s">
        <v>2406</v>
      </c>
      <c r="CK8" s="2645" t="s">
        <v>4099</v>
      </c>
      <c r="CL8" s="2645" t="s">
        <v>2403</v>
      </c>
      <c r="CM8" s="2645" t="s">
        <v>2404</v>
      </c>
      <c r="CN8" s="2661" t="s">
        <v>4100</v>
      </c>
      <c r="CO8" s="2658"/>
      <c r="CP8" s="2661"/>
      <c r="CQ8" s="2662"/>
      <c r="CR8" s="2662"/>
      <c r="CS8" s="2662"/>
      <c r="CT8" s="2662"/>
      <c r="CU8" s="2662"/>
      <c r="CV8" s="2662"/>
      <c r="CW8" s="2662"/>
      <c r="CX8" s="2658"/>
      <c r="CY8" s="2658"/>
      <c r="CZ8" s="2662"/>
      <c r="DA8" s="2662"/>
      <c r="DB8" s="2661"/>
      <c r="DC8" s="2641" t="s">
        <v>3907</v>
      </c>
      <c r="DD8" s="2641" t="s">
        <v>3908</v>
      </c>
      <c r="DE8" s="2643" t="s">
        <v>3909</v>
      </c>
      <c r="DF8" s="2643" t="s">
        <v>4101</v>
      </c>
      <c r="DG8" s="2643" t="s">
        <v>4102</v>
      </c>
      <c r="DH8" s="2641" t="s">
        <v>3604</v>
      </c>
      <c r="DI8" s="2641" t="s">
        <v>4103</v>
      </c>
      <c r="DJ8" s="2643" t="s">
        <v>3810</v>
      </c>
      <c r="DK8" s="2641" t="s">
        <v>4104</v>
      </c>
      <c r="DL8" s="2641" t="s">
        <v>3811</v>
      </c>
      <c r="DM8" s="2643" t="s">
        <v>3812</v>
      </c>
      <c r="DN8" s="2641" t="s">
        <v>4636</v>
      </c>
      <c r="DO8" s="2641" t="s">
        <v>4570</v>
      </c>
      <c r="DP8" s="2641" t="s">
        <v>4105</v>
      </c>
      <c r="DQ8" s="2641" t="s">
        <v>4106</v>
      </c>
      <c r="DR8" s="2645" t="s">
        <v>4107</v>
      </c>
      <c r="DS8" s="2645" t="s">
        <v>4108</v>
      </c>
      <c r="DT8" s="2645" t="s">
        <v>4109</v>
      </c>
      <c r="DU8" s="2645" t="s">
        <v>4110</v>
      </c>
      <c r="DV8" s="2645" t="s">
        <v>4111</v>
      </c>
      <c r="DW8" s="2645" t="s">
        <v>4112</v>
      </c>
      <c r="DX8" s="2645" t="s">
        <v>4113</v>
      </c>
      <c r="DY8" s="2641" t="s">
        <v>4114</v>
      </c>
      <c r="DZ8" s="2641" t="s">
        <v>4115</v>
      </c>
      <c r="EA8" s="2641" t="s">
        <v>4116</v>
      </c>
      <c r="EB8" s="2641" t="s">
        <v>4637</v>
      </c>
      <c r="EC8" s="2641" t="s">
        <v>1739</v>
      </c>
      <c r="ED8" s="2641" t="s">
        <v>2901</v>
      </c>
      <c r="EE8" s="2641" t="s">
        <v>406</v>
      </c>
      <c r="EF8" s="2641" t="s">
        <v>4117</v>
      </c>
      <c r="EG8" s="2647" t="s">
        <v>3816</v>
      </c>
      <c r="EH8" s="2641" t="s">
        <v>3817</v>
      </c>
      <c r="EI8" s="2641" t="s">
        <v>4118</v>
      </c>
      <c r="EJ8" s="2641" t="s">
        <v>3818</v>
      </c>
      <c r="EK8" s="2641" t="s">
        <v>3819</v>
      </c>
      <c r="EL8" s="2641" t="s">
        <v>4119</v>
      </c>
      <c r="EM8" s="2641" t="s">
        <v>4120</v>
      </c>
      <c r="EN8" s="2641" t="s">
        <v>4121</v>
      </c>
      <c r="EO8" s="2645" t="s">
        <v>3821</v>
      </c>
      <c r="EP8" s="2645" t="s">
        <v>3823</v>
      </c>
      <c r="EQ8" s="2645" t="s">
        <v>3824</v>
      </c>
      <c r="ER8" s="2645" t="s">
        <v>3825</v>
      </c>
      <c r="ES8" s="2645" t="s">
        <v>3826</v>
      </c>
      <c r="ET8" s="2645" t="s">
        <v>3827</v>
      </c>
      <c r="EU8" s="2645" t="s">
        <v>1736</v>
      </c>
      <c r="EV8" s="2645" t="s">
        <v>1380</v>
      </c>
      <c r="EW8" s="2645" t="s">
        <v>675</v>
      </c>
      <c r="EX8" s="2645" t="s">
        <v>1904</v>
      </c>
      <c r="EY8" s="2654" t="s">
        <v>4677</v>
      </c>
      <c r="EZ8" s="2654" t="s">
        <v>4678</v>
      </c>
      <c r="FA8" s="2651" t="s">
        <v>4813</v>
      </c>
      <c r="FB8" s="2651" t="s">
        <v>4814</v>
      </c>
      <c r="FC8" s="2651" t="s">
        <v>4815</v>
      </c>
      <c r="FD8" s="2651" t="s">
        <v>1927</v>
      </c>
      <c r="FE8" s="2645" t="s">
        <v>394</v>
      </c>
      <c r="FF8" s="2645" t="s">
        <v>790</v>
      </c>
      <c r="FG8" s="2645" t="s">
        <v>1196</v>
      </c>
      <c r="FH8" s="2645" t="s">
        <v>1195</v>
      </c>
      <c r="FI8" s="2641" t="s">
        <v>2557</v>
      </c>
      <c r="FJ8" s="2641" t="s">
        <v>4122</v>
      </c>
      <c r="FK8" s="2641" t="s">
        <v>4123</v>
      </c>
      <c r="FL8" s="2641" t="s">
        <v>4124</v>
      </c>
      <c r="FM8" s="2641" t="s">
        <v>4125</v>
      </c>
      <c r="FN8" s="2641" t="s">
        <v>4126</v>
      </c>
      <c r="FO8" s="2641" t="s">
        <v>3923</v>
      </c>
      <c r="FP8" s="2641" t="s">
        <v>4127</v>
      </c>
      <c r="FQ8" s="2641" t="s">
        <v>4128</v>
      </c>
      <c r="FR8" s="2641" t="s">
        <v>4129</v>
      </c>
      <c r="FS8" s="2641" t="s">
        <v>4130</v>
      </c>
      <c r="FT8" s="2641" t="s">
        <v>4131</v>
      </c>
      <c r="FU8" s="2641" t="s">
        <v>4132</v>
      </c>
      <c r="FV8" s="2641" t="s">
        <v>4133</v>
      </c>
      <c r="FW8" s="2641" t="s">
        <v>4134</v>
      </c>
      <c r="FX8" s="2641" t="s">
        <v>2414</v>
      </c>
      <c r="FY8" s="2641" t="s">
        <v>2411</v>
      </c>
      <c r="FZ8" s="2641" t="s">
        <v>4135</v>
      </c>
      <c r="GA8" s="2641" t="s">
        <v>4136</v>
      </c>
      <c r="GB8" s="2641" t="s">
        <v>4137</v>
      </c>
      <c r="GC8" s="2641" t="s">
        <v>4138</v>
      </c>
      <c r="GD8" s="2641" t="s">
        <v>3853</v>
      </c>
      <c r="GE8" s="2641" t="s">
        <v>4139</v>
      </c>
      <c r="GF8" s="2641" t="s">
        <v>4140</v>
      </c>
      <c r="GG8" s="2641" t="s">
        <v>4141</v>
      </c>
      <c r="GH8" s="2641" t="s">
        <v>4142</v>
      </c>
      <c r="GI8" s="2641" t="s">
        <v>4143</v>
      </c>
      <c r="GJ8" s="2645" t="s">
        <v>3941</v>
      </c>
      <c r="GK8" s="2649"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64"/>
      <c r="B9" s="2665"/>
      <c r="C9" s="2657"/>
      <c r="D9" s="2657"/>
      <c r="E9" s="2657"/>
      <c r="F9" s="2657"/>
      <c r="G9" s="2657"/>
      <c r="H9" s="2657"/>
      <c r="I9" s="2657"/>
      <c r="J9" s="2657"/>
      <c r="K9" s="2657"/>
      <c r="L9" s="2657"/>
      <c r="M9" s="2657"/>
      <c r="N9" s="2657"/>
      <c r="O9" s="2657"/>
      <c r="P9" s="2657"/>
      <c r="Q9" s="2657"/>
      <c r="R9" s="2657"/>
      <c r="S9" s="2660"/>
      <c r="T9" s="2642"/>
      <c r="U9" s="2642"/>
      <c r="V9" s="2642"/>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53"/>
      <c r="CG9" s="2653"/>
      <c r="CH9" s="2653"/>
      <c r="CI9" s="2653"/>
      <c r="CJ9" s="2653"/>
      <c r="CK9" s="2653"/>
      <c r="CL9" s="2653"/>
      <c r="CM9" s="2653"/>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42"/>
      <c r="DD9" s="2642"/>
      <c r="DE9" s="2644"/>
      <c r="DF9" s="2644"/>
      <c r="DG9" s="2644"/>
      <c r="DH9" s="2642"/>
      <c r="DI9" s="2642"/>
      <c r="DJ9" s="2644"/>
      <c r="DK9" s="2642"/>
      <c r="DL9" s="2642"/>
      <c r="DM9" s="2644"/>
      <c r="DN9" s="2642"/>
      <c r="DO9" s="2642"/>
      <c r="DP9" s="2642"/>
      <c r="DQ9" s="2642"/>
      <c r="DR9" s="2646"/>
      <c r="DS9" s="2646"/>
      <c r="DT9" s="2646"/>
      <c r="DU9" s="2646"/>
      <c r="DV9" s="2646"/>
      <c r="DW9" s="2646"/>
      <c r="DX9" s="2646"/>
      <c r="DY9" s="2642"/>
      <c r="DZ9" s="2642"/>
      <c r="EA9" s="2642"/>
      <c r="EB9" s="2642"/>
      <c r="EC9" s="2642"/>
      <c r="ED9" s="2642"/>
      <c r="EE9" s="2642"/>
      <c r="EF9" s="2642"/>
      <c r="EG9" s="2648"/>
      <c r="EH9" s="2642"/>
      <c r="EI9" s="2642"/>
      <c r="EJ9" s="2642"/>
      <c r="EK9" s="2642"/>
      <c r="EL9" s="2642"/>
      <c r="EM9" s="2642"/>
      <c r="EN9" s="2642"/>
      <c r="EO9" s="2646"/>
      <c r="EP9" s="2646"/>
      <c r="EQ9" s="2646"/>
      <c r="ER9" s="2646"/>
      <c r="ES9" s="2646"/>
      <c r="ET9" s="2646"/>
      <c r="EU9" s="2646"/>
      <c r="EV9" s="2646"/>
      <c r="EW9" s="2646"/>
      <c r="EX9" s="2646"/>
      <c r="EY9" s="2655"/>
      <c r="EZ9" s="2655"/>
      <c r="FA9" s="2652"/>
      <c r="FB9" s="2652"/>
      <c r="FC9" s="2652"/>
      <c r="FD9" s="2652"/>
      <c r="FE9" s="2646"/>
      <c r="FF9" s="2646"/>
      <c r="FG9" s="2646"/>
      <c r="FH9" s="2646"/>
      <c r="FI9" s="2642"/>
      <c r="FJ9" s="2642"/>
      <c r="FK9" s="2642"/>
      <c r="FL9" s="2642"/>
      <c r="FM9" s="2642"/>
      <c r="FN9" s="2642"/>
      <c r="FO9" s="2642"/>
      <c r="FP9" s="2642"/>
      <c r="FQ9" s="2642"/>
      <c r="FR9" s="2642"/>
      <c r="FS9" s="2642"/>
      <c r="FT9" s="2642"/>
      <c r="FU9" s="2642"/>
      <c r="FV9" s="2642"/>
      <c r="FW9" s="2642"/>
      <c r="FX9" s="2642"/>
      <c r="FY9" s="2642"/>
      <c r="FZ9" s="2642"/>
      <c r="GA9" s="2642"/>
      <c r="GB9" s="2642"/>
      <c r="GC9" s="2642"/>
      <c r="GD9" s="2642"/>
      <c r="GE9" s="2642"/>
      <c r="GF9" s="2642"/>
      <c r="GG9" s="2642"/>
      <c r="GH9" s="2642"/>
      <c r="GI9" s="2642"/>
      <c r="GJ9" s="2653"/>
      <c r="GK9" s="2650"/>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1" priority="11" operator="greaterThan">
      <formula>0</formula>
    </cfRule>
    <cfRule type="cellIs" dxfId="90" priority="12" operator="greaterThan">
      <formula>0</formula>
    </cfRule>
    <cfRule type="cellIs" dxfId="89" priority="13" operator="greaterThan">
      <formula>"0$L$5"</formula>
    </cfRule>
  </conditionalFormatting>
  <conditionalFormatting sqref="FC114">
    <cfRule type="cellIs" dxfId="88" priority="8" operator="greaterThan">
      <formula>0</formula>
    </cfRule>
    <cfRule type="cellIs" dxfId="87" priority="9" operator="greaterThan">
      <formula>0</formula>
    </cfRule>
    <cfRule type="cellIs" dxfId="86" priority="10" operator="greaterThan">
      <formula>"0$L$5"</formula>
    </cfRule>
  </conditionalFormatting>
  <conditionalFormatting sqref="FB114">
    <cfRule type="cellIs" dxfId="85" priority="5" operator="greaterThan">
      <formula>0</formula>
    </cfRule>
    <cfRule type="cellIs" dxfId="84" priority="6" operator="greaterThan">
      <formula>0</formula>
    </cfRule>
    <cfRule type="cellIs" dxfId="83" priority="7" operator="greaterThan">
      <formula>"0$L$5"</formula>
    </cfRule>
  </conditionalFormatting>
  <conditionalFormatting sqref="FA114">
    <cfRule type="cellIs" dxfId="82" priority="2" operator="greaterThan">
      <formula>0</formula>
    </cfRule>
    <cfRule type="cellIs" dxfId="81" priority="3" operator="greaterThan">
      <formula>0</formula>
    </cfRule>
    <cfRule type="cellIs" dxfId="80" priority="4" operator="greaterThan">
      <formula>"0$L$5"</formula>
    </cfRule>
  </conditionalFormatting>
  <conditionalFormatting sqref="A2:XFD3">
    <cfRule type="cellIs" dxfId="79"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68">
        <f>I17+L17</f>
        <v>0</v>
      </c>
      <c r="O6" s="1295"/>
    </row>
    <row r="7" spans="4:16" ht="15.6" hidden="1" outlineLevel="1">
      <c r="D7" s="1305"/>
      <c r="F7" s="1306"/>
      <c r="G7" s="1302" t="s">
        <v>4468</v>
      </c>
      <c r="H7" s="1924" t="s">
        <v>2060</v>
      </c>
      <c r="I7" s="1859"/>
      <c r="J7" s="1302">
        <f>I7*25</f>
        <v>0</v>
      </c>
      <c r="K7" s="1303" t="s">
        <v>4469</v>
      </c>
      <c r="L7" s="1301">
        <v>0</v>
      </c>
      <c r="M7" s="1304">
        <f>L7*3*25</f>
        <v>0</v>
      </c>
      <c r="N7" s="2669"/>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68">
        <f>J18+M18</f>
        <v>160</v>
      </c>
      <c r="O9" s="1295"/>
    </row>
    <row r="10" spans="4:16" ht="15.6" hidden="1" outlineLevel="1">
      <c r="E10" s="1305"/>
      <c r="F10" s="1293"/>
      <c r="G10" s="1309"/>
      <c r="H10" s="1925" t="s">
        <v>2062</v>
      </c>
      <c r="I10" s="1859"/>
      <c r="J10" s="1302">
        <f>I10*75</f>
        <v>0</v>
      </c>
      <c r="K10" s="1310" t="s">
        <v>4474</v>
      </c>
      <c r="L10" s="1301">
        <v>1</v>
      </c>
      <c r="M10" s="1304">
        <f>L10*160</f>
        <v>160</v>
      </c>
      <c r="N10" s="2670"/>
      <c r="O10" s="1295"/>
    </row>
    <row r="11" spans="4:16" ht="15.6" hidden="1" outlineLevel="1">
      <c r="E11" s="1305"/>
      <c r="F11" s="1293"/>
      <c r="G11" s="1309"/>
      <c r="H11" s="1925" t="s">
        <v>2063</v>
      </c>
      <c r="I11" s="1859"/>
      <c r="J11" s="1302">
        <f>I11*100</f>
        <v>0</v>
      </c>
      <c r="K11" s="1310" t="s">
        <v>4475</v>
      </c>
      <c r="L11" s="1301"/>
      <c r="M11" s="1304">
        <f>L11*250</f>
        <v>0</v>
      </c>
      <c r="N11" s="2670"/>
      <c r="O11" s="1295"/>
    </row>
    <row r="12" spans="4:16" ht="15.6" hidden="1" outlineLevel="1">
      <c r="E12" s="1305"/>
      <c r="F12" s="1293"/>
      <c r="G12" s="1309"/>
      <c r="H12" s="1926"/>
      <c r="I12" s="1859"/>
      <c r="J12" s="1311"/>
      <c r="K12" s="1310" t="s">
        <v>4476</v>
      </c>
      <c r="L12" s="1301"/>
      <c r="M12" s="1304">
        <f>L12*320</f>
        <v>0</v>
      </c>
      <c r="N12" s="2670"/>
      <c r="O12" s="1295"/>
    </row>
    <row r="13" spans="4:16" ht="15.6" hidden="1" outlineLevel="1">
      <c r="E13" s="1305"/>
      <c r="F13" s="1293"/>
      <c r="G13" s="1309"/>
      <c r="H13" s="1926"/>
      <c r="I13" s="1859"/>
      <c r="J13" s="1311"/>
      <c r="K13" s="1310" t="s">
        <v>4477</v>
      </c>
      <c r="L13" s="1301">
        <v>0</v>
      </c>
      <c r="M13" s="1304">
        <f>L13*400</f>
        <v>0</v>
      </c>
      <c r="N13" s="2670"/>
      <c r="O13" s="1295"/>
    </row>
    <row r="14" spans="4:16" ht="15.6" hidden="1" outlineLevel="1">
      <c r="E14" s="1305"/>
      <c r="F14" s="1293"/>
      <c r="G14" s="1309"/>
      <c r="H14" s="1926"/>
      <c r="I14" s="1859"/>
      <c r="J14" s="1311"/>
      <c r="K14" s="1310" t="s">
        <v>4478</v>
      </c>
      <c r="L14" s="1301">
        <v>0</v>
      </c>
      <c r="M14" s="1304">
        <f>L14*560</f>
        <v>0</v>
      </c>
      <c r="N14" s="2670"/>
      <c r="O14" s="1295"/>
    </row>
    <row r="15" spans="4:16" ht="15.6" hidden="1" outlineLevel="1">
      <c r="E15" s="1305"/>
      <c r="F15" s="1293"/>
      <c r="G15" s="1309"/>
      <c r="H15" s="1926"/>
      <c r="I15" s="1859"/>
      <c r="J15" s="1311"/>
      <c r="K15" s="1310" t="s">
        <v>4479</v>
      </c>
      <c r="L15" s="1301">
        <v>0</v>
      </c>
      <c r="M15" s="1304">
        <f>L15*630</f>
        <v>0</v>
      </c>
      <c r="N15" s="2670"/>
      <c r="O15" s="1295"/>
    </row>
    <row r="16" spans="4:16" ht="15.6" hidden="1" outlineLevel="1">
      <c r="E16" s="1305"/>
      <c r="F16" s="1293"/>
      <c r="G16" s="1312"/>
      <c r="H16" s="1925"/>
      <c r="I16" s="1859"/>
      <c r="J16" s="1311"/>
      <c r="K16" s="1313">
        <v>1000</v>
      </c>
      <c r="L16" s="1301">
        <v>0</v>
      </c>
      <c r="M16" s="1304">
        <f>L16*1000</f>
        <v>0</v>
      </c>
      <c r="N16" s="2671"/>
      <c r="O16" s="1295"/>
    </row>
    <row r="17" spans="1:23" ht="15.6" hidden="1" outlineLevel="1">
      <c r="E17" s="87">
        <f>chitiet!G5</f>
        <v>3</v>
      </c>
      <c r="F17" s="1293"/>
      <c r="G17" s="1314"/>
      <c r="H17" s="1925"/>
      <c r="I17" s="1859"/>
      <c r="J17" s="1315"/>
      <c r="K17" s="1316">
        <v>2000</v>
      </c>
      <c r="L17" s="1301">
        <v>0</v>
      </c>
      <c r="M17" s="1304">
        <f>L17*2000</f>
        <v>0</v>
      </c>
      <c r="N17" s="2669"/>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72" t="s">
        <v>1714</v>
      </c>
      <c r="E22" s="2672" t="s">
        <v>2608</v>
      </c>
      <c r="F22" s="2672" t="s">
        <v>2609</v>
      </c>
      <c r="G22" s="2672" t="s">
        <v>2604</v>
      </c>
      <c r="H22" s="1864" t="s">
        <v>4317</v>
      </c>
      <c r="I22" s="1865"/>
      <c r="J22" s="1069"/>
      <c r="K22" s="1070"/>
      <c r="L22" s="2674" t="s">
        <v>2610</v>
      </c>
      <c r="M22" s="977"/>
    </row>
    <row r="23" spans="1:23" s="1086" customFormat="1" ht="27" customHeight="1">
      <c r="A23" s="1156"/>
      <c r="B23" s="1327"/>
      <c r="C23" s="1327"/>
      <c r="D23" s="2673"/>
      <c r="E23" s="2673"/>
      <c r="F23" s="2673"/>
      <c r="G23" s="2673"/>
      <c r="H23" s="1044" t="s">
        <v>4316</v>
      </c>
      <c r="I23" s="1044" t="s">
        <v>4313</v>
      </c>
      <c r="J23" s="1071" t="s">
        <v>4314</v>
      </c>
      <c r="K23" s="1071" t="s">
        <v>4315</v>
      </c>
      <c r="L23" s="2675"/>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8" priority="14"/>
  </conditionalFormatting>
  <conditionalFormatting sqref="B1312:C1312">
    <cfRule type="duplicateValues" dxfId="77" priority="13"/>
  </conditionalFormatting>
  <conditionalFormatting sqref="B1313:C1313">
    <cfRule type="duplicateValues" dxfId="76" priority="12"/>
  </conditionalFormatting>
  <conditionalFormatting sqref="B1313:C1313">
    <cfRule type="duplicateValues" dxfId="75" priority="11"/>
  </conditionalFormatting>
  <conditionalFormatting sqref="B1359:C1359">
    <cfRule type="duplicateValues" dxfId="74" priority="10"/>
  </conditionalFormatting>
  <conditionalFormatting sqref="B1359:C1359">
    <cfRule type="duplicateValues" dxfId="73" priority="9"/>
  </conditionalFormatting>
  <conditionalFormatting sqref="B1393:C1393">
    <cfRule type="duplicateValues" dxfId="72" priority="8"/>
  </conditionalFormatting>
  <conditionalFormatting sqref="B1393:C1393">
    <cfRule type="duplicateValues" dxfId="71" priority="7"/>
  </conditionalFormatting>
  <conditionalFormatting sqref="B1356:C1356">
    <cfRule type="duplicateValues" dxfId="70" priority="6"/>
  </conditionalFormatting>
  <conditionalFormatting sqref="B1356:C1356">
    <cfRule type="duplicateValues" dxfId="69" priority="5"/>
  </conditionalFormatting>
  <conditionalFormatting sqref="B1357:C1357">
    <cfRule type="duplicateValues" dxfId="68" priority="4"/>
  </conditionalFormatting>
  <conditionalFormatting sqref="B1357:C1357">
    <cfRule type="duplicateValues" dxfId="67" priority="3"/>
  </conditionalFormatting>
  <conditionalFormatting sqref="B1355:C1355">
    <cfRule type="duplicateValues" dxfId="66" priority="2"/>
  </conditionalFormatting>
  <conditionalFormatting sqref="B1355:C1355">
    <cfRule type="duplicateValues" dxfId="6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3" activePane="bottomLeft" state="frozen"/>
      <selection activeCell="D399" sqref="D399"/>
      <selection pane="bottomLeft" activeCell="F2366" sqref="F2366"/>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72" t="s">
        <v>2289</v>
      </c>
      <c r="G9" s="2672" t="s">
        <v>2604</v>
      </c>
      <c r="H9" s="1957" t="s">
        <v>4317</v>
      </c>
      <c r="I9" s="1833"/>
      <c r="J9" s="1833"/>
      <c r="K9" s="1833"/>
      <c r="L9" s="1833"/>
      <c r="M9" s="1833"/>
      <c r="N9" s="1833"/>
      <c r="O9" s="1833"/>
      <c r="P9" s="929"/>
      <c r="Q9" s="930"/>
      <c r="R9" s="931"/>
      <c r="S9" s="2676" t="s">
        <v>2610</v>
      </c>
    </row>
    <row r="10" spans="1:20" ht="23.25" customHeight="1">
      <c r="B10" s="1580"/>
      <c r="C10" s="1020" t="s">
        <v>512</v>
      </c>
      <c r="D10" s="1538" t="s">
        <v>4319</v>
      </c>
      <c r="E10" s="1044" t="s">
        <v>4424</v>
      </c>
      <c r="F10" s="2673"/>
      <c r="G10" s="2673"/>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77"/>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4" priority="39" timePeriod="today">
      <formula>FLOOR(T1,1)=TODAY()</formula>
    </cfRule>
  </conditionalFormatting>
  <conditionalFormatting sqref="B2344 B77 B94 B176 B341 B375 B395 B430 B513 B533 B549">
    <cfRule type="duplicateValues" dxfId="63" priority="38"/>
  </conditionalFormatting>
  <conditionalFormatting sqref="C1:C629 C1811:C1858 C1090:C1809 C2307:C1048576 C2305 C2023:C2303 C1928:C2021 C1861:C1870 C885:C1082 C641:C873 C1873:C1925">
    <cfRule type="containsText" dxfId="62" priority="34" operator="containsText" text="x">
      <formula>NOT(ISERROR(SEARCH("x",C1)))</formula>
    </cfRule>
  </conditionalFormatting>
  <conditionalFormatting sqref="C1810">
    <cfRule type="containsText" dxfId="61" priority="32" operator="containsText" text="x">
      <formula>NOT(ISERROR(SEARCH("x",C1810)))</formula>
    </cfRule>
  </conditionalFormatting>
  <conditionalFormatting sqref="C1859:C1860">
    <cfRule type="containsText" dxfId="60" priority="30" operator="containsText" text="x">
      <formula>NOT(ISERROR(SEARCH("x",C1859)))</formula>
    </cfRule>
  </conditionalFormatting>
  <conditionalFormatting sqref="C1083:C1089">
    <cfRule type="containsText" dxfId="59" priority="28" operator="containsText" text="x">
      <formula>NOT(ISERROR(SEARCH("x",C1083)))</formula>
    </cfRule>
  </conditionalFormatting>
  <conditionalFormatting sqref="T1:T629 T885:T1870 T641:T873 T1873:T1048576">
    <cfRule type="cellIs" dxfId="58" priority="27" operator="greaterThan">
      <formula>0</formula>
    </cfRule>
  </conditionalFormatting>
  <conditionalFormatting sqref="C2306">
    <cfRule type="containsText" dxfId="57" priority="25" operator="containsText" text="x">
      <formula>NOT(ISERROR(SEARCH("x",C2306)))</formula>
    </cfRule>
  </conditionalFormatting>
  <conditionalFormatting sqref="C2304">
    <cfRule type="containsText" dxfId="56" priority="22" operator="containsText" text="x">
      <formula>NOT(ISERROR(SEARCH("x",C2304)))</formula>
    </cfRule>
  </conditionalFormatting>
  <conditionalFormatting sqref="C2022">
    <cfRule type="containsText" dxfId="55" priority="17" operator="containsText" text="x">
      <formula>NOT(ISERROR(SEARCH("x",C2022)))</formula>
    </cfRule>
  </conditionalFormatting>
  <conditionalFormatting sqref="C1926:C1927">
    <cfRule type="containsText" dxfId="54" priority="14" operator="containsText" text="x">
      <formula>NOT(ISERROR(SEARCH("x",C1926)))</formula>
    </cfRule>
  </conditionalFormatting>
  <conditionalFormatting sqref="T874:T884">
    <cfRule type="timePeriod" dxfId="53" priority="12" timePeriod="today">
      <formula>FLOOR(T874,1)=TODAY()</formula>
    </cfRule>
  </conditionalFormatting>
  <conditionalFormatting sqref="C874:C884">
    <cfRule type="containsText" dxfId="52" priority="11" operator="containsText" text="x">
      <formula>NOT(ISERROR(SEARCH("x",C874)))</formula>
    </cfRule>
  </conditionalFormatting>
  <conditionalFormatting sqref="T874:T884">
    <cfRule type="cellIs" dxfId="51" priority="10" operator="greaterThan">
      <formula>0</formula>
    </cfRule>
  </conditionalFormatting>
  <conditionalFormatting sqref="T630:T640">
    <cfRule type="timePeriod" dxfId="50" priority="9" timePeriod="today">
      <formula>FLOOR(T630,1)=TODAY()</formula>
    </cfRule>
  </conditionalFormatting>
  <conditionalFormatting sqref="C630:C640">
    <cfRule type="containsText" dxfId="49" priority="8" operator="containsText" text="x">
      <formula>NOT(ISERROR(SEARCH("x",C630)))</formula>
    </cfRule>
  </conditionalFormatting>
  <conditionalFormatting sqref="T630:T640">
    <cfRule type="cellIs" dxfId="48" priority="7" operator="greaterThan">
      <formula>0</formula>
    </cfRule>
  </conditionalFormatting>
  <conditionalFormatting sqref="T1871">
    <cfRule type="timePeriod" dxfId="47" priority="6" timePeriod="today">
      <formula>FLOOR(T1871,1)=TODAY()</formula>
    </cfRule>
  </conditionalFormatting>
  <conditionalFormatting sqref="C1871">
    <cfRule type="containsText" dxfId="46" priority="5" operator="containsText" text="x">
      <formula>NOT(ISERROR(SEARCH("x",C1871)))</formula>
    </cfRule>
  </conditionalFormatting>
  <conditionalFormatting sqref="T1871">
    <cfRule type="cellIs" dxfId="45" priority="4" operator="greaterThan">
      <formula>0</formula>
    </cfRule>
  </conditionalFormatting>
  <conditionalFormatting sqref="T1872">
    <cfRule type="timePeriod" dxfId="44" priority="3" timePeriod="today">
      <formula>FLOOR(T1872,1)=TODAY()</formula>
    </cfRule>
  </conditionalFormatting>
  <conditionalFormatting sqref="C1872">
    <cfRule type="containsText" dxfId="43" priority="2" operator="containsText" text="x">
      <formula>NOT(ISERROR(SEARCH("x",C1872)))</formula>
    </cfRule>
  </conditionalFormatting>
  <conditionalFormatting sqref="T1872">
    <cfRule type="cellIs" dxfId="42"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80" t="s">
        <v>4241</v>
      </c>
      <c r="B1" s="2680"/>
      <c r="C1" s="2680"/>
      <c r="D1" s="2680"/>
      <c r="E1" s="2680"/>
      <c r="F1" s="2680"/>
      <c r="G1" s="2680"/>
      <c r="H1" s="2680"/>
      <c r="I1" s="2680"/>
      <c r="J1" s="2680"/>
      <c r="K1" s="2680"/>
      <c r="L1" s="2680"/>
      <c r="M1" s="2680"/>
      <c r="N1" s="2680"/>
      <c r="O1" s="2680"/>
      <c r="P1" s="2680"/>
      <c r="R1" s="850"/>
    </row>
    <row r="2" spans="1:24" ht="35.25" customHeight="1">
      <c r="A2" s="2679" t="str">
        <f>"Tên công trình: "&amp;Solieu!C6</f>
        <v>Tên công trình: 00</v>
      </c>
      <c r="B2" s="2679"/>
      <c r="C2" s="2679"/>
      <c r="D2" s="2679"/>
      <c r="E2" s="2679"/>
      <c r="F2" s="2679"/>
      <c r="G2" s="2679"/>
      <c r="H2" s="2679"/>
      <c r="I2" s="2679"/>
      <c r="J2" s="2679"/>
      <c r="K2" s="2681" t="str">
        <f>"Đơn vị thi công: "&amp;Solieu!C10</f>
        <v>Đơn vị thi công: 06</v>
      </c>
      <c r="L2" s="2681"/>
      <c r="M2" s="2681"/>
      <c r="N2" s="2681"/>
      <c r="O2" s="2681"/>
      <c r="P2" s="2681"/>
    </row>
    <row r="3" spans="1:24" ht="26.25" customHeight="1" thickBot="1">
      <c r="A3" s="2679" t="s">
        <v>4242</v>
      </c>
      <c r="B3" s="2679"/>
      <c r="C3" s="2679"/>
      <c r="D3" s="2679"/>
      <c r="E3" s="2679"/>
      <c r="F3" s="2679"/>
      <c r="G3" s="2679"/>
      <c r="H3" s="2679"/>
      <c r="I3" s="2679"/>
      <c r="J3" s="2679"/>
      <c r="K3" s="2682" t="s">
        <v>4243</v>
      </c>
      <c r="L3" s="2683"/>
      <c r="M3" s="2683"/>
      <c r="N3" s="2683"/>
      <c r="O3" s="2683"/>
      <c r="P3" s="2684"/>
    </row>
    <row r="4" spans="1:24" ht="26.25" customHeight="1" thickTop="1">
      <c r="A4" s="2679" t="s">
        <v>4244</v>
      </c>
      <c r="B4" s="2679"/>
      <c r="C4" s="2679"/>
      <c r="D4" s="2679"/>
      <c r="E4" s="2679"/>
      <c r="F4" s="2679"/>
      <c r="G4" s="2679"/>
      <c r="H4" s="2679"/>
      <c r="I4" s="2679"/>
      <c r="J4" s="2679"/>
      <c r="K4" s="2679"/>
      <c r="L4" s="2679"/>
      <c r="M4" s="2679"/>
      <c r="N4" s="2679"/>
      <c r="O4" s="2679"/>
      <c r="P4" s="2679"/>
      <c r="R4" s="940"/>
      <c r="S4" s="753"/>
      <c r="T4" s="754"/>
      <c r="U4" s="950"/>
      <c r="V4" s="939"/>
      <c r="W4" s="951"/>
      <c r="X4" s="952"/>
    </row>
    <row r="5" spans="1:24" ht="28.5" customHeight="1">
      <c r="A5" s="2681" t="s">
        <v>4245</v>
      </c>
      <c r="B5" s="2681" t="s">
        <v>4246</v>
      </c>
      <c r="C5" s="2681"/>
      <c r="D5" s="2681" t="s">
        <v>4247</v>
      </c>
      <c r="E5" s="893" t="s">
        <v>4248</v>
      </c>
      <c r="F5" s="893"/>
      <c r="G5" s="893"/>
      <c r="H5" s="893"/>
      <c r="I5" s="893"/>
      <c r="J5" s="893"/>
      <c r="K5" s="893"/>
      <c r="L5" s="893"/>
      <c r="M5" s="893"/>
      <c r="N5" s="2685" t="s">
        <v>4249</v>
      </c>
      <c r="O5" s="2681" t="s">
        <v>4250</v>
      </c>
      <c r="P5" s="2681"/>
      <c r="R5" s="940"/>
      <c r="S5" s="753"/>
      <c r="T5" s="754"/>
      <c r="U5" s="953"/>
      <c r="V5" s="938"/>
      <c r="W5" s="937"/>
      <c r="X5" s="938"/>
    </row>
    <row r="6" spans="1:24" ht="28.5" customHeight="1">
      <c r="A6" s="2681"/>
      <c r="B6" s="2681" t="s">
        <v>4251</v>
      </c>
      <c r="C6" s="2681" t="s">
        <v>4252</v>
      </c>
      <c r="D6" s="2681"/>
      <c r="E6" s="2681" t="s">
        <v>4253</v>
      </c>
      <c r="F6" s="2681" t="s">
        <v>4254</v>
      </c>
      <c r="G6" s="2681" t="s">
        <v>4255</v>
      </c>
      <c r="H6" s="2681" t="s">
        <v>4256</v>
      </c>
      <c r="I6" s="2681"/>
      <c r="J6" s="2681" t="s">
        <v>4257</v>
      </c>
      <c r="K6" s="2681"/>
      <c r="L6" s="2681"/>
      <c r="M6" s="2681"/>
      <c r="N6" s="2686"/>
      <c r="O6" s="2681" t="s">
        <v>4258</v>
      </c>
      <c r="P6" s="2681" t="s">
        <v>4259</v>
      </c>
      <c r="R6" s="940"/>
      <c r="S6" s="753"/>
      <c r="T6" s="754"/>
      <c r="U6" s="949"/>
      <c r="V6" s="949"/>
      <c r="W6" s="949"/>
      <c r="X6" s="949"/>
    </row>
    <row r="7" spans="1:24" ht="48" customHeight="1">
      <c r="A7" s="2681"/>
      <c r="B7" s="2681"/>
      <c r="C7" s="2681"/>
      <c r="D7" s="2681"/>
      <c r="E7" s="2681"/>
      <c r="F7" s="2681"/>
      <c r="G7" s="2681"/>
      <c r="H7" s="858" t="s">
        <v>4260</v>
      </c>
      <c r="I7" s="858" t="s">
        <v>4261</v>
      </c>
      <c r="J7" s="858" t="s">
        <v>4262</v>
      </c>
      <c r="K7" s="858" t="s">
        <v>4263</v>
      </c>
      <c r="L7" s="858" t="s">
        <v>4260</v>
      </c>
      <c r="M7" s="858" t="s">
        <v>4264</v>
      </c>
      <c r="N7" s="2687"/>
      <c r="O7" s="2681"/>
      <c r="P7" s="2681"/>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78" t="str">
        <f>"- Tổng chiều dài tuyến: "&amp;ROUND(SUM(D8:D50),1)&amp;" m"</f>
        <v>- Tổng chiều dài tuyến: 725 m</v>
      </c>
      <c r="D52" s="2679"/>
      <c r="E52" s="2679"/>
      <c r="F52" s="2679"/>
      <c r="G52" s="2679"/>
      <c r="H52" s="2679"/>
      <c r="I52" s="2679"/>
      <c r="J52" s="2679"/>
      <c r="K52" s="2679"/>
      <c r="L52" s="2679"/>
      <c r="M52" s="2679"/>
      <c r="N52" s="2679"/>
      <c r="O52" s="2679"/>
      <c r="P52" s="2679"/>
    </row>
    <row r="53" spans="1:17" ht="21.75" customHeight="1">
      <c r="A53" s="964" t="s">
        <v>4265</v>
      </c>
      <c r="B53" s="958"/>
      <c r="C53" s="2678" t="str">
        <f>"- Tổng số lượng trụ "&amp;$E$8&amp;"m: "&amp;COUNTIF(E8:E51,$E$8)&amp;" trụ."</f>
        <v>- Tổng số lượng trụ 7,5m: 19 trụ.</v>
      </c>
      <c r="D53" s="2679"/>
      <c r="E53" s="2679"/>
      <c r="F53" s="2679"/>
      <c r="G53" s="2679"/>
      <c r="H53" s="2679"/>
      <c r="I53" s="2679"/>
      <c r="J53" s="2679"/>
      <c r="K53" s="2679"/>
      <c r="L53" s="2679"/>
      <c r="M53" s="2679"/>
      <c r="N53" s="2679"/>
      <c r="O53" s="2679"/>
      <c r="P53" s="2679"/>
    </row>
    <row r="54" spans="1:17" ht="21.75" customHeight="1">
      <c r="A54" s="959"/>
      <c r="B54" s="960"/>
      <c r="C54" s="2678" t="str">
        <f>"- Tổng số lượng móng M7BT đôi: "&amp;TEXT(COUNTIF(G6:G51,"M7BT ĐÔI"),"00")&amp;" móng."</f>
        <v>- Tổng số lượng móng M7BT đôi: 00 móng.</v>
      </c>
      <c r="D54" s="2679"/>
      <c r="E54" s="2679"/>
      <c r="F54" s="2679"/>
      <c r="G54" s="2679"/>
      <c r="H54" s="2679"/>
      <c r="I54" s="2679"/>
      <c r="J54" s="2679"/>
      <c r="K54" s="2679"/>
      <c r="L54" s="2679"/>
      <c r="M54" s="2679"/>
      <c r="N54" s="2679"/>
      <c r="O54" s="2679"/>
      <c r="P54" s="2679"/>
    </row>
    <row r="55" spans="1:17" ht="21.75" hidden="1" customHeight="1">
      <c r="A55" s="959"/>
      <c r="B55" s="960"/>
      <c r="C55" s="2678" t="str">
        <f>"- Tổng số lượng móng M12BT đơn: "&amp;TEXT(COUNTIF(G6:G13,"M12BT ĐƠN"),"00")&amp;" móng."</f>
        <v>- Tổng số lượng móng M12BT đơn: 00 móng.</v>
      </c>
      <c r="D55" s="2679"/>
      <c r="E55" s="2679"/>
      <c r="F55" s="2679"/>
      <c r="G55" s="2679"/>
      <c r="H55" s="2679"/>
      <c r="I55" s="2679"/>
      <c r="J55" s="2679"/>
      <c r="K55" s="2679"/>
      <c r="L55" s="2679"/>
      <c r="M55" s="2679"/>
      <c r="N55" s="2679"/>
      <c r="O55" s="2679"/>
      <c r="P55" s="2679"/>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80" t="s">
        <v>4266</v>
      </c>
      <c r="B1" s="2680"/>
      <c r="C1" s="2680"/>
      <c r="D1" s="2680"/>
      <c r="E1" s="2680"/>
      <c r="F1" s="2680"/>
      <c r="G1" s="2680"/>
      <c r="H1" s="2680"/>
      <c r="I1" s="2680"/>
      <c r="J1" s="2680"/>
      <c r="K1" s="2680"/>
      <c r="L1" s="2680"/>
      <c r="M1" s="2680"/>
      <c r="N1" s="2680"/>
      <c r="O1" s="2680"/>
      <c r="P1" s="2680"/>
      <c r="R1" s="850" t="s">
        <v>4172</v>
      </c>
    </row>
    <row r="2" spans="1:20" ht="33.75" customHeight="1">
      <c r="A2" s="2688" t="e">
        <f>"Tên công trình: "&amp;Solieu!#REF!</f>
        <v>#REF!</v>
      </c>
      <c r="B2" s="2689"/>
      <c r="C2" s="2689"/>
      <c r="D2" s="2689"/>
      <c r="E2" s="2689"/>
      <c r="F2" s="2689"/>
      <c r="G2" s="2689"/>
      <c r="H2" s="2689"/>
      <c r="I2" s="2689"/>
      <c r="J2" s="2690"/>
      <c r="K2" s="2681" t="str">
        <f>"Đơn vị thi công: "&amp;Solieu!C10</f>
        <v>Đơn vị thi công: 06</v>
      </c>
      <c r="L2" s="2681"/>
      <c r="M2" s="2681"/>
      <c r="N2" s="2681"/>
      <c r="O2" s="2681"/>
      <c r="P2" s="2681"/>
    </row>
    <row r="3" spans="1:20" ht="25.5" customHeight="1">
      <c r="A3" s="2679" t="s">
        <v>4267</v>
      </c>
      <c r="B3" s="2679"/>
      <c r="C3" s="2679"/>
      <c r="D3" s="2679"/>
      <c r="E3" s="2679"/>
      <c r="F3" s="2679"/>
      <c r="G3" s="2679"/>
      <c r="H3" s="2679"/>
      <c r="I3" s="2679"/>
      <c r="J3" s="2679"/>
      <c r="K3" s="2682" t="s">
        <v>4243</v>
      </c>
      <c r="L3" s="2683"/>
      <c r="M3" s="2683"/>
      <c r="N3" s="2683"/>
      <c r="O3" s="2683"/>
      <c r="P3" s="2684"/>
    </row>
    <row r="4" spans="1:20" ht="25.5" customHeight="1">
      <c r="A4" s="2679" t="s">
        <v>4244</v>
      </c>
      <c r="B4" s="2679"/>
      <c r="C4" s="2679"/>
      <c r="D4" s="2679"/>
      <c r="E4" s="2679"/>
      <c r="F4" s="2679"/>
      <c r="G4" s="2679"/>
      <c r="H4" s="2679"/>
      <c r="I4" s="2679"/>
      <c r="J4" s="2679"/>
      <c r="K4" s="2679"/>
      <c r="L4" s="2679"/>
      <c r="M4" s="2679"/>
      <c r="N4" s="2679"/>
      <c r="O4" s="2679"/>
      <c r="P4" s="2679"/>
    </row>
    <row r="5" spans="1:20">
      <c r="A5" s="2681" t="s">
        <v>4245</v>
      </c>
      <c r="B5" s="2681" t="s">
        <v>4268</v>
      </c>
      <c r="C5" s="2681"/>
      <c r="D5" s="2681" t="s">
        <v>3800</v>
      </c>
      <c r="E5" s="2681" t="s">
        <v>4269</v>
      </c>
      <c r="F5" s="2681" t="s">
        <v>4270</v>
      </c>
      <c r="G5" s="2681"/>
      <c r="H5" s="2681" t="s">
        <v>4271</v>
      </c>
      <c r="I5" s="2681"/>
      <c r="J5" s="2681"/>
      <c r="K5" s="2681"/>
      <c r="L5" s="2681" t="s">
        <v>4272</v>
      </c>
      <c r="M5" s="2681"/>
      <c r="N5" s="2681" t="s">
        <v>4249</v>
      </c>
      <c r="O5" s="2681" t="s">
        <v>4250</v>
      </c>
      <c r="P5" s="2681"/>
    </row>
    <row r="6" spans="1:20">
      <c r="A6" s="2681"/>
      <c r="B6" s="2681"/>
      <c r="C6" s="2681"/>
      <c r="D6" s="2681"/>
      <c r="E6" s="2681"/>
      <c r="F6" s="2681"/>
      <c r="G6" s="2681"/>
      <c r="H6" s="2681"/>
      <c r="I6" s="2681"/>
      <c r="J6" s="2681"/>
      <c r="K6" s="2681"/>
      <c r="L6" s="2681"/>
      <c r="M6" s="2681"/>
      <c r="N6" s="2681"/>
      <c r="O6" s="2681"/>
      <c r="P6" s="2681"/>
    </row>
    <row r="7" spans="1:20">
      <c r="A7" s="2681"/>
      <c r="B7" s="2681"/>
      <c r="C7" s="2681"/>
      <c r="D7" s="2681"/>
      <c r="E7" s="2681"/>
      <c r="F7" s="2681"/>
      <c r="G7" s="2681"/>
      <c r="H7" s="2681"/>
      <c r="I7" s="2681"/>
      <c r="J7" s="2681"/>
      <c r="K7" s="2681"/>
      <c r="L7" s="2681"/>
      <c r="M7" s="2681"/>
      <c r="N7" s="2681"/>
      <c r="O7" s="2681"/>
      <c r="P7" s="2681"/>
    </row>
    <row r="8" spans="1:20" ht="69.75" customHeight="1">
      <c r="A8" s="2681"/>
      <c r="B8" s="858" t="s">
        <v>4251</v>
      </c>
      <c r="C8" s="858" t="s">
        <v>4273</v>
      </c>
      <c r="D8" s="2681"/>
      <c r="E8" s="2681"/>
      <c r="F8" s="858" t="s">
        <v>4274</v>
      </c>
      <c r="G8" s="858" t="s">
        <v>4275</v>
      </c>
      <c r="H8" s="858" t="s">
        <v>4276</v>
      </c>
      <c r="I8" s="858" t="s">
        <v>4264</v>
      </c>
      <c r="J8" s="858" t="s">
        <v>4277</v>
      </c>
      <c r="K8" s="902" t="s">
        <v>4264</v>
      </c>
      <c r="L8" s="858" t="s">
        <v>4278</v>
      </c>
      <c r="M8" s="858" t="s">
        <v>4264</v>
      </c>
      <c r="N8" s="2681"/>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79" t="str">
        <f>"Tổng cộng: "&amp;TEXT((17-COUNTBLANK(B9:B25)),"00")&amp;" bộ."</f>
        <v>Tổng cộng: 09 bộ.</v>
      </c>
      <c r="B26" s="2679"/>
      <c r="C26" s="2679"/>
      <c r="D26" s="908"/>
      <c r="E26" s="908"/>
      <c r="F26" s="908"/>
      <c r="G26" s="908"/>
      <c r="H26" s="908"/>
      <c r="I26" s="908"/>
      <c r="J26" s="908"/>
      <c r="K26" s="909"/>
      <c r="L26" s="908"/>
      <c r="M26" s="908"/>
      <c r="N26" s="908"/>
      <c r="O26" s="908"/>
      <c r="P26" s="908"/>
    </row>
    <row r="27" spans="1:18" ht="28.5" customHeight="1">
      <c r="A27" s="2679" t="s">
        <v>4279</v>
      </c>
      <c r="B27" s="2679"/>
      <c r="C27" s="2679"/>
      <c r="D27" s="2679" t="str">
        <f>"NXL:  "&amp;TEXT(COUNTIF(R:R,"CL"),"00")&amp;" bộ."</f>
        <v>NXL:  00 bộ.</v>
      </c>
      <c r="E27" s="2679"/>
      <c r="F27" s="2679"/>
      <c r="G27" s="2679"/>
      <c r="H27" s="2679"/>
      <c r="I27" s="2679"/>
      <c r="J27" s="2679"/>
      <c r="K27" s="2679"/>
      <c r="L27" s="2679"/>
      <c r="M27" s="2679"/>
      <c r="N27" s="2679"/>
      <c r="O27" s="2679"/>
      <c r="P27" s="2679"/>
    </row>
    <row r="28" spans="1:18" ht="28.5" customHeight="1">
      <c r="A28" s="2679"/>
      <c r="B28" s="2679"/>
      <c r="C28" s="2679"/>
      <c r="D28" s="2679" t="str">
        <f>"NXX:  "&amp;TEXT(COUNTIF(R:R,"CX"),"00")&amp;" bộ."</f>
        <v>NXX:  09 bộ.</v>
      </c>
      <c r="E28" s="2679"/>
      <c r="F28" s="2679"/>
      <c r="G28" s="2679"/>
      <c r="H28" s="2679"/>
      <c r="I28" s="2679"/>
      <c r="J28" s="2679"/>
      <c r="K28" s="2679"/>
      <c r="L28" s="2679"/>
      <c r="M28" s="2679"/>
      <c r="N28" s="2679"/>
      <c r="O28" s="2679"/>
      <c r="P28" s="2679"/>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92" t="s">
        <v>4280</v>
      </c>
      <c r="B1" s="2692"/>
      <c r="C1" s="2692"/>
      <c r="D1" s="2692"/>
      <c r="E1" s="2692"/>
      <c r="F1" s="2692"/>
      <c r="G1" s="2692"/>
      <c r="H1" s="2692"/>
      <c r="I1" s="2692"/>
      <c r="J1" s="2692"/>
      <c r="K1" s="2692"/>
      <c r="L1" s="2692"/>
      <c r="M1" s="2692"/>
      <c r="N1" s="2692"/>
      <c r="O1" s="2692"/>
      <c r="P1" s="2692"/>
      <c r="Q1" s="2692"/>
      <c r="R1" s="2692"/>
      <c r="S1" s="2692"/>
      <c r="T1" s="2692"/>
      <c r="V1" s="850" t="s">
        <v>4172</v>
      </c>
    </row>
    <row r="2" spans="1:30" ht="33" customHeight="1">
      <c r="A2" s="2688" t="e">
        <f>"Tên công trình: "&amp;Solieu!#REF!</f>
        <v>#REF!</v>
      </c>
      <c r="B2" s="2689"/>
      <c r="C2" s="2689"/>
      <c r="D2" s="2689"/>
      <c r="E2" s="2689"/>
      <c r="F2" s="2689"/>
      <c r="G2" s="2689"/>
      <c r="H2" s="2689"/>
      <c r="I2" s="2689"/>
      <c r="J2" s="2689"/>
      <c r="K2" s="2689"/>
      <c r="L2" s="2689"/>
      <c r="M2" s="2689"/>
      <c r="N2" s="2690"/>
      <c r="O2" s="2693" t="str">
        <f>"Đơn vị thi công: "&amp;Solieu!C10</f>
        <v>Đơn vị thi công: 06</v>
      </c>
      <c r="P2" s="2694"/>
      <c r="Q2" s="2694"/>
      <c r="R2" s="2694"/>
      <c r="S2" s="2694"/>
      <c r="T2" s="2695"/>
    </row>
    <row r="3" spans="1:30" ht="31.5" customHeight="1">
      <c r="A3" s="2688" t="s">
        <v>4281</v>
      </c>
      <c r="B3" s="2689"/>
      <c r="C3" s="2689"/>
      <c r="D3" s="2689"/>
      <c r="E3" s="2689"/>
      <c r="F3" s="2689"/>
      <c r="G3" s="2689"/>
      <c r="H3" s="2689"/>
      <c r="I3" s="2689"/>
      <c r="J3" s="2689"/>
      <c r="K3" s="2689"/>
      <c r="L3" s="2689"/>
      <c r="M3" s="2689"/>
      <c r="N3" s="2690"/>
      <c r="O3" s="2681" t="s">
        <v>4282</v>
      </c>
      <c r="P3" s="2681"/>
      <c r="Q3" s="2681"/>
      <c r="R3" s="2681"/>
      <c r="S3" s="2681"/>
      <c r="T3" s="2681"/>
    </row>
    <row r="4" spans="1:30" ht="15.6">
      <c r="A4" s="2679" t="s">
        <v>4244</v>
      </c>
      <c r="B4" s="2679"/>
      <c r="C4" s="2679"/>
      <c r="D4" s="2679"/>
      <c r="E4" s="2679"/>
      <c r="F4" s="2679"/>
      <c r="G4" s="2679"/>
      <c r="H4" s="2679"/>
      <c r="I4" s="2679"/>
      <c r="J4" s="2679"/>
      <c r="K4" s="2679"/>
      <c r="L4" s="2679"/>
      <c r="M4" s="2679"/>
      <c r="N4" s="2679"/>
      <c r="O4" s="2679"/>
      <c r="P4" s="2679"/>
      <c r="Q4" s="2679"/>
      <c r="R4" s="2679"/>
      <c r="S4" s="2679"/>
      <c r="T4" s="2679"/>
    </row>
    <row r="5" spans="1:30" ht="32.25" customHeight="1">
      <c r="A5" s="2691" t="s">
        <v>4245</v>
      </c>
      <c r="B5" s="2691" t="s">
        <v>4283</v>
      </c>
      <c r="C5" s="2691"/>
      <c r="D5" s="2691" t="s">
        <v>3800</v>
      </c>
      <c r="E5" s="2691" t="s">
        <v>3310</v>
      </c>
      <c r="F5" s="2691"/>
      <c r="G5" s="2691" t="s">
        <v>4284</v>
      </c>
      <c r="H5" s="2691"/>
      <c r="I5" s="2691"/>
      <c r="J5" s="2691"/>
      <c r="K5" s="2691"/>
      <c r="L5" s="2691" t="s">
        <v>4285</v>
      </c>
      <c r="M5" s="2691"/>
      <c r="N5" s="2691"/>
      <c r="O5" s="2691" t="s">
        <v>4286</v>
      </c>
      <c r="P5" s="2691"/>
      <c r="Q5" s="2691"/>
      <c r="R5" s="2691" t="s">
        <v>4287</v>
      </c>
      <c r="S5" s="2691" t="s">
        <v>4250</v>
      </c>
      <c r="T5" s="2691"/>
    </row>
    <row r="6" spans="1:30" ht="35.25" customHeight="1">
      <c r="A6" s="2691"/>
      <c r="B6" s="2691" t="s">
        <v>4288</v>
      </c>
      <c r="C6" s="2691" t="s">
        <v>4273</v>
      </c>
      <c r="D6" s="2691"/>
      <c r="E6" s="2691" t="s">
        <v>4289</v>
      </c>
      <c r="F6" s="2691" t="s">
        <v>4290</v>
      </c>
      <c r="G6" s="2691" t="s">
        <v>4291</v>
      </c>
      <c r="H6" s="2691" t="s">
        <v>4292</v>
      </c>
      <c r="I6" s="2691" t="s">
        <v>4293</v>
      </c>
      <c r="J6" s="2691" t="s">
        <v>4294</v>
      </c>
      <c r="K6" s="2691" t="s">
        <v>4295</v>
      </c>
      <c r="L6" s="2691" t="s">
        <v>4296</v>
      </c>
      <c r="M6" s="2691" t="s">
        <v>4297</v>
      </c>
      <c r="N6" s="2691"/>
      <c r="O6" s="2691" t="s">
        <v>4298</v>
      </c>
      <c r="P6" s="2691" t="s">
        <v>4299</v>
      </c>
      <c r="Q6" s="2691" t="s">
        <v>4300</v>
      </c>
      <c r="R6" s="2691"/>
      <c r="S6" s="2691" t="s">
        <v>4301</v>
      </c>
      <c r="T6" s="2691" t="s">
        <v>4302</v>
      </c>
      <c r="U6" s="910">
        <v>17</v>
      </c>
      <c r="V6" s="910">
        <v>18</v>
      </c>
      <c r="W6" s="910">
        <v>19</v>
      </c>
      <c r="X6" s="910">
        <v>20</v>
      </c>
      <c r="Y6" s="910">
        <v>21</v>
      </c>
      <c r="Z6" s="910">
        <v>22</v>
      </c>
      <c r="AA6" s="910">
        <v>23</v>
      </c>
      <c r="AB6" s="910">
        <v>24</v>
      </c>
      <c r="AC6" s="910">
        <v>25</v>
      </c>
      <c r="AD6" s="910">
        <v>28</v>
      </c>
    </row>
    <row r="7" spans="1:30" ht="61.5" customHeight="1">
      <c r="A7" s="2691"/>
      <c r="B7" s="2691"/>
      <c r="C7" s="2691"/>
      <c r="D7" s="2691"/>
      <c r="E7" s="2691"/>
      <c r="F7" s="2691"/>
      <c r="G7" s="2691"/>
      <c r="H7" s="2691"/>
      <c r="I7" s="2691"/>
      <c r="J7" s="2691"/>
      <c r="K7" s="2691"/>
      <c r="L7" s="2691"/>
      <c r="M7" s="886" t="s">
        <v>4303</v>
      </c>
      <c r="N7" s="886" t="s">
        <v>4264</v>
      </c>
      <c r="O7" s="2691"/>
      <c r="P7" s="2691"/>
      <c r="Q7" s="2691"/>
      <c r="R7" s="2691"/>
      <c r="S7" s="2691"/>
      <c r="T7" s="2691"/>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699" t="s">
        <v>4304</v>
      </c>
      <c r="B1" s="2699"/>
      <c r="C1" s="2699"/>
      <c r="D1" s="2699"/>
      <c r="E1" s="2699"/>
      <c r="F1" s="2699"/>
      <c r="G1" s="2699"/>
      <c r="H1" s="2699"/>
      <c r="I1" s="2699"/>
    </row>
    <row r="2" spans="1:9" ht="47.25" customHeight="1">
      <c r="A2" s="2679" t="e">
        <f>"Tên công trình: "&amp;Solieu!#REF!</f>
        <v>#REF!</v>
      </c>
      <c r="B2" s="2679"/>
      <c r="C2" s="2679"/>
      <c r="D2" s="2679"/>
      <c r="E2" s="2679"/>
      <c r="F2" s="2679"/>
      <c r="G2" s="2682" t="str">
        <f>"Đơn vị thi công: "&amp;Solieu!C10</f>
        <v>Đơn vị thi công: 06</v>
      </c>
      <c r="H2" s="2683"/>
      <c r="I2" s="2684"/>
    </row>
    <row r="3" spans="1:9" ht="31.5" customHeight="1">
      <c r="A3" s="2679" t="s">
        <v>4329</v>
      </c>
      <c r="B3" s="2679"/>
      <c r="C3" s="2679"/>
      <c r="D3" s="2679"/>
      <c r="E3" s="2679"/>
      <c r="F3" s="2679"/>
      <c r="G3" s="2700" t="s">
        <v>4243</v>
      </c>
      <c r="H3" s="2700"/>
      <c r="I3" s="2700"/>
    </row>
    <row r="4" spans="1:9" ht="15.6">
      <c r="A4" s="2679" t="s">
        <v>4244</v>
      </c>
      <c r="B4" s="2679"/>
      <c r="C4" s="2679"/>
      <c r="D4" s="2679"/>
      <c r="E4" s="2679"/>
      <c r="F4" s="2679"/>
      <c r="G4" s="2679"/>
      <c r="H4" s="2679"/>
      <c r="I4" s="2679"/>
    </row>
    <row r="5" spans="1:9" s="849" customFormat="1" ht="21" customHeight="1">
      <c r="A5" s="2681" t="s">
        <v>4245</v>
      </c>
      <c r="B5" s="2681" t="s">
        <v>4305</v>
      </c>
      <c r="C5" s="2681"/>
      <c r="D5" s="2681"/>
      <c r="E5" s="2681" t="s">
        <v>4306</v>
      </c>
      <c r="F5" s="2681"/>
      <c r="G5" s="2681" t="s">
        <v>4287</v>
      </c>
      <c r="H5" s="2681" t="s">
        <v>4250</v>
      </c>
      <c r="I5" s="2681"/>
    </row>
    <row r="6" spans="1:9" s="849" customFormat="1" ht="21" customHeight="1">
      <c r="A6" s="2681"/>
      <c r="B6" s="908" t="s">
        <v>4307</v>
      </c>
      <c r="C6" s="2681" t="s">
        <v>4308</v>
      </c>
      <c r="D6" s="2681" t="s">
        <v>4237</v>
      </c>
      <c r="E6" s="2681" t="s">
        <v>4309</v>
      </c>
      <c r="F6" s="2681" t="s">
        <v>4310</v>
      </c>
      <c r="G6" s="2681"/>
      <c r="H6" s="2681" t="s">
        <v>4301</v>
      </c>
      <c r="I6" s="2681" t="s">
        <v>4302</v>
      </c>
    </row>
    <row r="7" spans="1:9" s="849" customFormat="1" ht="21" customHeight="1">
      <c r="A7" s="2681"/>
      <c r="B7" s="908" t="s">
        <v>4311</v>
      </c>
      <c r="C7" s="2681"/>
      <c r="D7" s="2681"/>
      <c r="E7" s="2681"/>
      <c r="F7" s="2681"/>
      <c r="G7" s="2681"/>
      <c r="H7" s="2681"/>
      <c r="I7" s="2681"/>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696" t="s">
        <v>4312</v>
      </c>
      <c r="B10" s="2696"/>
      <c r="C10" s="2697" t="e">
        <f>C9</f>
        <v>#REF!</v>
      </c>
      <c r="D10" s="2698"/>
      <c r="E10" s="2698"/>
      <c r="F10" s="2698"/>
      <c r="G10" s="2698"/>
      <c r="H10" s="2698"/>
      <c r="I10" s="269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02" t="s">
        <v>4191</v>
      </c>
      <c r="B1" s="2702"/>
      <c r="C1" s="2702"/>
      <c r="D1" s="2702"/>
      <c r="E1" s="2702"/>
      <c r="F1" s="2702"/>
      <c r="G1" s="2702"/>
      <c r="H1" s="2702"/>
      <c r="I1" s="2702"/>
      <c r="J1" s="2702"/>
      <c r="K1" s="850" t="s">
        <v>4172</v>
      </c>
    </row>
    <row r="2" spans="1:11" ht="18">
      <c r="A2" s="2703" t="s">
        <v>4192</v>
      </c>
      <c r="B2" s="2703"/>
      <c r="C2" s="2703"/>
      <c r="D2" s="2703"/>
      <c r="E2" s="2703"/>
      <c r="F2" s="2703"/>
      <c r="G2" s="2703"/>
      <c r="H2" s="2703"/>
      <c r="I2" s="2703"/>
      <c r="J2" s="2703"/>
    </row>
    <row r="3" spans="1:11" ht="15" customHeight="1">
      <c r="A3" s="2704" t="s">
        <v>4193</v>
      </c>
      <c r="B3" s="2704"/>
      <c r="C3" s="2704"/>
      <c r="D3" s="2704"/>
      <c r="E3" s="2704"/>
      <c r="F3" s="2704"/>
      <c r="G3" s="2704"/>
      <c r="H3" s="2704"/>
      <c r="I3" s="2704"/>
      <c r="J3" s="2704"/>
    </row>
    <row r="4" spans="1:11" ht="15" customHeight="1">
      <c r="A4" s="2705" t="s">
        <v>4630</v>
      </c>
      <c r="B4" s="2705"/>
      <c r="C4" s="2705"/>
      <c r="D4" s="2705"/>
      <c r="E4" s="2705"/>
      <c r="F4" s="2705"/>
      <c r="G4" s="2705"/>
      <c r="H4" s="2705"/>
      <c r="I4" s="2705"/>
      <c r="J4" s="2705"/>
    </row>
    <row r="5" spans="1:11" ht="31.5" customHeight="1">
      <c r="A5" s="2706" t="s">
        <v>4603</v>
      </c>
      <c r="B5" s="2706"/>
      <c r="C5" s="2706"/>
      <c r="D5" s="2706"/>
      <c r="E5" s="2706"/>
      <c r="F5" s="2706"/>
      <c r="G5" s="2706"/>
      <c r="H5" s="2706"/>
      <c r="I5" s="2706"/>
      <c r="J5" s="2706"/>
    </row>
    <row r="6" spans="1:11" s="1755" customFormat="1" ht="18.75" customHeight="1">
      <c r="A6" s="2706" t="s">
        <v>4604</v>
      </c>
      <c r="B6" s="2706"/>
      <c r="C6" s="2706"/>
      <c r="D6" s="2706"/>
      <c r="E6" s="2706"/>
      <c r="F6" s="2706"/>
      <c r="G6" s="2706"/>
      <c r="H6" s="2706"/>
      <c r="I6" s="2706"/>
      <c r="J6" s="2706"/>
    </row>
    <row r="7" spans="1:11" s="1755" customFormat="1" ht="18.75" customHeight="1">
      <c r="A7" s="2706" t="s">
        <v>4605</v>
      </c>
      <c r="B7" s="2706"/>
      <c r="C7" s="2706"/>
      <c r="D7" s="2706"/>
      <c r="E7" s="2706"/>
      <c r="F7" s="2706"/>
      <c r="G7" s="2706"/>
      <c r="H7" s="2706"/>
      <c r="I7" s="2706"/>
      <c r="J7" s="2706"/>
    </row>
    <row r="8" spans="1:11" ht="41.25" customHeight="1">
      <c r="A8" s="2707" t="s">
        <v>4631</v>
      </c>
      <c r="B8" s="2707"/>
      <c r="C8" s="2707"/>
      <c r="D8" s="2707"/>
      <c r="E8" s="2707"/>
      <c r="F8" s="2707"/>
      <c r="G8" s="2707"/>
      <c r="H8" s="2707"/>
      <c r="I8" s="2707"/>
      <c r="J8" s="2707"/>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08" t="s">
        <v>4622</v>
      </c>
      <c r="C31" s="2708"/>
      <c r="D31" s="2708"/>
      <c r="E31" s="2708"/>
      <c r="F31" s="2708"/>
      <c r="G31" s="2708"/>
      <c r="H31" s="2708"/>
      <c r="I31" s="2708"/>
      <c r="J31" s="2708"/>
    </row>
    <row r="32" spans="1:10" ht="32.25" customHeight="1">
      <c r="A32" s="2709" t="s">
        <v>4623</v>
      </c>
      <c r="B32" s="2709"/>
      <c r="C32" s="2709"/>
      <c r="D32" s="2709"/>
      <c r="E32" s="2709"/>
      <c r="F32" s="2709"/>
      <c r="G32" s="2709"/>
      <c r="H32" s="2709"/>
      <c r="I32" s="2709"/>
      <c r="J32" s="2709"/>
    </row>
    <row r="33" spans="1:10" ht="42.75" customHeight="1">
      <c r="B33" s="2710" t="s">
        <v>4624</v>
      </c>
      <c r="C33" s="2710"/>
      <c r="D33" s="2710"/>
      <c r="E33" s="2710"/>
      <c r="F33" s="2710"/>
      <c r="G33" s="2710"/>
      <c r="H33" s="2710"/>
      <c r="I33" s="2710"/>
      <c r="J33" s="2710"/>
    </row>
    <row r="34" spans="1:10" ht="24.75" customHeight="1">
      <c r="B34" s="1760" t="s">
        <v>4625</v>
      </c>
    </row>
    <row r="35" spans="1:10" ht="19.649999999999999" customHeight="1">
      <c r="B35" s="1768" t="s">
        <v>4626</v>
      </c>
    </row>
    <row r="36" spans="1:10" ht="46.5" customHeight="1">
      <c r="A36" s="2701" t="s">
        <v>4627</v>
      </c>
      <c r="B36" s="2701"/>
      <c r="C36" s="2701"/>
      <c r="D36" s="2701"/>
      <c r="E36" s="2701"/>
      <c r="F36" s="2701"/>
      <c r="G36" s="2701"/>
      <c r="H36" s="2701"/>
      <c r="I36" s="2701"/>
      <c r="J36" s="2701"/>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42" activePane="bottomLeft" state="frozen"/>
      <selection activeCell="B1" sqref="B1"/>
      <selection pane="bottomLeft" activeCell="G272" sqref="G272"/>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3" t="s">
        <v>2614</v>
      </c>
      <c r="E1" s="2083"/>
      <c r="F1" s="2084" t="s">
        <v>4260</v>
      </c>
      <c r="G1" s="2085" t="s">
        <v>2617</v>
      </c>
      <c r="H1" s="2085" t="s">
        <v>4410</v>
      </c>
      <c r="I1" s="2085" t="s">
        <v>4772</v>
      </c>
      <c r="J1" s="2084" t="s">
        <v>1714</v>
      </c>
      <c r="K1" s="2084" t="str">
        <f>COUNTIF(K2:K1048576,1)&amp;" loại VTTB"</f>
        <v>0 loại VTTB</v>
      </c>
      <c r="L1" s="1287" t="s">
        <v>356</v>
      </c>
      <c r="M1" s="2086"/>
      <c r="O1" s="2086"/>
    </row>
    <row r="2" spans="1:15" s="1427" customFormat="1" ht="25.2" customHeight="1">
      <c r="A2" s="2174">
        <f>COUNTIF($K$1:K2,1)</f>
        <v>0</v>
      </c>
      <c r="B2" s="2285">
        <f>'Hoan cong VL-NC-MTC'!A178</f>
        <v>0</v>
      </c>
      <c r="C2" s="1935">
        <f>'Hoan cong VL-NC-MTC'!B178</f>
        <v>0</v>
      </c>
      <c r="D2" s="1978">
        <f>'Hoan cong VL-NC-MTC'!C178</f>
        <v>0</v>
      </c>
      <c r="E2" s="2465">
        <f>'Hoan cong VL-NC-MTC'!D178</f>
        <v>0</v>
      </c>
      <c r="F2" s="2466" t="str">
        <f>'Hoan cong VL-NC-MTC'!E178</f>
        <v>MBA 1 PHA 12,7/0,22-0,44KV -100KVA ( TC Amorphous)</v>
      </c>
      <c r="G2" s="2467" t="str">
        <f>'Hoan cong VL-NC-MTC'!F178</f>
        <v>Máy</v>
      </c>
      <c r="H2" s="2468">
        <f>'Hoan cong VL-NC-MTC'!G178</f>
        <v>1</v>
      </c>
      <c r="I2" s="2469">
        <f>'Hoan cong VL-NC-MTC'!H178</f>
        <v>1</v>
      </c>
      <c r="J2" s="1973">
        <f>IFERROR(VLOOKUP(B2,DG!A:F,6,0),3000)</f>
        <v>3000</v>
      </c>
      <c r="K2" s="1974">
        <f>IF(J2&lt;2000,COUNTIF($B$2:B2,B2),0)</f>
        <v>0</v>
      </c>
      <c r="L2" s="2470"/>
      <c r="M2" s="1936"/>
      <c r="N2" s="812"/>
      <c r="O2" s="1936"/>
    </row>
    <row r="3" spans="1:15" ht="25.2" customHeight="1">
      <c r="A3" s="2174">
        <f>COUNTIF($K$1:K3,1)</f>
        <v>0</v>
      </c>
      <c r="B3" s="2265">
        <f>'Hoan cong VL-NC-MTC'!A58</f>
        <v>0</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3000</v>
      </c>
      <c r="K3" s="1974">
        <f>IF(J3&lt;2000,COUNTIF($B$2:B3,B3),0)</f>
        <v>0</v>
      </c>
      <c r="L3" s="1430"/>
    </row>
    <row r="4" spans="1:15" s="1285" customFormat="1" ht="25.2" customHeight="1">
      <c r="A4" s="2174">
        <f>COUNTIF($K$1:K4,1)</f>
        <v>0</v>
      </c>
      <c r="B4" s="2265">
        <f>'Hoan cong VL-NC-MTC'!A54</f>
        <v>0</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3000</v>
      </c>
      <c r="K4" s="1974">
        <f>IF(J4&lt;2000,COUNTIF($B$2:B4,B4),0)</f>
        <v>0</v>
      </c>
      <c r="L4" s="1430"/>
      <c r="M4" s="1510"/>
      <c r="O4" s="1510"/>
    </row>
    <row r="5" spans="1:15" s="1285" customFormat="1" ht="25.2" customHeight="1">
      <c r="A5" s="2174">
        <f>COUNTIF($K$1:K5,1)</f>
        <v>0</v>
      </c>
      <c r="B5" s="1977">
        <f>'Hoan cong VL-NC-MTC'!A181</f>
        <v>0</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3000</v>
      </c>
      <c r="K5" s="1974">
        <f>IF(J5&lt;2000,COUNTIF($B$2:B5,B5),0)</f>
        <v>0</v>
      </c>
      <c r="L5" s="1426"/>
      <c r="M5" s="1510"/>
      <c r="O5" s="1510"/>
    </row>
    <row r="6" spans="1:15" s="1285" customFormat="1" ht="25.2" customHeight="1">
      <c r="A6" s="2174">
        <f>COUNTIF($K$1:K6,1)</f>
        <v>0</v>
      </c>
      <c r="B6" s="2265">
        <f>'Hoan cong VL-NC-MTC'!A183</f>
        <v>0</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3000</v>
      </c>
      <c r="K6" s="1974">
        <f>IF(J6&lt;2000,COUNTIF($B$2:B6,B6),0)</f>
        <v>0</v>
      </c>
      <c r="L6" s="1430"/>
      <c r="M6" s="1510"/>
      <c r="O6" s="1510"/>
    </row>
    <row r="7" spans="1:15" s="1285" customFormat="1" ht="25.2" customHeight="1">
      <c r="A7" s="2174">
        <f>COUNTIF($K$1:K7,1)</f>
        <v>0</v>
      </c>
      <c r="B7" s="1977">
        <f>'Hoan cong VL-NC-MTC'!A269</f>
        <v>0</v>
      </c>
      <c r="C7" s="1289">
        <f>'Hoan cong VL-NC-MTC'!B269</f>
        <v>0</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3000</v>
      </c>
      <c r="K7" s="1974">
        <f>IF(J7&lt;2000,COUNTIF($B$2:B7,B7),0)</f>
        <v>0</v>
      </c>
      <c r="L7" s="1426"/>
      <c r="M7" s="1510"/>
      <c r="O7" s="1510"/>
    </row>
    <row r="8" spans="1:15" s="1285" customFormat="1" ht="25.2" customHeight="1">
      <c r="A8" s="2174">
        <f>COUNTIF($K$1:K8,1)</f>
        <v>0</v>
      </c>
      <c r="B8" s="2265">
        <f>'Hoan cong VL-NC-MTC'!A185</f>
        <v>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3000</v>
      </c>
      <c r="K8" s="1974">
        <f>IF(J8&lt;2000,COUNTIF($B$2:B8,B8),0)</f>
        <v>0</v>
      </c>
      <c r="L8" s="1430"/>
      <c r="M8" s="1510"/>
      <c r="O8" s="1510"/>
    </row>
    <row r="9" spans="1:15" s="1285" customFormat="1" ht="25.2" customHeight="1">
      <c r="A9" s="2174">
        <f>COUNTIF($K$1:K9,1)</f>
        <v>0</v>
      </c>
      <c r="B9" s="1977">
        <f>'Hoan cong VL-NC-MTC'!A105</f>
        <v>0</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3000</v>
      </c>
      <c r="K9" s="1974">
        <f>IF(J9&lt;2000,COUNTIF($B$2:B9,B9),0)</f>
        <v>0</v>
      </c>
      <c r="L9" s="1430"/>
      <c r="M9" s="1510"/>
      <c r="O9" s="1510"/>
    </row>
    <row r="10" spans="1:15" s="1285" customFormat="1" ht="25.2" customHeight="1">
      <c r="A10" s="2174">
        <f>COUNTIF($K$1:K10,1)</f>
        <v>0</v>
      </c>
      <c r="B10" s="2265">
        <f>'Hoan cong VL-NC-MTC'!A108</f>
        <v>0</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3000</v>
      </c>
      <c r="K10" s="1974">
        <f>IF(J10&lt;2000,COUNTIF($B$2:B10,B10),0)</f>
        <v>0</v>
      </c>
      <c r="L10" s="1430"/>
      <c r="M10" s="1510"/>
      <c r="O10" s="1510"/>
    </row>
    <row r="11" spans="1:15" s="1285" customFormat="1" ht="25.2" customHeight="1">
      <c r="A11" s="2174">
        <f>COUNTIF($K$1:K11,1)</f>
        <v>0</v>
      </c>
      <c r="B11" s="1977">
        <f>'Hoan cong VL-NC-MTC'!A247</f>
        <v>0</v>
      </c>
      <c r="C11" s="1289">
        <f>'Hoan cong VL-NC-MTC'!B247</f>
        <v>0</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3000</v>
      </c>
      <c r="K11" s="1974">
        <f>IF(J11&lt;2000,COUNTIF($B$2:B11,B11),0)</f>
        <v>0</v>
      </c>
      <c r="L11" s="1426"/>
      <c r="M11" s="1510"/>
      <c r="O11" s="1510"/>
    </row>
    <row r="12" spans="1:15" s="1285" customFormat="1" ht="25.2" customHeight="1">
      <c r="A12" s="2174">
        <f>COUNTIF($K$1:K12,1)</f>
        <v>0</v>
      </c>
      <c r="B12" s="2265">
        <f>'Hoan cong VL-NC-MTC'!A224</f>
        <v>0</v>
      </c>
      <c r="C12" s="1985">
        <f>'Hoan cong VL-NC-MTC'!B224</f>
        <v>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3000</v>
      </c>
      <c r="K12" s="1974">
        <f>IF(J12&lt;2000,COUNTIF($B$2:B12,B12),0)</f>
        <v>0</v>
      </c>
      <c r="L12" s="1430"/>
      <c r="M12" s="1510"/>
      <c r="O12" s="1510"/>
    </row>
    <row r="13" spans="1:15" s="1285" customFormat="1" ht="25.2" customHeight="1">
      <c r="A13" s="2174">
        <f>COUNTIF($K$1:K13,1)</f>
        <v>0</v>
      </c>
      <c r="B13" s="1977">
        <f>'Hoan cong VL-NC-MTC'!A138</f>
        <v>0</v>
      </c>
      <c r="C13" s="1289">
        <f>'Hoan cong VL-NC-MTC'!B138</f>
        <v>0</v>
      </c>
      <c r="D13" s="1979">
        <f>'Hoan cong VL-NC-MTC'!C138</f>
        <v>0</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3000</v>
      </c>
      <c r="K13" s="1974">
        <f>IF(J13&lt;2000,COUNTIF($B$2:B13,B13),0)</f>
        <v>0</v>
      </c>
      <c r="L13" s="1430"/>
      <c r="M13" s="1510"/>
      <c r="O13" s="1510"/>
    </row>
    <row r="14" spans="1:15" s="1285" customFormat="1" ht="25.2" customHeight="1">
      <c r="A14" s="2174">
        <f>COUNTIF($K$1:K14,1)</f>
        <v>0</v>
      </c>
      <c r="B14" s="2265">
        <f>'Hoan cong VL-NC-MTC'!A225</f>
        <v>0</v>
      </c>
      <c r="C14" s="1985">
        <f>'Hoan cong VL-NC-MTC'!B225</f>
        <v>0</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3000</v>
      </c>
      <c r="K14" s="1974">
        <f>IF(J14&lt;2000,COUNTIF($B$2:B14,B14),0)</f>
        <v>0</v>
      </c>
      <c r="L14" s="1430"/>
      <c r="M14" s="1510"/>
      <c r="O14" s="1510"/>
    </row>
    <row r="15" spans="1:15" s="1285" customFormat="1" ht="25.2" customHeight="1">
      <c r="A15" s="2174">
        <f>COUNTIF($K$1:K15,1)</f>
        <v>0</v>
      </c>
      <c r="B15" s="2265">
        <f>'Hoan cong VL-NC-MTC'!A227</f>
        <v>0</v>
      </c>
      <c r="C15" s="1985">
        <f>'Hoan cong VL-NC-MTC'!B227</f>
        <v>0</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3000</v>
      </c>
      <c r="K15" s="1974">
        <f>IF(J15&lt;2000,COUNTIF($B$2:B15,B15),0)</f>
        <v>0</v>
      </c>
      <c r="L15" s="1430"/>
      <c r="M15" s="1510"/>
      <c r="O15" s="1510"/>
    </row>
    <row r="16" spans="1:15" s="1285" customFormat="1" ht="25.2" customHeight="1">
      <c r="A16" s="2174">
        <f>COUNTIF($K$1:K16,1)</f>
        <v>0</v>
      </c>
      <c r="B16" s="2474">
        <f>'Hoan cong VL-NC-MTC'!A99</f>
        <v>0</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3000</v>
      </c>
      <c r="K16" s="1974">
        <f>IF(J16&lt;2000,COUNTIF($B$2:B16,B16),0)</f>
        <v>0</v>
      </c>
      <c r="L16" s="1430"/>
      <c r="M16" s="1510"/>
      <c r="O16" s="1510"/>
    </row>
    <row r="17" spans="1:15" s="1285" customFormat="1" ht="25.2" customHeight="1">
      <c r="A17" s="2174">
        <f>COUNTIF($K$1:K17,1)</f>
        <v>0</v>
      </c>
      <c r="B17" s="2475">
        <f>'Hoan cong VL-NC-MTC'!A219</f>
        <v>0</v>
      </c>
      <c r="C17" s="2163">
        <f>'Hoan cong VL-NC-MTC'!B219</f>
        <v>0</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3000</v>
      </c>
      <c r="K17" s="1974">
        <f>IF(J17&lt;2000,COUNTIF($B$2:B17,B17),0)</f>
        <v>0</v>
      </c>
      <c r="L17" s="1993"/>
      <c r="M17" s="1994"/>
      <c r="N17" s="1995"/>
      <c r="O17" s="1994"/>
    </row>
    <row r="18" spans="1:15" s="1285" customFormat="1" ht="25.2" customHeight="1">
      <c r="A18" s="2174">
        <f>COUNTIF($K$1:K18,1)</f>
        <v>0</v>
      </c>
      <c r="B18" s="2265">
        <f>'Hoan cong VL-NC-MTC'!A133</f>
        <v>0</v>
      </c>
      <c r="C18" s="1985">
        <f>'Hoan cong VL-NC-MTC'!B133</f>
        <v>0</v>
      </c>
      <c r="D18" s="1986">
        <f>'Hoan cong VL-NC-MTC'!C133</f>
        <v>0</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17</v>
      </c>
      <c r="L18" s="1430"/>
      <c r="M18" s="1510"/>
      <c r="O18" s="1510"/>
    </row>
    <row r="19" spans="1:15" s="1285" customFormat="1" ht="25.2" customHeight="1">
      <c r="A19" s="2174">
        <f>COUNTIF($K$1:K19,1)</f>
        <v>0</v>
      </c>
      <c r="B19" s="2265">
        <f>'Hoan cong VL-NC-MTC'!A98</f>
        <v>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3000</v>
      </c>
      <c r="K19" s="1974">
        <f>IF(J19&lt;2000,COUNTIF($B$2:B19,B19),0)</f>
        <v>0</v>
      </c>
      <c r="L19" s="1430"/>
      <c r="M19" s="1510"/>
      <c r="O19" s="1510"/>
    </row>
    <row r="20" spans="1:15" s="1285" customFormat="1" ht="25.2" customHeight="1">
      <c r="A20" s="2174">
        <f>COUNTIF($K$1:K20,1)</f>
        <v>0</v>
      </c>
      <c r="B20" s="2265">
        <f>'Hoan cong VL-NC-MTC'!A132</f>
        <v>0</v>
      </c>
      <c r="C20" s="1985">
        <f>'Hoan cong VL-NC-MTC'!B132</f>
        <v>0</v>
      </c>
      <c r="D20" s="1986">
        <f>'Hoan cong VL-NC-MTC'!C132</f>
        <v>0</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19</v>
      </c>
      <c r="L20" s="1430"/>
      <c r="M20" s="1510"/>
      <c r="O20" s="1510"/>
    </row>
    <row r="21" spans="1:15" s="1285" customFormat="1" ht="25.2" customHeight="1">
      <c r="A21" s="2174">
        <f>COUNTIF($K$1:K21,1)</f>
        <v>0</v>
      </c>
      <c r="B21" s="2265">
        <f>'Hoan cong VL-NC-MTC'!A38</f>
        <v>0</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20</v>
      </c>
      <c r="L21" s="1430"/>
      <c r="M21" s="1510"/>
      <c r="O21" s="1510"/>
    </row>
    <row r="22" spans="1:15" s="1285" customFormat="1" ht="25.2" customHeight="1">
      <c r="A22" s="2174">
        <f>COUNTIF($K$1:K22,1)</f>
        <v>0</v>
      </c>
      <c r="B22" s="2265">
        <f>'Hoan cong VL-NC-MTC'!A44</f>
        <v>0</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21</v>
      </c>
      <c r="L22" s="1430"/>
      <c r="M22" s="1510"/>
      <c r="O22" s="1510"/>
    </row>
    <row r="23" spans="1:15" s="1285" customFormat="1" ht="25.2" customHeight="1">
      <c r="A23" s="2174">
        <f>COUNTIF($K$1:K23,1)</f>
        <v>0</v>
      </c>
      <c r="B23" s="1977">
        <f>'Hoan cong VL-NC-MTC'!A195</f>
        <v>0</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22</v>
      </c>
      <c r="L23" s="1430"/>
      <c r="M23" s="1510"/>
      <c r="O23" s="1510"/>
    </row>
    <row r="24" spans="1:15" s="1285" customFormat="1" ht="25.2" customHeight="1">
      <c r="A24" s="2174">
        <f>COUNTIF($K$1:K24,1)</f>
        <v>0</v>
      </c>
      <c r="B24" s="1977">
        <f>'Hoan cong VL-NC-MTC'!A244</f>
        <v>0</v>
      </c>
      <c r="C24" s="1289">
        <f>'Hoan cong VL-NC-MTC'!B244</f>
        <v>0</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3000</v>
      </c>
      <c r="K24" s="1974">
        <f>IF(J24&lt;2000,COUNTIF($B$2:B24,B24),0)</f>
        <v>0</v>
      </c>
      <c r="L24" s="1426"/>
      <c r="M24" s="1510"/>
      <c r="O24" s="1510"/>
    </row>
    <row r="25" spans="1:15" s="1285" customFormat="1" ht="25.2" customHeight="1">
      <c r="A25" s="2174">
        <f>COUNTIF($K$1:K25,1)</f>
        <v>0</v>
      </c>
      <c r="B25" s="1977">
        <f>'Hoan cong VL-NC-MTC'!A258</f>
        <v>0</v>
      </c>
      <c r="C25" s="1289">
        <f>'Hoan cong VL-NC-MTC'!B258</f>
        <v>0</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3000</v>
      </c>
      <c r="K25" s="1974">
        <f>IF(J25&lt;2000,COUNTIF($B$2:B25,B25),0)</f>
        <v>0</v>
      </c>
      <c r="L25" s="1426"/>
      <c r="M25" s="1510"/>
      <c r="O25" s="1510"/>
    </row>
    <row r="26" spans="1:15" s="1285" customFormat="1" ht="25.2" customHeight="1">
      <c r="A26" s="2174">
        <f>COUNTIF($K$1:K26,1)</f>
        <v>0</v>
      </c>
      <c r="B26" s="2265">
        <f>'Hoan cong VL-NC-MTC'!A106</f>
        <v>0</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25</v>
      </c>
      <c r="L26" s="1430"/>
      <c r="M26" s="1510"/>
      <c r="O26" s="1510"/>
    </row>
    <row r="27" spans="1:15" s="1285" customFormat="1" ht="25.2" customHeight="1">
      <c r="A27" s="2174">
        <f>COUNTIF($K$1:K27,1)</f>
        <v>0</v>
      </c>
      <c r="B27" s="1977">
        <f>'Hoan cong VL-NC-MTC'!A94</f>
        <v>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3000</v>
      </c>
      <c r="K27" s="1974">
        <f>IF(J27&lt;2000,COUNTIF($B$2:B27,B27),0)</f>
        <v>0</v>
      </c>
      <c r="L27" s="1430"/>
      <c r="M27" s="1510"/>
      <c r="O27" s="1510"/>
    </row>
    <row r="28" spans="1:15" s="1285" customFormat="1" ht="25.2" customHeight="1">
      <c r="A28" s="2174">
        <f>COUNTIF($K$1:K28,1)</f>
        <v>0</v>
      </c>
      <c r="B28" s="2265">
        <f>'Hoan cong VL-NC-MTC'!A134</f>
        <v>0</v>
      </c>
      <c r="C28" s="1985">
        <f>'Hoan cong VL-NC-MTC'!B134</f>
        <v>0</v>
      </c>
      <c r="D28" s="1986">
        <f>'Hoan cong VL-NC-MTC'!C134</f>
        <v>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3000</v>
      </c>
      <c r="K28" s="1974">
        <f>IF(J28&lt;2000,COUNTIF($B$2:B28,B28),0)</f>
        <v>0</v>
      </c>
      <c r="L28" s="1430"/>
      <c r="M28" s="1510"/>
      <c r="O28" s="1510"/>
    </row>
    <row r="29" spans="1:15" s="1285" customFormat="1" ht="25.2" customHeight="1">
      <c r="A29" s="2174">
        <f>COUNTIF($K$1:K29,1)</f>
        <v>0</v>
      </c>
      <c r="B29" s="2265">
        <f>'Hoan cong VL-NC-MTC'!A192</f>
        <v>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3000</v>
      </c>
      <c r="K29" s="1974">
        <f>IF(J29&lt;2000,COUNTIF($B$2:B29,B29),0)</f>
        <v>0</v>
      </c>
      <c r="L29" s="1430"/>
      <c r="M29" s="1510"/>
      <c r="O29" s="1510"/>
    </row>
    <row r="30" spans="1:15" s="1285" customFormat="1" ht="25.2" customHeight="1">
      <c r="A30" s="2174">
        <f>COUNTIF($K$1:K30,1)</f>
        <v>0</v>
      </c>
      <c r="B30" s="1977">
        <f>'Hoan cong VL-NC-MTC'!A65</f>
        <v>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3000</v>
      </c>
      <c r="K30" s="1974">
        <f>IF(J30&lt;2000,COUNTIF($B$2:B30,B30),0)</f>
        <v>0</v>
      </c>
      <c r="L30" s="1426"/>
      <c r="M30" s="1510"/>
      <c r="O30" s="1510"/>
    </row>
    <row r="31" spans="1:15" s="1285" customFormat="1" ht="25.2" customHeight="1">
      <c r="A31" s="2174">
        <f>COUNTIF($K$1:K31,1)</f>
        <v>0</v>
      </c>
      <c r="B31" s="1977">
        <f>'Hoan cong VL-NC-MTC'!A80</f>
        <v>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3000</v>
      </c>
      <c r="K31" s="1974">
        <f>IF(J31&lt;2000,COUNTIF($B$2:B31,B31),0)</f>
        <v>0</v>
      </c>
      <c r="L31" s="1430"/>
      <c r="M31" s="1510"/>
      <c r="O31" s="1510"/>
    </row>
    <row r="32" spans="1:15" s="1285" customFormat="1" ht="25.2" customHeight="1">
      <c r="A32" s="2174">
        <f>COUNTIF($K$1:K32,1)</f>
        <v>0</v>
      </c>
      <c r="B32" s="2265">
        <f>'Hoan cong VL-NC-MTC'!A87</f>
        <v>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3000</v>
      </c>
      <c r="K32" s="1974">
        <f>IF(J32&lt;2000,COUNTIF($B$2:B32,B32),0)</f>
        <v>0</v>
      </c>
      <c r="L32" s="1430"/>
      <c r="M32" s="1510"/>
      <c r="O32" s="1510"/>
    </row>
    <row r="33" spans="1:15" s="1285" customFormat="1" ht="25.2" customHeight="1">
      <c r="A33" s="2174">
        <f>COUNTIF($K$1:K33,1)</f>
        <v>0</v>
      </c>
      <c r="B33" s="2265">
        <f>'Hoan cong VL-NC-MTC'!A103</f>
        <v>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3000</v>
      </c>
      <c r="K33" s="1974">
        <f>IF(J33&lt;2000,COUNTIF($B$2:B33,B33),0)</f>
        <v>0</v>
      </c>
      <c r="L33" s="1426"/>
      <c r="M33" s="1510"/>
      <c r="O33" s="1510"/>
    </row>
    <row r="34" spans="1:15" s="1285" customFormat="1" ht="25.2" customHeight="1">
      <c r="A34" s="2174">
        <f>COUNTIF($K$1:K34,1)</f>
        <v>0</v>
      </c>
      <c r="B34" s="2265">
        <f>'Hoan cong VL-NC-MTC'!A193</f>
        <v>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3000</v>
      </c>
      <c r="K34" s="1974">
        <f>IF(J34&lt;2000,COUNTIF($B$2:B34,B34),0)</f>
        <v>0</v>
      </c>
      <c r="L34" s="1430"/>
      <c r="M34" s="1510"/>
      <c r="O34" s="1510"/>
    </row>
    <row r="35" spans="1:15" s="1285" customFormat="1" ht="25.2" customHeight="1">
      <c r="A35" s="2174">
        <f>COUNTIF($K$1:K35,1)</f>
        <v>0</v>
      </c>
      <c r="B35" s="2265">
        <f>'Hoan cong VL-NC-MTC'!A66</f>
        <v>0</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3000</v>
      </c>
      <c r="K35" s="1974">
        <f>IF(J35&lt;2000,COUNTIF($B$2:B35,B35),0)</f>
        <v>0</v>
      </c>
      <c r="L35" s="1430"/>
      <c r="M35" s="1510"/>
      <c r="O35" s="1510"/>
    </row>
    <row r="36" spans="1:15" s="1285" customFormat="1" ht="25.2" customHeight="1">
      <c r="A36" s="2174">
        <f>COUNTIF($K$1:K36,1)</f>
        <v>0</v>
      </c>
      <c r="B36" s="2265">
        <f>'Hoan cong VL-NC-MTC'!A86</f>
        <v>0</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3000</v>
      </c>
      <c r="K36" s="1974">
        <f>IF(J36&lt;2000,COUNTIF($B$2:B36,B36),0)</f>
        <v>0</v>
      </c>
      <c r="L36" s="1430"/>
      <c r="M36" s="1510"/>
      <c r="O36" s="1510"/>
    </row>
    <row r="37" spans="1:15" s="1285" customFormat="1" ht="25.2" customHeight="1">
      <c r="A37" s="2174">
        <f>COUNTIF($K$1:K37,1)</f>
        <v>0</v>
      </c>
      <c r="B37" s="2476">
        <f>'Hoan cong VL-NC-MTC'!A67</f>
        <v>0</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3000</v>
      </c>
      <c r="K37" s="1974">
        <f>IF(J37&lt;2000,COUNTIF($B$2:B37,B37),0)</f>
        <v>0</v>
      </c>
      <c r="L37" s="1430"/>
      <c r="M37" s="1510"/>
      <c r="O37" s="1510"/>
    </row>
    <row r="38" spans="1:15" s="1285" customFormat="1" ht="25.2" customHeight="1">
      <c r="A38" s="2174">
        <f>COUNTIF($K$1:K38,1)</f>
        <v>0</v>
      </c>
      <c r="B38" s="2265">
        <f>'Hoan cong VL-NC-MTC'!A74</f>
        <v>0</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3000</v>
      </c>
      <c r="K38" s="1974">
        <f>IF(J38&lt;2000,COUNTIF($B$2:B38,B38),0)</f>
        <v>0</v>
      </c>
      <c r="L38" s="1430"/>
      <c r="M38" s="1510"/>
      <c r="O38" s="1510"/>
    </row>
    <row r="39" spans="1:15" s="1285" customFormat="1" ht="25.2" customHeight="1">
      <c r="A39" s="2174">
        <f>COUNTIF($K$1:K39,1)</f>
        <v>0</v>
      </c>
      <c r="B39" s="2265">
        <f>'Hoan cong VL-NC-MTC'!A81</f>
        <v>0</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3000</v>
      </c>
      <c r="K39" s="1974">
        <f>IF(J39&lt;2000,COUNTIF($B$2:B39,B39),0)</f>
        <v>0</v>
      </c>
      <c r="L39" s="1430"/>
      <c r="M39" s="1510"/>
      <c r="O39" s="1510"/>
    </row>
    <row r="40" spans="1:15" s="1285" customFormat="1" ht="25.2" customHeight="1">
      <c r="A40" s="2174">
        <f>COUNTIF($K$1:K40,1)</f>
        <v>0</v>
      </c>
      <c r="B40" s="2265">
        <f>'Hoan cong VL-NC-MTC'!A88</f>
        <v>0</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3000</v>
      </c>
      <c r="K40" s="1974">
        <f>IF(J40&lt;2000,COUNTIF($B$2:B40,B40),0)</f>
        <v>0</v>
      </c>
      <c r="L40" s="1430"/>
      <c r="M40" s="1510"/>
      <c r="O40" s="1510"/>
    </row>
    <row r="41" spans="1:15" s="1285" customFormat="1" ht="25.2" customHeight="1">
      <c r="A41" s="2174">
        <f>COUNTIF($K$1:K41,1)</f>
        <v>0</v>
      </c>
      <c r="B41" s="1977">
        <f>'Hoan cong VL-NC-MTC'!A93</f>
        <v>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3000</v>
      </c>
      <c r="K41" s="1974">
        <f>IF(J41&lt;2000,COUNTIF($B$2:B41,B41),0)</f>
        <v>0</v>
      </c>
      <c r="L41" s="1430"/>
      <c r="M41" s="1510"/>
      <c r="O41" s="1510"/>
    </row>
    <row r="42" spans="1:15" s="1285" customFormat="1" ht="25.2" customHeight="1">
      <c r="A42" s="2174">
        <f>COUNTIF($K$1:K42,1)</f>
        <v>0</v>
      </c>
      <c r="B42" s="2265">
        <f>'Hoan cong VL-NC-MTC'!A72</f>
        <v>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3000</v>
      </c>
      <c r="K42" s="1974">
        <f>IF(J42&lt;2000,COUNTIF($B$2:B42,B42),0)</f>
        <v>0</v>
      </c>
      <c r="L42" s="1430"/>
      <c r="M42" s="1510"/>
      <c r="O42" s="1510"/>
    </row>
    <row r="43" spans="1:15" s="1285" customFormat="1" ht="25.2" customHeight="1">
      <c r="A43" s="2174">
        <f>COUNTIF($K$1:K43,1)</f>
        <v>0</v>
      </c>
      <c r="B43" s="2474">
        <f>'Hoan cong VL-NC-MTC'!A73</f>
        <v>0</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3000</v>
      </c>
      <c r="K43" s="1974">
        <f>IF(J43&lt;2000,COUNTIF($B$2:B43,B43),0)</f>
        <v>0</v>
      </c>
      <c r="L43" s="1430"/>
      <c r="M43" s="1510"/>
      <c r="O43" s="1510"/>
    </row>
    <row r="44" spans="1:15" s="1285" customFormat="1" ht="25.2" customHeight="1">
      <c r="A44" s="2174">
        <f>COUNTIF($K$1:K44,1)</f>
        <v>0</v>
      </c>
      <c r="B44" s="2474">
        <f>'Hoan cong VL-NC-MTC'!A210</f>
        <v>0</v>
      </c>
      <c r="C44" s="1976">
        <f>'Hoan cong VL-NC-MTC'!B210</f>
        <v>0</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3000</v>
      </c>
      <c r="K44" s="1974">
        <f>IF(J44&lt;2000,COUNTIF($B$2:B44,B44),0)</f>
        <v>0</v>
      </c>
      <c r="L44" s="1430"/>
      <c r="M44" s="1510"/>
      <c r="O44" s="1510"/>
    </row>
    <row r="45" spans="1:15" s="1285" customFormat="1" ht="25.2" customHeight="1">
      <c r="A45" s="2174">
        <f>COUNTIF($K$1:K45,1)</f>
        <v>0</v>
      </c>
      <c r="B45" s="2265">
        <f>'Hoan cong VL-NC-MTC'!A191</f>
        <v>0</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3000</v>
      </c>
      <c r="K45" s="1974">
        <f>IF(J45&lt;2000,COUNTIF($B$2:B45,B45),0)</f>
        <v>0</v>
      </c>
      <c r="L45" s="1430"/>
      <c r="M45" s="1510"/>
      <c r="O45" s="1510"/>
    </row>
    <row r="46" spans="1:15" s="1285" customFormat="1" ht="25.2" customHeight="1">
      <c r="A46" s="2174">
        <f>COUNTIF($K$1:K46,1)</f>
        <v>0</v>
      </c>
      <c r="B46" s="2474">
        <f>'Hoan cong VL-NC-MTC'!A141</f>
        <v>0</v>
      </c>
      <c r="C46" s="1976">
        <f>'Hoan cong VL-NC-MTC'!B141</f>
        <v>0</v>
      </c>
      <c r="D46" s="1981">
        <f>'Hoan cong VL-NC-MTC'!C141</f>
        <v>0</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3000</v>
      </c>
      <c r="K46" s="1974">
        <f>IF(J46&lt;2000,COUNTIF($B$2:B46,B46),0)</f>
        <v>0</v>
      </c>
      <c r="L46" s="1426"/>
      <c r="M46" s="1510"/>
      <c r="O46" s="1510"/>
    </row>
    <row r="47" spans="1:15" s="1285" customFormat="1" ht="25.2" customHeight="1">
      <c r="A47" s="2174">
        <f>COUNTIF($K$1:K47,1)</f>
        <v>0</v>
      </c>
      <c r="B47" s="2265">
        <f>'Hoan cong VL-NC-MTC'!A135</f>
        <v>0</v>
      </c>
      <c r="C47" s="1985">
        <f>'Hoan cong VL-NC-MTC'!B135</f>
        <v>0</v>
      </c>
      <c r="D47" s="1986">
        <f>'Hoan cong VL-NC-MTC'!C135</f>
        <v>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3000</v>
      </c>
      <c r="K47" s="1974">
        <f>IF(J47&lt;2000,COUNTIF($B$2:B47,B47),0)</f>
        <v>0</v>
      </c>
      <c r="L47" s="1430"/>
      <c r="M47" s="1510"/>
      <c r="O47" s="1510"/>
    </row>
    <row r="48" spans="1:15" s="1285" customFormat="1" ht="25.2" customHeight="1">
      <c r="A48" s="2174">
        <f>COUNTIF($K$1:K48,1)</f>
        <v>0</v>
      </c>
      <c r="B48" s="1977">
        <f>'Hoan cong VL-NC-MTC'!A198</f>
        <v>0</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3000</v>
      </c>
      <c r="K48" s="1974">
        <f>IF(J48&lt;2000,COUNTIF($B$2:B48,B48),0)</f>
        <v>0</v>
      </c>
      <c r="L48" s="1430"/>
      <c r="M48" s="1510"/>
      <c r="O48" s="1510"/>
    </row>
    <row r="49" spans="1:15" s="1285" customFormat="1" ht="25.2" customHeight="1">
      <c r="A49" s="2174">
        <f>COUNTIF($K$1:K49,1)</f>
        <v>0</v>
      </c>
      <c r="B49" s="2265">
        <f>'Hoan cong VL-NC-MTC'!A231</f>
        <v>0</v>
      </c>
      <c r="C49" s="1985">
        <f>'Hoan cong VL-NC-MTC'!B231</f>
        <v>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3000</v>
      </c>
      <c r="K49" s="1974">
        <f>IF(J49&lt;2000,COUNTIF($B$2:B49,B49),0)</f>
        <v>0</v>
      </c>
      <c r="L49" s="1993"/>
      <c r="M49" s="1994"/>
      <c r="N49" s="1995"/>
      <c r="O49" s="1994"/>
    </row>
    <row r="50" spans="1:15" s="1285" customFormat="1" ht="25.2" customHeight="1">
      <c r="A50" s="2174">
        <f>COUNTIF($K$1:K50,1)</f>
        <v>0</v>
      </c>
      <c r="B50" s="2265">
        <f>'Hoan cong VL-NC-MTC'!A212</f>
        <v>0</v>
      </c>
      <c r="C50" s="1985">
        <f>'Hoan cong VL-NC-MTC'!B212</f>
        <v>0</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3000</v>
      </c>
      <c r="K50" s="1974">
        <f>IF(J50&lt;2000,COUNTIF($B$2:B50,B50),0)</f>
        <v>0</v>
      </c>
      <c r="L50" s="1430"/>
      <c r="M50" s="1510"/>
      <c r="O50" s="1510"/>
    </row>
    <row r="51" spans="1:15" s="1285" customFormat="1" ht="25.2" customHeight="1">
      <c r="A51" s="2174">
        <f>COUNTIF($K$1:K51,1)</f>
        <v>0</v>
      </c>
      <c r="B51" s="2265">
        <f>'Hoan cong VL-NC-MTC'!A146</f>
        <v>0</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3000</v>
      </c>
      <c r="K51" s="1974">
        <f>IF(J51&lt;2000,COUNTIF($B$2:B51,B51),0)</f>
        <v>0</v>
      </c>
      <c r="L51" s="1430"/>
      <c r="M51" s="1510"/>
      <c r="O51" s="1510"/>
    </row>
    <row r="52" spans="1:15" s="1285" customFormat="1" ht="25.2" customHeight="1">
      <c r="A52" s="2174">
        <f>COUNTIF($K$1:K52,1)</f>
        <v>0</v>
      </c>
      <c r="B52" s="2265">
        <f>'Hoan cong VL-NC-MTC'!A214</f>
        <v>0</v>
      </c>
      <c r="C52" s="1985">
        <f>'Hoan cong VL-NC-MTC'!B214</f>
        <v>0</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3000</v>
      </c>
      <c r="K52" s="1974">
        <f>IF(J52&lt;2000,COUNTIF($B$2:B52,B52),0)</f>
        <v>0</v>
      </c>
      <c r="L52" s="1430"/>
      <c r="M52" s="1510"/>
      <c r="O52" s="1510"/>
    </row>
    <row r="53" spans="1:15" s="1285" customFormat="1" ht="25.2" customHeight="1">
      <c r="A53" s="2174">
        <f>COUNTIF($K$1:K53,1)</f>
        <v>0</v>
      </c>
      <c r="B53" s="2265">
        <f>'Hoan cong VL-NC-MTC'!A215</f>
        <v>0</v>
      </c>
      <c r="C53" s="1985">
        <f>'Hoan cong VL-NC-MTC'!B215</f>
        <v>0</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3000</v>
      </c>
      <c r="K53" s="1974">
        <f>IF(J53&lt;2000,COUNTIF($B$2:B53,B53),0)</f>
        <v>0</v>
      </c>
      <c r="L53" s="1430"/>
      <c r="M53" s="1510"/>
      <c r="O53" s="1510"/>
    </row>
    <row r="54" spans="1:15" s="1285" customFormat="1" ht="25.2" customHeight="1">
      <c r="A54" s="2174">
        <f>COUNTIF($K$1:K54,1)</f>
        <v>0</v>
      </c>
      <c r="B54" s="2265">
        <f>'Hoan cong VL-NC-MTC'!A151</f>
        <v>0</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3000</v>
      </c>
      <c r="K54" s="1974">
        <f>IF(J54&lt;2000,COUNTIF($B$2:B54,B54),0)</f>
        <v>0</v>
      </c>
      <c r="L54" s="1430"/>
      <c r="M54" s="1510"/>
      <c r="O54" s="1510"/>
    </row>
    <row r="55" spans="1:15" s="1285" customFormat="1" ht="25.2" customHeight="1">
      <c r="A55" s="2174">
        <f>COUNTIF($K$1:K55,1)</f>
        <v>0</v>
      </c>
      <c r="B55" s="2265">
        <f>'Hoan cong VL-NC-MTC'!A216</f>
        <v>0</v>
      </c>
      <c r="C55" s="1985">
        <f>'Hoan cong VL-NC-MTC'!B216</f>
        <v>0</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3000</v>
      </c>
      <c r="K55" s="1974">
        <f>IF(J55&lt;2000,COUNTIF($B$2:B55,B55),0)</f>
        <v>0</v>
      </c>
      <c r="L55" s="1430"/>
      <c r="M55" s="1510"/>
      <c r="O55" s="1510"/>
    </row>
    <row r="56" spans="1:15" s="1285" customFormat="1" ht="25.2" customHeight="1">
      <c r="A56" s="2174">
        <f>COUNTIF($K$1:K56,1)</f>
        <v>0</v>
      </c>
      <c r="B56" s="2265">
        <f>'Hoan cong VL-NC-MTC'!A217</f>
        <v>0</v>
      </c>
      <c r="C56" s="1985">
        <f>'Hoan cong VL-NC-MTC'!B217</f>
        <v>0</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3000</v>
      </c>
      <c r="K56" s="1974">
        <f>IF(J56&lt;2000,COUNTIF($B$2:B56,B56),0)</f>
        <v>0</v>
      </c>
      <c r="L56" s="1430"/>
      <c r="M56" s="1510"/>
      <c r="O56" s="1510"/>
    </row>
    <row r="57" spans="1:15" s="1285" customFormat="1" ht="25.2" customHeight="1">
      <c r="A57" s="2174">
        <f>COUNTIF($K$1:K57,1)</f>
        <v>0</v>
      </c>
      <c r="B57" s="1977">
        <f>'Hoan cong VL-NC-MTC'!A118</f>
        <v>0</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3000</v>
      </c>
      <c r="K57" s="1974">
        <f>IF(J57&lt;2000,COUNTIF($B$2:B57,B57),0)</f>
        <v>0</v>
      </c>
      <c r="L57" s="1430"/>
      <c r="M57" s="1510"/>
      <c r="O57" s="1510"/>
    </row>
    <row r="58" spans="1:15" s="1285" customFormat="1" ht="25.2" customHeight="1">
      <c r="A58" s="2174">
        <f>COUNTIF($K$1:K58,1)</f>
        <v>0</v>
      </c>
      <c r="B58" s="1977">
        <f>'Hoan cong VL-NC-MTC'!A91</f>
        <v>0</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3000</v>
      </c>
      <c r="K58" s="1974">
        <f>IF(J58&lt;2000,COUNTIF($B$2:B58,B58),0)</f>
        <v>0</v>
      </c>
      <c r="L58" s="1430"/>
      <c r="M58" s="1510"/>
      <c r="O58" s="1510"/>
    </row>
    <row r="59" spans="1:15" s="1285" customFormat="1" ht="25.2" customHeight="1">
      <c r="A59" s="2174">
        <f>COUNTIF($K$1:K59,1)</f>
        <v>0</v>
      </c>
      <c r="B59" s="2265">
        <f>'Hoan cong VL-NC-MTC'!A92</f>
        <v>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3000</v>
      </c>
      <c r="K59" s="1974">
        <f>IF(J59&lt;2000,COUNTIF($B$2:B59,B59),0)</f>
        <v>0</v>
      </c>
      <c r="L59" s="1430"/>
      <c r="M59" s="1510"/>
      <c r="O59" s="1510"/>
    </row>
    <row r="60" spans="1:15" s="1285" customFormat="1" ht="25.2" customHeight="1">
      <c r="A60" s="2174">
        <f>COUNTIF($K$1:K60,1)</f>
        <v>0</v>
      </c>
      <c r="B60" s="2265">
        <f>'Hoan cong VL-NC-MTC'!A228</f>
        <v>0</v>
      </c>
      <c r="C60" s="1985">
        <f>'Hoan cong VL-NC-MTC'!B228</f>
        <v>0</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3000</v>
      </c>
      <c r="K60" s="1974">
        <f>IF(J60&lt;2000,COUNTIF($B$2:B60,B60),0)</f>
        <v>0</v>
      </c>
      <c r="L60" s="1430"/>
      <c r="M60" s="1510"/>
      <c r="O60" s="1510"/>
    </row>
    <row r="61" spans="1:15" s="1285" customFormat="1" ht="25.2" customHeight="1">
      <c r="A61" s="2174">
        <f>COUNTIF($K$1:K61,1)</f>
        <v>0</v>
      </c>
      <c r="B61" s="2265">
        <f>'Hoan cong VL-NC-MTC'!A197</f>
        <v>0</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3000</v>
      </c>
      <c r="K61" s="1974">
        <f>IF(J61&lt;2000,COUNTIF($B$2:B61,B61),0)</f>
        <v>0</v>
      </c>
      <c r="L61" s="1430"/>
      <c r="M61" s="1510"/>
      <c r="O61" s="1510"/>
    </row>
    <row r="62" spans="1:15" s="1285" customFormat="1" ht="25.2" customHeight="1">
      <c r="A62" s="2174">
        <f>COUNTIF($K$1:K62,1)</f>
        <v>0</v>
      </c>
      <c r="B62" s="2265">
        <f>'Hoan cong VL-NC-MTC'!A229</f>
        <v>0</v>
      </c>
      <c r="C62" s="1985">
        <f>'Hoan cong VL-NC-MTC'!B229</f>
        <v>0</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3000</v>
      </c>
      <c r="K62" s="1974">
        <f>IF(J62&lt;2000,COUNTIF($B$2:B62,B62),0)</f>
        <v>0</v>
      </c>
      <c r="L62" s="1430"/>
      <c r="M62" s="1510"/>
      <c r="O62" s="1510"/>
    </row>
    <row r="63" spans="1:15" s="1285" customFormat="1" ht="25.2" customHeight="1">
      <c r="A63" s="2174">
        <f>COUNTIF($K$1:K63,1)</f>
        <v>0</v>
      </c>
      <c r="B63" s="1977">
        <f>'Hoan cong VL-NC-MTC'!A145</f>
        <v>0</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3000</v>
      </c>
      <c r="K63" s="1974">
        <f>IF(J63&lt;2000,COUNTIF($B$2:B63,B63),0)</f>
        <v>0</v>
      </c>
      <c r="L63" s="1430"/>
      <c r="M63" s="1510"/>
      <c r="O63" s="1510"/>
    </row>
    <row r="64" spans="1:15" s="1285" customFormat="1" ht="25.2" customHeight="1">
      <c r="A64" s="2174">
        <f>COUNTIF($K$1:K64,1)</f>
        <v>0</v>
      </c>
      <c r="B64" s="2265">
        <f>'Hoan cong VL-NC-MTC'!A39</f>
        <v>0</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3000</v>
      </c>
      <c r="K64" s="1974">
        <f>IF(J64&lt;2000,COUNTIF($B$2:B64,B64),0)</f>
        <v>0</v>
      </c>
      <c r="L64" s="1430"/>
      <c r="M64" s="1510"/>
      <c r="O64" s="1510"/>
    </row>
    <row r="65" spans="1:15" s="1285" customFormat="1" ht="25.2" customHeight="1">
      <c r="A65" s="2174">
        <f>COUNTIF($K$1:K65,1)</f>
        <v>0</v>
      </c>
      <c r="B65" s="2265">
        <f>'Hoan cong VL-NC-MTC'!A45</f>
        <v>0</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3000</v>
      </c>
      <c r="K65" s="1974">
        <f>IF(J65&lt;2000,COUNTIF($B$2:B65,B65),0)</f>
        <v>0</v>
      </c>
      <c r="L65" s="1430"/>
      <c r="M65" s="1510"/>
      <c r="O65" s="1510"/>
    </row>
    <row r="66" spans="1:15" s="1285" customFormat="1" ht="25.2" customHeight="1">
      <c r="A66" s="2174">
        <f>COUNTIF($K$1:K66,1)</f>
        <v>0</v>
      </c>
      <c r="B66" s="2265">
        <f>'Hoan cong VL-NC-MTC'!A196</f>
        <v>0</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3000</v>
      </c>
      <c r="K66" s="1974">
        <f>IF(J66&lt;2000,COUNTIF($B$2:B66,B66),0)</f>
        <v>0</v>
      </c>
      <c r="L66" s="1430"/>
      <c r="M66" s="1510"/>
      <c r="O66" s="1510"/>
    </row>
    <row r="67" spans="1:15" s="1285" customFormat="1" ht="25.2" customHeight="1">
      <c r="A67" s="2174">
        <f>COUNTIF($K$1:K67,1)</f>
        <v>0</v>
      </c>
      <c r="B67" s="2474">
        <f>'Hoan cong VL-NC-MTC'!A232</f>
        <v>0</v>
      </c>
      <c r="C67" s="1976">
        <f>'Hoan cong VL-NC-MTC'!B232</f>
        <v>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3000</v>
      </c>
      <c r="K67" s="1974">
        <f>IF(J67&lt;2000,COUNTIF($B$2:B67,B67),0)</f>
        <v>0</v>
      </c>
      <c r="L67" s="1430"/>
      <c r="M67" s="1510"/>
      <c r="O67" s="1510"/>
    </row>
    <row r="68" spans="1:15" s="1285" customFormat="1" ht="25.2" customHeight="1">
      <c r="A68" s="2174">
        <f>COUNTIF($K$1:K68,1)</f>
        <v>0</v>
      </c>
      <c r="B68" s="2474">
        <f>'Hoan cong VL-NC-MTC'!A100</f>
        <v>0</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3000</v>
      </c>
      <c r="K68" s="1974">
        <f>IF(J68&lt;2000,COUNTIF($B$2:B68,B68),0)</f>
        <v>0</v>
      </c>
      <c r="L68" s="1430"/>
      <c r="M68" s="1510"/>
      <c r="O68" s="1510"/>
    </row>
    <row r="69" spans="1:15" s="1285" customFormat="1" ht="25.2" customHeight="1">
      <c r="A69" s="2174">
        <f>COUNTIF($K$1:K69,1)</f>
        <v>0</v>
      </c>
      <c r="B69" s="2265">
        <f>'Hoan cong VL-NC-MTC'!A114</f>
        <v>0</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3000</v>
      </c>
      <c r="K69" s="1974">
        <f>IF(J69&lt;2000,COUNTIF($B$2:B69,B69),0)</f>
        <v>0</v>
      </c>
      <c r="L69" s="1430"/>
      <c r="M69" s="1510"/>
      <c r="O69" s="1510"/>
    </row>
    <row r="70" spans="1:15" s="1285" customFormat="1" ht="25.2" customHeight="1">
      <c r="A70" s="2174">
        <f>COUNTIF($K$1:K70,1)</f>
        <v>0</v>
      </c>
      <c r="B70" s="2265">
        <f>'Hoan cong VL-NC-MTC'!A136</f>
        <v>0</v>
      </c>
      <c r="C70" s="1985">
        <f>'Hoan cong VL-NC-MTC'!B136</f>
        <v>0</v>
      </c>
      <c r="D70" s="1986">
        <f>'Hoan cong VL-NC-MTC'!C136</f>
        <v>0</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3000</v>
      </c>
      <c r="K70" s="1974">
        <f>IF(J70&lt;2000,COUNTIF($B$2:B70,B70),0)</f>
        <v>0</v>
      </c>
      <c r="L70" s="1430"/>
      <c r="M70" s="1510"/>
      <c r="O70" s="1510"/>
    </row>
    <row r="71" spans="1:15" s="1285" customFormat="1" ht="25.2" customHeight="1">
      <c r="A71" s="2174">
        <f>COUNTIF($K$1:K71,1)</f>
        <v>0</v>
      </c>
      <c r="B71" s="2265">
        <f>'Hoan cong VL-NC-MTC'!A110</f>
        <v>0</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3000</v>
      </c>
      <c r="K71" s="1974">
        <f>IF(J71&lt;2000,COUNTIF($B$2:B71,B71),0)</f>
        <v>0</v>
      </c>
      <c r="L71" s="1430"/>
      <c r="M71" s="1510"/>
      <c r="O71" s="1510"/>
    </row>
    <row r="72" spans="1:15" s="1285" customFormat="1" ht="25.2" customHeight="1">
      <c r="A72" s="2174">
        <f>COUNTIF($K$1:K72,1)</f>
        <v>0</v>
      </c>
      <c r="B72" s="2474">
        <f>'Hoan cong VL-NC-MTC'!A137</f>
        <v>0</v>
      </c>
      <c r="C72" s="1976">
        <f>'Hoan cong VL-NC-MTC'!B137</f>
        <v>0</v>
      </c>
      <c r="D72" s="1981">
        <f>'Hoan cong VL-NC-MTC'!C137</f>
        <v>0</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3000</v>
      </c>
      <c r="K72" s="1974">
        <f>IF(J72&lt;2000,COUNTIF($B$2:B72,B72),0)</f>
        <v>0</v>
      </c>
      <c r="L72" s="1430"/>
      <c r="M72" s="1510"/>
      <c r="O72" s="1510"/>
    </row>
    <row r="73" spans="1:15" s="1285" customFormat="1" ht="25.2" customHeight="1">
      <c r="A73" s="2174">
        <f>COUNTIF($K$1:K73,1)</f>
        <v>0</v>
      </c>
      <c r="B73" s="2265">
        <f>'Hoan cong VL-NC-MTC'!A144</f>
        <v>0</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3000</v>
      </c>
      <c r="K73" s="1974">
        <f>IF(J73&lt;2000,COUNTIF($B$2:B73,B73),0)</f>
        <v>0</v>
      </c>
      <c r="L73" s="1430"/>
      <c r="M73" s="1510"/>
      <c r="O73" s="1510"/>
    </row>
    <row r="74" spans="1:15" s="1285" customFormat="1" ht="25.2" customHeight="1">
      <c r="A74" s="2174">
        <f>COUNTIF($K$1:K74,1)</f>
        <v>0</v>
      </c>
      <c r="B74" s="2474">
        <f>'Hoan cong VL-NC-MTC'!A40</f>
        <v>0</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3000</v>
      </c>
      <c r="K74" s="1974">
        <f>IF(J74&lt;2000,COUNTIF($B$2:B74,B74),0)</f>
        <v>0</v>
      </c>
      <c r="L74" s="1430"/>
      <c r="M74" s="1510"/>
      <c r="O74" s="1510"/>
    </row>
    <row r="75" spans="1:15" s="1285" customFormat="1" ht="25.2" customHeight="1">
      <c r="A75" s="2174">
        <f>COUNTIF($K$1:K75,1)</f>
        <v>0</v>
      </c>
      <c r="B75" s="2265">
        <f>'Hoan cong VL-NC-MTC'!A46</f>
        <v>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3000</v>
      </c>
      <c r="K75" s="1974">
        <f>IF(J75&lt;2000,COUNTIF($B$2:B75,B75),0)</f>
        <v>0</v>
      </c>
      <c r="L75" s="1430"/>
      <c r="M75" s="1510"/>
      <c r="O75" s="1510"/>
    </row>
    <row r="76" spans="1:15" s="1285" customFormat="1" ht="25.2" customHeight="1">
      <c r="A76" s="2174">
        <f>COUNTIF($K$1:K76,1)</f>
        <v>0</v>
      </c>
      <c r="B76" s="2474">
        <f>'Hoan cong VL-NC-MTC'!A113</f>
        <v>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3000</v>
      </c>
      <c r="K76" s="1974">
        <f>IF(J76&lt;2000,COUNTIF($B$2:B76,B76),0)</f>
        <v>0</v>
      </c>
      <c r="L76" s="1430"/>
      <c r="M76" s="1510"/>
      <c r="O76" s="1510"/>
    </row>
    <row r="77" spans="1:15" s="1285" customFormat="1" ht="25.2" customHeight="1">
      <c r="A77" s="2174">
        <f>COUNTIF($K$1:K77,1)</f>
        <v>0</v>
      </c>
      <c r="B77" s="1977">
        <f>'Hoan cong VL-NC-MTC'!A234</f>
        <v>0</v>
      </c>
      <c r="C77" s="1289">
        <f>'Hoan cong VL-NC-MTC'!B234</f>
        <v>0</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3000</v>
      </c>
      <c r="K77" s="1974">
        <f>IF(J77&lt;2000,COUNTIF($B$2:B77,B77),0)</f>
        <v>0</v>
      </c>
      <c r="L77" s="1426"/>
      <c r="M77" s="1510"/>
      <c r="O77" s="1510"/>
    </row>
    <row r="78" spans="1:15" s="1285" customFormat="1" ht="25.2" customHeight="1">
      <c r="A78" s="2174">
        <f>COUNTIF($K$1:K78,1)</f>
        <v>0</v>
      </c>
      <c r="B78" s="2265">
        <f>'Hoan cong VL-NC-MTC'!A117</f>
        <v>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3000</v>
      </c>
      <c r="K78" s="1974">
        <f>IF(J78&lt;2000,COUNTIF($B$2:B78,B78),0)</f>
        <v>0</v>
      </c>
      <c r="L78" s="1430"/>
      <c r="M78" s="1510"/>
      <c r="O78" s="1510"/>
    </row>
    <row r="79" spans="1:15" s="1285" customFormat="1" ht="25.2" customHeight="1">
      <c r="A79" s="2174">
        <f>COUNTIF($K$1:K79,1)</f>
        <v>0</v>
      </c>
      <c r="B79" s="2476">
        <f>'Hoan cong VL-NC-MTC'!A221</f>
        <v>0</v>
      </c>
      <c r="C79" s="2081">
        <f>'Hoan cong VL-NC-MTC'!B221</f>
        <v>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3000</v>
      </c>
      <c r="K79" s="1974">
        <f>IF(J79&lt;2000,COUNTIF($B$2:B79,B79),0)</f>
        <v>0</v>
      </c>
      <c r="L79" s="1430"/>
      <c r="M79" s="1510"/>
      <c r="O79" s="1510"/>
    </row>
    <row r="80" spans="1:15" s="1285" customFormat="1" ht="25.2" customHeight="1">
      <c r="A80" s="2174">
        <f>COUNTIF($K$1:K80,1)</f>
        <v>0</v>
      </c>
      <c r="B80" s="2265">
        <f>'Hoan cong VL-NC-MTC'!A120</f>
        <v>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3000</v>
      </c>
      <c r="K80" s="1974">
        <f>IF(J80&lt;2000,COUNTIF($B$2:B80,B80),0)</f>
        <v>0</v>
      </c>
      <c r="L80" s="1430"/>
      <c r="M80" s="1510"/>
      <c r="O80" s="1510"/>
    </row>
    <row r="81" spans="1:15" s="1285" customFormat="1" ht="25.2" customHeight="1">
      <c r="A81" s="2174">
        <f>COUNTIF($K$1:K81,1)</f>
        <v>0</v>
      </c>
      <c r="B81" s="2265">
        <f>'Hoan cong VL-NC-MTC'!A140</f>
        <v>0</v>
      </c>
      <c r="C81" s="1985">
        <f>'Hoan cong VL-NC-MTC'!B140</f>
        <v>0</v>
      </c>
      <c r="D81" s="1986">
        <f>'Hoan cong VL-NC-MTC'!C140</f>
        <v>0</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3000</v>
      </c>
      <c r="K81" s="1974">
        <f>IF(J81&lt;2000,COUNTIF($B$2:B81,B81),0)</f>
        <v>0</v>
      </c>
      <c r="L81" s="1430"/>
      <c r="M81" s="1510"/>
      <c r="O81" s="1510"/>
    </row>
    <row r="82" spans="1:15" s="1285" customFormat="1" ht="25.2" customHeight="1">
      <c r="A82" s="2174">
        <f>COUNTIF($K$1:K82,1)</f>
        <v>0</v>
      </c>
      <c r="B82" s="2265">
        <f>'Hoan cong VL-NC-MTC'!A116</f>
        <v>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3000</v>
      </c>
      <c r="K82" s="1974">
        <f>IF(J82&lt;2000,COUNTIF($B$2:B82,B82),0)</f>
        <v>0</v>
      </c>
      <c r="L82" s="1426"/>
      <c r="M82" s="1510"/>
      <c r="O82" s="1510"/>
    </row>
    <row r="83" spans="1:15" s="1285" customFormat="1" ht="25.2" customHeight="1">
      <c r="A83" s="2174">
        <f>COUNTIF($K$1:K83,1)</f>
        <v>0</v>
      </c>
      <c r="B83" s="2265">
        <f>'Hoan cong VL-NC-MTC'!A119</f>
        <v>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3000</v>
      </c>
      <c r="K83" s="1974">
        <f>IF(J83&lt;2000,COUNTIF($B$2:B83,B83),0)</f>
        <v>0</v>
      </c>
      <c r="L83" s="1430"/>
      <c r="M83" s="1510"/>
      <c r="O83" s="1510"/>
    </row>
    <row r="84" spans="1:15" s="1285" customFormat="1" ht="25.2" customHeight="1">
      <c r="A84" s="2174">
        <f>COUNTIF($K$1:K84,1)</f>
        <v>0</v>
      </c>
      <c r="B84" s="2265">
        <f>'Hoan cong VL-NC-MTC'!A139</f>
        <v>0</v>
      </c>
      <c r="C84" s="1985">
        <f>'Hoan cong VL-NC-MTC'!B139</f>
        <v>0</v>
      </c>
      <c r="D84" s="1986">
        <f>'Hoan cong VL-NC-MTC'!C139</f>
        <v>0</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3000</v>
      </c>
      <c r="K84" s="1974">
        <f>IF(J84&lt;2000,COUNTIF($B$2:B84,B84),0)</f>
        <v>0</v>
      </c>
      <c r="L84" s="1993"/>
      <c r="M84" s="1994"/>
      <c r="N84" s="1995"/>
      <c r="O84" s="1994"/>
    </row>
    <row r="85" spans="1:15" s="1285" customFormat="1" ht="25.2" customHeight="1">
      <c r="A85" s="2174">
        <f>COUNTIF($K$1:K85,1)</f>
        <v>0</v>
      </c>
      <c r="B85" s="2265">
        <f>'Hoan cong VL-NC-MTC'!A109</f>
        <v>0</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3000</v>
      </c>
      <c r="K85" s="1974">
        <f>IF(J85&lt;2000,COUNTIF($B$2:B85,B85),0)</f>
        <v>0</v>
      </c>
      <c r="L85" s="1430"/>
      <c r="M85" s="1510"/>
      <c r="O85" s="1510"/>
    </row>
    <row r="86" spans="1:15" s="1285" customFormat="1" ht="25.2" customHeight="1">
      <c r="A86" s="2174">
        <f>COUNTIF($K$1:K86,1)</f>
        <v>0</v>
      </c>
      <c r="B86" s="1977">
        <f>'Hoan cong VL-NC-MTC'!A233</f>
        <v>0</v>
      </c>
      <c r="C86" s="1289">
        <f>'Hoan cong VL-NC-MTC'!B233</f>
        <v>0</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3000</v>
      </c>
      <c r="K86" s="1974">
        <f>IF(J86&lt;2000,COUNTIF($B$2:B86,B86),0)</f>
        <v>0</v>
      </c>
      <c r="L86" s="1430"/>
      <c r="M86" s="1510"/>
      <c r="O86" s="1510"/>
    </row>
    <row r="87" spans="1:15" s="1285" customFormat="1" ht="25.2" customHeight="1">
      <c r="A87" s="2174">
        <f>COUNTIF($K$1:K87,1)</f>
        <v>0</v>
      </c>
      <c r="B87" s="2265">
        <f>'Hoan cong VL-NC-MTC'!A115</f>
        <v>0</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3000</v>
      </c>
      <c r="K87" s="1974">
        <f>IF(J87&lt;2000,COUNTIF($B$2:B87,B87),0)</f>
        <v>0</v>
      </c>
      <c r="L87" s="1430"/>
      <c r="M87" s="1510"/>
      <c r="O87" s="1510"/>
    </row>
    <row r="88" spans="1:15" s="1285" customFormat="1" ht="25.2" customHeight="1">
      <c r="A88" s="2174">
        <f>COUNTIF($K$1:K88,1)</f>
        <v>0</v>
      </c>
      <c r="B88" s="2265">
        <f>'Hoan cong VL-NC-MTC'!A121</f>
        <v>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3000</v>
      </c>
      <c r="K88" s="1974">
        <f>IF(J88&lt;2000,COUNTIF($B$2:B88,B88),0)</f>
        <v>0</v>
      </c>
      <c r="L88" s="1430"/>
      <c r="M88" s="1510"/>
      <c r="O88" s="1510"/>
    </row>
    <row r="89" spans="1:15" s="1285" customFormat="1" ht="25.2" customHeight="1">
      <c r="A89" s="2174">
        <f>COUNTIF($K$1:K89,1)</f>
        <v>0</v>
      </c>
      <c r="B89" s="2474">
        <f>'Hoan cong VL-NC-MTC'!A122</f>
        <v>0</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3000</v>
      </c>
      <c r="K89" s="1974">
        <f>IF(J89&lt;2000,COUNTIF($B$2:B89,B89),0)</f>
        <v>0</v>
      </c>
      <c r="L89" s="1426"/>
      <c r="M89" s="1510"/>
      <c r="O89" s="1510"/>
    </row>
    <row r="90" spans="1:15" s="1285" customFormat="1" ht="25.2" customHeight="1">
      <c r="A90" s="2174">
        <f>COUNTIF($K$1:K90,1)</f>
        <v>0</v>
      </c>
      <c r="B90" s="1977">
        <f>'Hoan cong VL-NC-MTC'!A200</f>
        <v>0</v>
      </c>
      <c r="C90" s="1289">
        <f>'Hoan cong VL-NC-MTC'!B200</f>
        <v>0</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3000</v>
      </c>
      <c r="K90" s="1974">
        <f>IF(J90&lt;2000,COUNTIF($B$2:B90,B90),0)</f>
        <v>0</v>
      </c>
      <c r="L90" s="1430"/>
      <c r="M90" s="1510"/>
      <c r="O90" s="1510"/>
    </row>
    <row r="91" spans="1:15" s="1285" customFormat="1" ht="25.2" customHeight="1">
      <c r="A91" s="2174">
        <f>COUNTIF($K$1:K91,1)</f>
        <v>0</v>
      </c>
      <c r="B91" s="1977">
        <f>'Hoan cong VL-NC-MTC'!A199</f>
        <v>0</v>
      </c>
      <c r="C91" s="1289">
        <f>'Hoan cong VL-NC-MTC'!B199</f>
        <v>0</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3000</v>
      </c>
      <c r="K91" s="1974">
        <f>IF(J91&lt;2000,COUNTIF($B$2:B91,B91),0)</f>
        <v>0</v>
      </c>
      <c r="L91" s="1430"/>
      <c r="M91" s="1510"/>
      <c r="O91" s="1510"/>
    </row>
    <row r="92" spans="1:15" s="1285" customFormat="1" ht="25.2" customHeight="1">
      <c r="A92" s="2174">
        <f>COUNTIF($K$1:K92,1)</f>
        <v>0</v>
      </c>
      <c r="B92" s="2265">
        <f>'Hoan cong VL-NC-MTC'!A230</f>
        <v>0</v>
      </c>
      <c r="C92" s="1985">
        <f>'Hoan cong VL-NC-MTC'!B230</f>
        <v>0</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3000</v>
      </c>
      <c r="K92" s="1974">
        <f>IF(J92&lt;2000,COUNTIF($B$2:B92,B92),0)</f>
        <v>0</v>
      </c>
      <c r="L92" s="1430"/>
      <c r="M92" s="1510"/>
      <c r="O92" s="1510"/>
    </row>
    <row r="93" spans="1:15" s="1285" customFormat="1" ht="25.2" customHeight="1">
      <c r="A93" s="2174">
        <f>COUNTIF($K$1:K93,1)</f>
        <v>0</v>
      </c>
      <c r="B93" s="2475">
        <f>'Hoan cong VL-NC-MTC'!A102</f>
        <v>0</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3000</v>
      </c>
      <c r="K93" s="1974">
        <f>IF(J93&lt;2000,COUNTIF($B$2:B93,B93),0)</f>
        <v>0</v>
      </c>
      <c r="L93" s="1430"/>
      <c r="M93" s="1510"/>
      <c r="O93" s="1510"/>
    </row>
    <row r="94" spans="1:15" s="1285" customFormat="1" ht="25.2" customHeight="1">
      <c r="A94" s="2174">
        <f>COUNTIF($K$1:K94,1)</f>
        <v>0</v>
      </c>
      <c r="B94" s="2265">
        <f>'Hoan cong VL-NC-MTC'!A126</f>
        <v>0</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3000</v>
      </c>
      <c r="K94" s="1974">
        <f>IF(J94&lt;2000,COUNTIF($B$2:B94,B94),0)</f>
        <v>0</v>
      </c>
      <c r="L94" s="1430"/>
      <c r="M94" s="1510"/>
      <c r="O94" s="1510"/>
    </row>
    <row r="95" spans="1:15" s="1285" customFormat="1" ht="25.2" customHeight="1">
      <c r="A95" s="2174">
        <f>COUNTIF($K$1:K95,1)</f>
        <v>0</v>
      </c>
      <c r="B95" s="2265">
        <f>'Hoan cong VL-NC-MTC'!A79</f>
        <v>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3000</v>
      </c>
      <c r="K95" s="1974">
        <f>IF(J95&lt;2000,COUNTIF($B$2:B95,B95),0)</f>
        <v>0</v>
      </c>
      <c r="L95" s="1430"/>
      <c r="M95" s="1510"/>
      <c r="O95" s="1510"/>
    </row>
    <row r="96" spans="1:15" s="1285" customFormat="1" ht="25.2" customHeight="1">
      <c r="A96" s="2174">
        <f>COUNTIF($K$1:K96,1)</f>
        <v>0</v>
      </c>
      <c r="B96" s="1977">
        <f>'Hoan cong VL-NC-MTC'!A64</f>
        <v>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3000</v>
      </c>
      <c r="K96" s="1974">
        <f>IF(J96&lt;2000,COUNTIF($B$2:B96,B96),0)</f>
        <v>0</v>
      </c>
      <c r="L96" s="1426"/>
      <c r="M96" s="1510"/>
      <c r="O96" s="1510"/>
    </row>
    <row r="97" spans="1:15" s="1285" customFormat="1" ht="25.2" customHeight="1">
      <c r="A97" s="2174">
        <f>COUNTIF($K$1:K97,1)</f>
        <v>0</v>
      </c>
      <c r="B97" s="2265">
        <f>'Hoan cong VL-NC-MTC'!A71</f>
        <v>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3000</v>
      </c>
      <c r="K97" s="1974">
        <f>IF(J97&lt;2000,COUNTIF($B$2:B97,B97),0)</f>
        <v>0</v>
      </c>
      <c r="L97" s="1430"/>
      <c r="M97" s="1510"/>
      <c r="O97" s="1510"/>
    </row>
    <row r="98" spans="1:15" s="1285" customFormat="1" ht="25.2" customHeight="1">
      <c r="A98" s="2174">
        <f>COUNTIF($K$1:K98,1)</f>
        <v>0</v>
      </c>
      <c r="B98" s="2265">
        <f>'Hoan cong VL-NC-MTC'!A78</f>
        <v>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3000</v>
      </c>
      <c r="K98" s="1974">
        <f>IF(J98&lt;2000,COUNTIF($B$2:B98,B98),0)</f>
        <v>0</v>
      </c>
      <c r="L98" s="1430"/>
      <c r="M98" s="1510"/>
      <c r="O98" s="1510"/>
    </row>
    <row r="99" spans="1:15" s="1285" customFormat="1" ht="25.2" customHeight="1">
      <c r="A99" s="2174">
        <f>COUNTIF($K$1:K99,1)</f>
        <v>0</v>
      </c>
      <c r="B99" s="1977">
        <f>'Hoan cong VL-NC-MTC'!A85</f>
        <v>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3000</v>
      </c>
      <c r="K99" s="1974">
        <f>IF(J99&lt;2000,COUNTIF($B$2:B99,B99),0)</f>
        <v>0</v>
      </c>
      <c r="L99" s="1430"/>
      <c r="M99" s="1510"/>
      <c r="O99" s="1510"/>
    </row>
    <row r="100" spans="1:15" s="1285" customFormat="1" ht="25.2" customHeight="1">
      <c r="A100" s="2174">
        <f>COUNTIF($K$1:K100,1)</f>
        <v>0</v>
      </c>
      <c r="B100" s="2265">
        <f>'Hoan cong VL-NC-MTC'!A63</f>
        <v>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3000</v>
      </c>
      <c r="K100" s="1974">
        <f>IF(J100&lt;2000,COUNTIF($B$2:B100,B100),0)</f>
        <v>0</v>
      </c>
      <c r="L100" s="1430"/>
      <c r="M100" s="1510"/>
      <c r="O100" s="1510"/>
    </row>
    <row r="101" spans="1:15" s="1285" customFormat="1" ht="25.2" customHeight="1">
      <c r="A101" s="2174">
        <f>COUNTIF($K$1:K101,1)</f>
        <v>0</v>
      </c>
      <c r="B101" s="2265">
        <f>'Hoan cong VL-NC-MTC'!A70</f>
        <v>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3000</v>
      </c>
      <c r="K101" s="1974">
        <f>IF(J101&lt;2000,COUNTIF($B$2:B101,B101),0)</f>
        <v>0</v>
      </c>
      <c r="L101" s="1430"/>
      <c r="M101" s="1510"/>
      <c r="O101" s="1510"/>
    </row>
    <row r="102" spans="1:15" s="1285" customFormat="1" ht="25.2" customHeight="1">
      <c r="A102" s="2174">
        <f>COUNTIF($K$1:K102,1)</f>
        <v>0</v>
      </c>
      <c r="B102" s="2265">
        <f>'Hoan cong VL-NC-MTC'!A77</f>
        <v>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3000</v>
      </c>
      <c r="K102" s="1974">
        <f>IF(J102&lt;2000,COUNTIF($B$2:B102,B102),0)</f>
        <v>0</v>
      </c>
      <c r="L102" s="1430"/>
      <c r="M102" s="1510"/>
      <c r="O102" s="1510"/>
    </row>
    <row r="103" spans="1:15" s="1285" customFormat="1" ht="25.2" customHeight="1">
      <c r="A103" s="2174">
        <f>COUNTIF($K$1:K103,1)</f>
        <v>0</v>
      </c>
      <c r="B103" s="2265">
        <f>'Hoan cong VL-NC-MTC'!A84</f>
        <v>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3000</v>
      </c>
      <c r="K103" s="1974">
        <f>IF(J103&lt;2000,COUNTIF($B$2:B103,B103),0)</f>
        <v>0</v>
      </c>
      <c r="L103" s="1430"/>
      <c r="M103" s="1510"/>
      <c r="O103" s="1510"/>
    </row>
    <row r="104" spans="1:15" s="1285" customFormat="1" ht="25.2" customHeight="1">
      <c r="A104" s="2174">
        <f>COUNTIF($K$1:K104,1)</f>
        <v>0</v>
      </c>
      <c r="B104" s="2474">
        <f>'Hoan cong VL-NC-MTC'!A112</f>
        <v>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3000</v>
      </c>
      <c r="K104" s="1974">
        <f>IF(J104&lt;2000,COUNTIF($B$2:B104,B104),0)</f>
        <v>0</v>
      </c>
      <c r="L104" s="1430"/>
      <c r="M104" s="1510"/>
      <c r="O104" s="1510"/>
    </row>
    <row r="105" spans="1:15" s="1285" customFormat="1" ht="25.2" customHeight="1">
      <c r="A105" s="2174">
        <f>COUNTIF($K$1:K105,1)</f>
        <v>0</v>
      </c>
      <c r="B105" s="2265">
        <f>'Hoan cong VL-NC-MTC'!A142</f>
        <v>0</v>
      </c>
      <c r="C105" s="1985">
        <f>'Hoan cong VL-NC-MTC'!B142</f>
        <v>0</v>
      </c>
      <c r="D105" s="1986">
        <f>'Hoan cong VL-NC-MTC'!C142</f>
        <v>0</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3000</v>
      </c>
      <c r="K105" s="1974">
        <f>IF(J105&lt;2000,COUNTIF($B$2:B105,B105),0)</f>
        <v>0</v>
      </c>
      <c r="L105" s="1430"/>
      <c r="M105" s="1510"/>
      <c r="O105" s="1510"/>
    </row>
    <row r="106" spans="1:15" s="1285" customFormat="1" ht="25.2" customHeight="1">
      <c r="A106" s="2174">
        <f>COUNTIF($K$1:K106,1)</f>
        <v>0</v>
      </c>
      <c r="B106" s="2265">
        <f>'Hoan cong VL-NC-MTC'!A111</f>
        <v>0</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3000</v>
      </c>
      <c r="K106" s="1974">
        <f>IF(J106&lt;2000,COUNTIF($B$2:B106,B106),0)</f>
        <v>0</v>
      </c>
      <c r="L106" s="1430"/>
      <c r="M106" s="1510"/>
      <c r="O106" s="1510"/>
    </row>
    <row r="107" spans="1:15" s="1285" customFormat="1" ht="25.2" customHeight="1">
      <c r="A107" s="2174">
        <f>COUNTIF($K$1:K107,1)</f>
        <v>0</v>
      </c>
      <c r="B107" s="2265">
        <f>'Hoan cong VL-NC-MTC'!A209</f>
        <v>0</v>
      </c>
      <c r="C107" s="1985">
        <f>'Hoan cong VL-NC-MTC'!B209</f>
        <v>0</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3000</v>
      </c>
      <c r="K107" s="1974">
        <f>IF(J107&lt;2000,COUNTIF($B$2:B107,B107),0)</f>
        <v>0</v>
      </c>
      <c r="L107" s="1430"/>
      <c r="M107" s="1510"/>
      <c r="O107" s="1510"/>
    </row>
    <row r="108" spans="1:15" s="1285" customFormat="1" ht="25.2" customHeight="1">
      <c r="A108" s="2174">
        <f>COUNTIF($K$1:K108,1)</f>
        <v>0</v>
      </c>
      <c r="B108" s="1977">
        <f>'Hoan cong VL-NC-MTC'!A237</f>
        <v>0</v>
      </c>
      <c r="C108" s="1289">
        <f>'Hoan cong VL-NC-MTC'!B237</f>
        <v>0</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3000</v>
      </c>
      <c r="K108" s="1974">
        <f>IF(J108&lt;2000,COUNTIF($B$2:B108,B108),0)</f>
        <v>0</v>
      </c>
      <c r="L108" s="1426"/>
      <c r="M108" s="1510"/>
      <c r="O108" s="1510"/>
    </row>
    <row r="109" spans="1:15" s="1285" customFormat="1" ht="25.2" customHeight="1">
      <c r="A109" s="2174">
        <f>COUNTIF($K$1:K109,1)</f>
        <v>0</v>
      </c>
      <c r="B109" s="1977">
        <f>'Hoan cong VL-NC-MTC'!A236</f>
        <v>0</v>
      </c>
      <c r="C109" s="1289">
        <f>'Hoan cong VL-NC-MTC'!B236</f>
        <v>0</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3000</v>
      </c>
      <c r="K109" s="1974">
        <f>IF(J109&lt;2000,COUNTIF($B$2:B109,B109),0)</f>
        <v>0</v>
      </c>
      <c r="L109" s="1426"/>
      <c r="M109" s="1510"/>
      <c r="O109" s="1510"/>
    </row>
    <row r="110" spans="1:15" s="1285" customFormat="1" ht="25.2" customHeight="1">
      <c r="A110" s="2174">
        <f>COUNTIF($K$1:K110,1)</f>
        <v>0</v>
      </c>
      <c r="B110" s="1977">
        <f>'Hoan cong VL-NC-MTC'!A255</f>
        <v>0</v>
      </c>
      <c r="C110" s="1289">
        <f>'Hoan cong VL-NC-MTC'!B255</f>
        <v>0</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3000</v>
      </c>
      <c r="K110" s="1974">
        <f>IF(J110&lt;2000,COUNTIF($B$2:B110,B110),0)</f>
        <v>0</v>
      </c>
      <c r="L110" s="1426"/>
      <c r="M110" s="1510"/>
      <c r="O110" s="1510"/>
    </row>
    <row r="111" spans="1:15" s="1285" customFormat="1" ht="25.2" customHeight="1">
      <c r="A111" s="2174">
        <f>COUNTIF($K$1:K111,1)</f>
        <v>0</v>
      </c>
      <c r="B111" s="1977">
        <f>'Hoan cong VL-NC-MTC'!A261</f>
        <v>0</v>
      </c>
      <c r="C111" s="1289">
        <f>'Hoan cong VL-NC-MTC'!B261</f>
        <v>0</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3000</v>
      </c>
      <c r="K111" s="1974">
        <f>IF(J111&lt;2000,COUNTIF($B$2:B111,B111),0)</f>
        <v>0</v>
      </c>
      <c r="L111" s="1426"/>
      <c r="M111" s="1510"/>
      <c r="O111" s="1510"/>
    </row>
    <row r="112" spans="1:15" s="1285" customFormat="1" ht="25.2" customHeight="1">
      <c r="A112" s="2174">
        <f>COUNTIF($K$1:K112,1)</f>
        <v>0</v>
      </c>
      <c r="B112" s="1977">
        <f>'Hoan cong VL-NC-MTC'!A256</f>
        <v>0</v>
      </c>
      <c r="C112" s="1289">
        <f>'Hoan cong VL-NC-MTC'!B256</f>
        <v>0</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3000</v>
      </c>
      <c r="K112" s="1974">
        <f>IF(J112&lt;2000,COUNTIF($B$2:B112,B112),0)</f>
        <v>0</v>
      </c>
      <c r="L112" s="1426"/>
      <c r="M112" s="1510"/>
      <c r="O112" s="1510"/>
    </row>
    <row r="113" spans="1:15" s="1285" customFormat="1" ht="25.2" customHeight="1">
      <c r="A113" s="2174">
        <f>COUNTIF($K$1:K113,1)</f>
        <v>0</v>
      </c>
      <c r="B113" s="1977">
        <f>'Hoan cong VL-NC-MTC'!A282</f>
        <v>0</v>
      </c>
      <c r="C113" s="1289">
        <f>'Hoan cong VL-NC-MTC'!B282</f>
        <v>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3000</v>
      </c>
      <c r="K113" s="1974">
        <f>IF(J113&lt;2000,COUNTIF($B$2:B113,B113),0)</f>
        <v>0</v>
      </c>
      <c r="L113" s="1426"/>
      <c r="M113" s="1510"/>
      <c r="O113" s="1510"/>
    </row>
    <row r="114" spans="1:15" s="1285" customFormat="1" ht="25.2" customHeight="1">
      <c r="A114" s="2174">
        <f>COUNTIF($K$1:K114,1)</f>
        <v>0</v>
      </c>
      <c r="B114" s="1977">
        <f>'Hoan cong VL-NC-MTC'!A283</f>
        <v>0</v>
      </c>
      <c r="C114" s="1289">
        <f>'Hoan cong VL-NC-MTC'!B283</f>
        <v>0</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3000</v>
      </c>
      <c r="K114" s="1974">
        <f>IF(J114&lt;2000,COUNTIF($B$2:B114,B114),0)</f>
        <v>0</v>
      </c>
      <c r="L114" s="1426"/>
      <c r="M114" s="1510"/>
      <c r="O114" s="1510"/>
    </row>
    <row r="115" spans="1:15" s="1285" customFormat="1" ht="25.2" customHeight="1">
      <c r="A115" s="2174">
        <f>COUNTIF($K$1:K115,1)</f>
        <v>0</v>
      </c>
      <c r="B115" s="1977">
        <f>'Hoan cong VL-NC-MTC'!A260</f>
        <v>0</v>
      </c>
      <c r="C115" s="1289">
        <f>'Hoan cong VL-NC-MTC'!B260</f>
        <v>0</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3000</v>
      </c>
      <c r="K115" s="1974">
        <f>IF(J115&lt;2000,COUNTIF($B$2:B115,B115),0)</f>
        <v>0</v>
      </c>
      <c r="L115" s="1426"/>
      <c r="M115" s="1510"/>
      <c r="O115" s="1510"/>
    </row>
    <row r="116" spans="1:15" s="1285" customFormat="1" ht="25.2" customHeight="1">
      <c r="A116" s="2174">
        <f>COUNTIF($K$1:K116,1)</f>
        <v>0</v>
      </c>
      <c r="B116" s="1977">
        <f>'Hoan cong VL-NC-MTC'!A252</f>
        <v>0</v>
      </c>
      <c r="C116" s="1289">
        <f>'Hoan cong VL-NC-MTC'!B252</f>
        <v>0</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3000</v>
      </c>
      <c r="K116" s="1974">
        <f>IF(J116&lt;2000,COUNTIF($B$2:B116,B116),0)</f>
        <v>0</v>
      </c>
      <c r="L116" s="1426"/>
      <c r="M116" s="1510"/>
      <c r="O116" s="1510"/>
    </row>
    <row r="117" spans="1:15" s="1285" customFormat="1" ht="25.2" customHeight="1">
      <c r="A117" s="2174">
        <f>COUNTIF($K$1:K117,1)</f>
        <v>0</v>
      </c>
      <c r="B117" s="1977">
        <f>'Hoan cong VL-NC-MTC'!A235</f>
        <v>0</v>
      </c>
      <c r="C117" s="1289">
        <f>'Hoan cong VL-NC-MTC'!B235</f>
        <v>0</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3000</v>
      </c>
      <c r="K117" s="1974">
        <f>IF(J117&lt;2000,COUNTIF($B$2:B117,B117),0)</f>
        <v>0</v>
      </c>
      <c r="L117" s="1426"/>
      <c r="M117" s="1510"/>
      <c r="O117" s="1510"/>
    </row>
    <row r="118" spans="1:15" s="1285" customFormat="1" ht="25.2" customHeight="1">
      <c r="A118" s="2174">
        <f>COUNTIF($K$1:K118,1)</f>
        <v>0</v>
      </c>
      <c r="B118" s="1977">
        <f>'Hoan cong VL-NC-MTC'!A250</f>
        <v>0</v>
      </c>
      <c r="C118" s="1289">
        <f>'Hoan cong VL-NC-MTC'!B250</f>
        <v>0</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3000</v>
      </c>
      <c r="K118" s="1974">
        <f>IF(J118&lt;2000,COUNTIF($B$2:B118,B118),0)</f>
        <v>0</v>
      </c>
      <c r="L118" s="1426"/>
      <c r="M118" s="1510"/>
      <c r="O118" s="1510"/>
    </row>
    <row r="119" spans="1:15" s="1285" customFormat="1" ht="25.2" customHeight="1">
      <c r="A119" s="2174">
        <f>COUNTIF($K$1:K119,1)</f>
        <v>0</v>
      </c>
      <c r="B119" s="1977">
        <f>'Hoan cong VL-NC-MTC'!A251</f>
        <v>0</v>
      </c>
      <c r="C119" s="1289">
        <f>'Hoan cong VL-NC-MTC'!B251</f>
        <v>0</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3000</v>
      </c>
      <c r="K119" s="1974">
        <f>IF(J119&lt;2000,COUNTIF($B$2:B119,B119),0)</f>
        <v>0</v>
      </c>
      <c r="L119" s="1426"/>
      <c r="M119" s="1510"/>
      <c r="O119" s="1510"/>
    </row>
    <row r="120" spans="1:15" s="1285" customFormat="1" ht="25.2" customHeight="1">
      <c r="A120" s="2174">
        <f>COUNTIF($K$1:K120,1)</f>
        <v>0</v>
      </c>
      <c r="B120" s="1977">
        <f>'Hoan cong VL-NC-MTC'!A254</f>
        <v>0</v>
      </c>
      <c r="C120" s="1289">
        <f>'Hoan cong VL-NC-MTC'!B254</f>
        <v>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3000</v>
      </c>
      <c r="K120" s="1974">
        <f>IF(J120&lt;2000,COUNTIF($B$2:B120,B120),0)</f>
        <v>0</v>
      </c>
      <c r="L120" s="1426"/>
      <c r="M120" s="1510"/>
      <c r="O120" s="1510"/>
    </row>
    <row r="121" spans="1:15" s="1285" customFormat="1" ht="25.2" customHeight="1">
      <c r="A121" s="2174">
        <f>COUNTIF($K$1:K121,1)</f>
        <v>0</v>
      </c>
      <c r="B121" s="1977">
        <f>'Hoan cong VL-NC-MTC'!A253</f>
        <v>0</v>
      </c>
      <c r="C121" s="1289">
        <f>'Hoan cong VL-NC-MTC'!B253</f>
        <v>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3000</v>
      </c>
      <c r="K121" s="1974">
        <f>IF(J121&lt;2000,COUNTIF($B$2:B121,B121),0)</f>
        <v>0</v>
      </c>
      <c r="L121" s="1426"/>
      <c r="M121" s="1510"/>
      <c r="O121" s="1510"/>
    </row>
    <row r="122" spans="1:15" s="1285" customFormat="1" ht="25.2" customHeight="1">
      <c r="A122" s="2174">
        <f>COUNTIF($K$1:K122,1)</f>
        <v>0</v>
      </c>
      <c r="B122" s="1977">
        <f>'Hoan cong VL-NC-MTC'!A263</f>
        <v>0</v>
      </c>
      <c r="C122" s="1289">
        <f>'Hoan cong VL-NC-MTC'!B263</f>
        <v>0</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3000</v>
      </c>
      <c r="K122" s="1974">
        <f>IF(J122&lt;2000,COUNTIF($B$2:B122,B122),0)</f>
        <v>0</v>
      </c>
      <c r="L122" s="1426"/>
      <c r="M122" s="1510"/>
      <c r="O122" s="1510"/>
    </row>
    <row r="123" spans="1:15" s="1285" customFormat="1" ht="25.2" customHeight="1">
      <c r="A123" s="2174">
        <f>COUNTIF($K$1:K123,1)</f>
        <v>0</v>
      </c>
      <c r="B123" s="1977">
        <f>'Hoan cong VL-NC-MTC'!A249</f>
        <v>0</v>
      </c>
      <c r="C123" s="1289">
        <f>'Hoan cong VL-NC-MTC'!B249</f>
        <v>0</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3000</v>
      </c>
      <c r="K123" s="1974">
        <f>IF(J123&lt;2000,COUNTIF($B$2:B123,B123),0)</f>
        <v>0</v>
      </c>
      <c r="L123" s="1426"/>
      <c r="M123" s="1510"/>
      <c r="O123" s="1510"/>
    </row>
    <row r="124" spans="1:15" s="1285" customFormat="1" ht="25.2" customHeight="1">
      <c r="A124" s="2174">
        <f>COUNTIF($K$1:K124,1)</f>
        <v>0</v>
      </c>
      <c r="B124" s="1977">
        <f>'Hoan cong VL-NC-MTC'!A265</f>
        <v>0</v>
      </c>
      <c r="C124" s="1289">
        <f>'Hoan cong VL-NC-MTC'!B265</f>
        <v>0</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3000</v>
      </c>
      <c r="K124" s="1974">
        <f>IF(J124&lt;2000,COUNTIF($B$2:B124,B124),0)</f>
        <v>0</v>
      </c>
      <c r="L124" s="1426"/>
      <c r="M124" s="1510"/>
      <c r="O124" s="1510"/>
    </row>
    <row r="125" spans="1:15" s="1285" customFormat="1" ht="25.2" customHeight="1">
      <c r="A125" s="2174">
        <f>COUNTIF($K$1:K125,1)</f>
        <v>0</v>
      </c>
      <c r="B125" s="1977">
        <f>'Hoan cong VL-NC-MTC'!A278</f>
        <v>0</v>
      </c>
      <c r="C125" s="1289">
        <f>'Hoan cong VL-NC-MTC'!B278</f>
        <v>0</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3000</v>
      </c>
      <c r="K125" s="1974">
        <f>IF(J125&lt;2000,COUNTIF($B$2:B125,B125),0)</f>
        <v>0</v>
      </c>
      <c r="L125" s="1426"/>
      <c r="M125" s="1510"/>
      <c r="O125" s="1510"/>
    </row>
    <row r="126" spans="1:15" s="1285" customFormat="1" ht="25.2" customHeight="1">
      <c r="A126" s="2174">
        <f>COUNTIF($K$1:K126,1)</f>
        <v>0</v>
      </c>
      <c r="B126" s="1977">
        <f>'Hoan cong VL-NC-MTC'!A280</f>
        <v>0</v>
      </c>
      <c r="C126" s="1289">
        <f>'Hoan cong VL-NC-MTC'!B280</f>
        <v>0</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3000</v>
      </c>
      <c r="K126" s="1974">
        <f>IF(J126&lt;2000,COUNTIF($B$2:B126,B126),0)</f>
        <v>0</v>
      </c>
      <c r="L126" s="1426"/>
      <c r="M126" s="1510"/>
      <c r="O126" s="1510"/>
    </row>
    <row r="127" spans="1:15" s="1285" customFormat="1" ht="25.2" customHeight="1">
      <c r="A127" s="2174">
        <f>COUNTIF($K$1:K127,1)</f>
        <v>0</v>
      </c>
      <c r="B127" s="1977">
        <f>'Hoan cong VL-NC-MTC'!A259</f>
        <v>0</v>
      </c>
      <c r="C127" s="1289">
        <f>'Hoan cong VL-NC-MTC'!B259</f>
        <v>0</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3000</v>
      </c>
      <c r="K127" s="1974">
        <f>IF(J127&lt;2000,COUNTIF($B$2:B127,B127),0)</f>
        <v>0</v>
      </c>
      <c r="L127" s="1426"/>
      <c r="M127" s="1510"/>
      <c r="O127" s="1510"/>
    </row>
    <row r="128" spans="1:15" s="1285" customFormat="1" ht="25.2" customHeight="1">
      <c r="A128" s="2174">
        <f>COUNTIF($K$1:K128,1)</f>
        <v>0</v>
      </c>
      <c r="B128" s="1977">
        <f>'Hoan cong VL-NC-MTC'!A264</f>
        <v>0</v>
      </c>
      <c r="C128" s="1289">
        <f>'Hoan cong VL-NC-MTC'!B264</f>
        <v>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3000</v>
      </c>
      <c r="K128" s="1974">
        <f>IF(J128&lt;2000,COUNTIF($B$2:B128,B128),0)</f>
        <v>0</v>
      </c>
      <c r="L128" s="1426"/>
      <c r="M128" s="1510"/>
      <c r="O128" s="1510"/>
    </row>
    <row r="129" spans="1:15" s="1285" customFormat="1" ht="25.2" customHeight="1">
      <c r="A129" s="2174">
        <f>COUNTIF($K$1:K129,1)</f>
        <v>0</v>
      </c>
      <c r="B129" s="1977">
        <f>'Hoan cong VL-NC-MTC'!A262</f>
        <v>0</v>
      </c>
      <c r="C129" s="1289">
        <f>'Hoan cong VL-NC-MTC'!B262</f>
        <v>0</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3000</v>
      </c>
      <c r="K129" s="1974">
        <f>IF(J129&lt;2000,COUNTIF($B$2:B129,B129),0)</f>
        <v>0</v>
      </c>
      <c r="L129" s="1426"/>
      <c r="M129" s="1510"/>
      <c r="O129" s="1510"/>
    </row>
    <row r="130" spans="1:15" s="1285" customFormat="1" ht="25.2" customHeight="1">
      <c r="A130" s="2174">
        <f>COUNTIF($K$1:K130,1)</f>
        <v>0</v>
      </c>
      <c r="B130" s="1977">
        <f>'Hoan cong VL-NC-MTC'!A17</f>
        <v>0</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3000</v>
      </c>
      <c r="K130" s="1974">
        <f>IF(J130&lt;2000,COUNTIF($B$2:B130,B130),0)</f>
        <v>0</v>
      </c>
      <c r="L130" s="1426"/>
      <c r="M130" s="1510"/>
      <c r="O130" s="1510"/>
    </row>
    <row r="131" spans="1:15" s="1285" customFormat="1" ht="25.2" customHeight="1">
      <c r="A131" s="2174">
        <f>COUNTIF($K$1:K131,1)</f>
        <v>0</v>
      </c>
      <c r="B131" s="1977">
        <f>'Hoan cong VL-NC-MTC'!A26</f>
        <v>0</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3000</v>
      </c>
      <c r="K131" s="1974">
        <f>IF(J131&lt;2000,COUNTIF($B$2:B131,B131),0)</f>
        <v>0</v>
      </c>
      <c r="L131" s="1430"/>
      <c r="M131" s="1510"/>
      <c r="O131" s="1510"/>
    </row>
    <row r="132" spans="1:15" s="1285" customFormat="1" ht="25.2" customHeight="1">
      <c r="A132" s="2174">
        <f>COUNTIF($K$1:K132,1)</f>
        <v>0</v>
      </c>
      <c r="B132" s="2265">
        <f>'Hoan cong VL-NC-MTC'!A32</f>
        <v>0</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3000</v>
      </c>
      <c r="K132" s="1974">
        <f>IF(J132&lt;2000,COUNTIF($B$2:B132,B132),0)</f>
        <v>0</v>
      </c>
      <c r="L132" s="1430"/>
      <c r="M132" s="1510"/>
      <c r="O132" s="1510"/>
    </row>
    <row r="133" spans="1:15" s="1285" customFormat="1" ht="25.2" customHeight="1">
      <c r="A133" s="2174">
        <f>COUNTIF($K$1:K133,1)</f>
        <v>0</v>
      </c>
      <c r="B133" s="2265">
        <f>'Hoan cong VL-NC-MTC'!A18</f>
        <v>0</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3000</v>
      </c>
      <c r="K133" s="1974">
        <f>IF(J133&lt;2000,COUNTIF($B$2:B133,B133),0)</f>
        <v>0</v>
      </c>
      <c r="L133" s="1430"/>
      <c r="M133" s="1510"/>
      <c r="O133" s="1510"/>
    </row>
    <row r="134" spans="1:15" s="1285" customFormat="1" ht="25.2" customHeight="1">
      <c r="A134" s="2174">
        <f>COUNTIF($K$1:K134,1)</f>
        <v>0</v>
      </c>
      <c r="B134" s="2265">
        <f>'Hoan cong VL-NC-MTC'!A27</f>
        <v>0</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3000</v>
      </c>
      <c r="K134" s="1974">
        <f>IF(J134&lt;2000,COUNTIF($B$2:B134,B134),0)</f>
        <v>0</v>
      </c>
      <c r="L134" s="1430"/>
      <c r="M134" s="1510"/>
      <c r="O134" s="1510"/>
    </row>
    <row r="135" spans="1:15" s="1285" customFormat="1" ht="25.2" customHeight="1">
      <c r="A135" s="2174">
        <f>COUNTIF($K$1:K135,1)</f>
        <v>0</v>
      </c>
      <c r="B135" s="2476">
        <f>'Hoan cong VL-NC-MTC'!A33</f>
        <v>0</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3000</v>
      </c>
      <c r="K135" s="1974">
        <f>IF(J135&lt;2000,COUNTIF($B$2:B135,B135),0)</f>
        <v>0</v>
      </c>
      <c r="L135" s="1430"/>
      <c r="M135" s="1510"/>
      <c r="O135" s="1510"/>
    </row>
    <row r="136" spans="1:15" s="1285" customFormat="1" ht="25.2" customHeight="1">
      <c r="A136" s="2174">
        <f>COUNTIF($K$1:K136,1)</f>
        <v>0</v>
      </c>
      <c r="B136" s="2265">
        <f>'Hoan cong VL-NC-MTC'!A19</f>
        <v>0</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3000</v>
      </c>
      <c r="K136" s="1974">
        <f>IF(J136&lt;2000,COUNTIF($B$2:B136,B136),0)</f>
        <v>0</v>
      </c>
      <c r="L136" s="1430"/>
      <c r="M136" s="1510"/>
      <c r="O136" s="1510"/>
    </row>
    <row r="137" spans="1:15" s="1285" customFormat="1" ht="25.2" customHeight="1">
      <c r="A137" s="2174">
        <f>COUNTIF($K$1:K137,1)</f>
        <v>0</v>
      </c>
      <c r="B137" s="2476">
        <f>'Hoan cong VL-NC-MTC'!A28</f>
        <v>0</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3000</v>
      </c>
      <c r="K137" s="1974">
        <f>IF(J137&lt;2000,COUNTIF($B$2:B137,B137),0)</f>
        <v>0</v>
      </c>
      <c r="L137" s="1993"/>
      <c r="M137" s="1994"/>
      <c r="N137" s="1995"/>
      <c r="O137" s="1994"/>
    </row>
    <row r="138" spans="1:15" s="1285" customFormat="1" ht="25.2" customHeight="1">
      <c r="A138" s="2174">
        <f>COUNTIF($K$1:K138,1)</f>
        <v>0</v>
      </c>
      <c r="B138" s="2265">
        <f>'Hoan cong VL-NC-MTC'!A34</f>
        <v>0</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3000</v>
      </c>
      <c r="K138" s="1974">
        <f>IF(J138&lt;2000,COUNTIF($B$2:B138,B138),0)</f>
        <v>0</v>
      </c>
      <c r="L138" s="1993"/>
      <c r="M138" s="1994"/>
      <c r="N138" s="1995"/>
      <c r="O138" s="1994"/>
    </row>
    <row r="139" spans="1:15" s="1285" customFormat="1" ht="25.2" customHeight="1">
      <c r="A139" s="2174">
        <f>COUNTIF($K$1:K139,1)</f>
        <v>0</v>
      </c>
      <c r="B139" s="2265">
        <f>'Hoan cong VL-NC-MTC'!A60</f>
        <v>0</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3000</v>
      </c>
      <c r="K139" s="1974">
        <f>IF(J139&lt;2000,COUNTIF($B$2:B139,B139),0)</f>
        <v>0</v>
      </c>
      <c r="L139" s="1430"/>
      <c r="M139" s="1510"/>
      <c r="O139" s="1510"/>
    </row>
    <row r="140" spans="1:15" s="1285" customFormat="1" ht="25.2" customHeight="1">
      <c r="A140" s="2174">
        <f>COUNTIF($K$1:K140,1)</f>
        <v>0</v>
      </c>
      <c r="B140" s="2265">
        <f>'Hoan cong VL-NC-MTC'!A56</f>
        <v>0</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3000</v>
      </c>
      <c r="K140" s="1974">
        <f>IF(J140&lt;2000,COUNTIF($B$2:B140,B140),0)</f>
        <v>0</v>
      </c>
      <c r="L140" s="1430"/>
      <c r="M140" s="1510"/>
      <c r="O140" s="1510"/>
    </row>
    <row r="141" spans="1:15" s="1285" customFormat="1" ht="25.2" customHeight="1">
      <c r="A141" s="2174">
        <f>COUNTIF($K$1:K141,1)</f>
        <v>0</v>
      </c>
      <c r="B141" s="2265">
        <f>'Hoan cong VL-NC-MTC'!A107</f>
        <v>0</v>
      </c>
      <c r="C141" s="1985">
        <f>'Hoan cong VL-NC-MTC'!B107</f>
        <v>0</v>
      </c>
      <c r="D141" s="1986">
        <f>'Hoan cong VL-NC-MTC'!C107</f>
        <v>0</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3000</v>
      </c>
      <c r="K141" s="1974">
        <f>IF(J141&lt;2000,COUNTIF($B$2:B141,B141),0)</f>
        <v>0</v>
      </c>
      <c r="L141" s="1430"/>
      <c r="M141" s="1510"/>
      <c r="O141" s="1510"/>
    </row>
    <row r="142" spans="1:15" s="1285" customFormat="1" ht="25.2" customHeight="1">
      <c r="A142" s="2174">
        <f>COUNTIF($K$1:K142,1)</f>
        <v>0</v>
      </c>
      <c r="B142" s="2265">
        <f>'Hoan cong VL-NC-MTC'!A21</f>
        <v>0</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3000</v>
      </c>
      <c r="K142" s="1974">
        <f>IF(J142&lt;2000,COUNTIF($B$2:B142,B142),0)</f>
        <v>0</v>
      </c>
      <c r="L142" s="1430"/>
      <c r="M142" s="1510"/>
      <c r="O142" s="1510"/>
    </row>
    <row r="143" spans="1:15" s="1285" customFormat="1" ht="25.2" customHeight="1">
      <c r="A143" s="2174">
        <f>COUNTIF($K$1:K143,1)</f>
        <v>0</v>
      </c>
      <c r="B143" s="2265">
        <f>'Hoan cong VL-NC-MTC'!A50</f>
        <v>0</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3000</v>
      </c>
      <c r="K143" s="1974">
        <f>IF(J143&lt;2000,COUNTIF($B$2:B143,B143),0)</f>
        <v>0</v>
      </c>
      <c r="L143" s="1430"/>
      <c r="M143" s="1510"/>
      <c r="O143" s="1510"/>
    </row>
    <row r="144" spans="1:15" s="1285" customFormat="1" ht="25.2" customHeight="1">
      <c r="A144" s="2174">
        <f>COUNTIF($K$1:K144,1)</f>
        <v>0</v>
      </c>
      <c r="B144" s="2265">
        <f>'Hoan cong VL-NC-MTC'!A55</f>
        <v>0</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3000</v>
      </c>
      <c r="K144" s="1974">
        <f>IF(J144&lt;2000,COUNTIF($B$2:B144,B144),0)</f>
        <v>0</v>
      </c>
      <c r="L144" s="1430"/>
      <c r="M144" s="1510"/>
      <c r="O144" s="1510"/>
    </row>
    <row r="145" spans="1:15" s="1285" customFormat="1" ht="25.2" customHeight="1">
      <c r="A145" s="2174">
        <f>COUNTIF($K$1:K145,1)</f>
        <v>0</v>
      </c>
      <c r="B145" s="2265">
        <f>'Hoan cong VL-NC-MTC'!A59</f>
        <v>0</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3000</v>
      </c>
      <c r="K145" s="1974">
        <f>IF(J145&lt;2000,COUNTIF($B$2:B145,B145),0)</f>
        <v>0</v>
      </c>
      <c r="L145" s="1430"/>
      <c r="M145" s="1510"/>
      <c r="O145" s="1510"/>
    </row>
    <row r="146" spans="1:15" s="1285" customFormat="1" ht="25.2" customHeight="1">
      <c r="A146" s="2174">
        <f>COUNTIF($K$1:K146,1)</f>
        <v>0</v>
      </c>
      <c r="B146" s="1977">
        <f>'Hoan cong VL-NC-MTC'!A147</f>
        <v>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3000</v>
      </c>
      <c r="K146" s="1974">
        <f>IF(J146&lt;2000,COUNTIF($B$2:B146,B146),0)</f>
        <v>0</v>
      </c>
      <c r="L146" s="1426"/>
      <c r="M146" s="1510"/>
      <c r="O146" s="1510"/>
    </row>
    <row r="147" spans="1:15" s="1285" customFormat="1" ht="25.2" customHeight="1">
      <c r="A147" s="2174">
        <f>COUNTIF($K$1:K147,1)</f>
        <v>0</v>
      </c>
      <c r="B147" s="1977">
        <f>'Hoan cong VL-NC-MTC'!A41</f>
        <v>0</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3000</v>
      </c>
      <c r="K147" s="1974">
        <f>IF(J147&lt;2000,COUNTIF($B$2:B147,B147),0)</f>
        <v>0</v>
      </c>
      <c r="L147" s="1426"/>
      <c r="M147" s="1510"/>
      <c r="O147" s="1510"/>
    </row>
    <row r="148" spans="1:15" s="1285" customFormat="1" ht="25.2" customHeight="1">
      <c r="A148" s="2174">
        <f>COUNTIF($K$1:K148,1)</f>
        <v>0</v>
      </c>
      <c r="B148" s="2265">
        <f>'Hoan cong VL-NC-MTC'!A47</f>
        <v>0</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3000</v>
      </c>
      <c r="K148" s="1974">
        <f>IF(J148&lt;2000,COUNTIF($B$2:B148,B148),0)</f>
        <v>0</v>
      </c>
      <c r="L148" s="1430"/>
      <c r="M148" s="1510"/>
      <c r="O148" s="1510"/>
    </row>
    <row r="149" spans="1:15" s="1285" customFormat="1" ht="25.2" customHeight="1">
      <c r="A149" s="2174">
        <f>COUNTIF($K$1:K149,1)</f>
        <v>0</v>
      </c>
      <c r="B149" s="2265">
        <f>'Hoan cong VL-NC-MTC'!A129</f>
        <v>0</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3000</v>
      </c>
      <c r="K149" s="1974">
        <f>IF(J149&lt;2000,COUNTIF($B$2:B149,B149),0)</f>
        <v>0</v>
      </c>
      <c r="L149" s="1430"/>
      <c r="M149" s="1510"/>
      <c r="O149" s="1510"/>
    </row>
    <row r="150" spans="1:15" s="1285" customFormat="1" ht="25.2" customHeight="1">
      <c r="A150" s="2174">
        <f>COUNTIF($K$1:K150,1)</f>
        <v>0</v>
      </c>
      <c r="B150" s="2476">
        <f>'Hoan cong VL-NC-MTC'!A160</f>
        <v>0</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3000</v>
      </c>
      <c r="K150" s="1974">
        <f>IF(J150&lt;2000,COUNTIF($B$2:B150,B150),0)</f>
        <v>0</v>
      </c>
      <c r="L150" s="1430"/>
      <c r="M150" s="1510"/>
      <c r="O150" s="1510"/>
    </row>
    <row r="151" spans="1:15" s="1285" customFormat="1" ht="25.2" customHeight="1">
      <c r="A151" s="2174">
        <f>COUNTIF($K$1:K151,1)</f>
        <v>0</v>
      </c>
      <c r="B151" s="2265">
        <f>'Hoan cong VL-NC-MTC'!A128</f>
        <v>0</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3000</v>
      </c>
      <c r="K151" s="1974">
        <f>IF(J151&lt;2000,COUNTIF($B$2:B151,B151),0)</f>
        <v>0</v>
      </c>
      <c r="L151" s="1430"/>
      <c r="M151" s="1510"/>
      <c r="O151" s="1510"/>
    </row>
    <row r="152" spans="1:15" s="1285" customFormat="1" ht="25.2" customHeight="1">
      <c r="A152" s="2174">
        <f>COUNTIF($K$1:K152,1)</f>
        <v>0</v>
      </c>
      <c r="B152" s="2265">
        <f>'Hoan cong VL-NC-MTC'!A130</f>
        <v>0</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3000</v>
      </c>
      <c r="K152" s="1974">
        <f>IF(J152&lt;2000,COUNTIF($B$2:B152,B152),0)</f>
        <v>0</v>
      </c>
      <c r="L152" s="1430"/>
      <c r="M152" s="1510"/>
      <c r="O152" s="1510"/>
    </row>
    <row r="153" spans="1:15" s="1285" customFormat="1" ht="25.2" customHeight="1">
      <c r="A153" s="2174">
        <f>COUNTIF($K$1:K153,1)</f>
        <v>0</v>
      </c>
      <c r="B153" s="2265">
        <f>'Hoan cong VL-NC-MTC'!A22</f>
        <v>0</v>
      </c>
      <c r="C153" s="1985">
        <f>'Hoan cong VL-NC-MTC'!B22</f>
        <v>0</v>
      </c>
      <c r="D153" s="1986">
        <f>'Hoan cong VL-NC-MTC'!C22</f>
        <v>0</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3000</v>
      </c>
      <c r="K153" s="1974">
        <f>IF(J153&lt;2000,COUNTIF($B$2:B153,B153),0)</f>
        <v>0</v>
      </c>
      <c r="L153" s="1430"/>
      <c r="M153" s="1510"/>
      <c r="O153" s="1510"/>
    </row>
    <row r="154" spans="1:15" s="1285" customFormat="1" ht="25.2" customHeight="1">
      <c r="A154" s="2174">
        <f>COUNTIF($K$1:K154,1)</f>
        <v>0</v>
      </c>
      <c r="B154" s="1977">
        <f>'Hoan cong VL-NC-MTC'!A31</f>
        <v>0</v>
      </c>
      <c r="C154" s="1289">
        <f>'Hoan cong VL-NC-MTC'!B31</f>
        <v>0</v>
      </c>
      <c r="D154" s="1979">
        <f>'Hoan cong VL-NC-MTC'!C31</f>
        <v>0</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3000</v>
      </c>
      <c r="K154" s="1974">
        <f>IF(J154&lt;2000,COUNTIF($B$2:B154,B154),0)</f>
        <v>0</v>
      </c>
      <c r="L154" s="1430"/>
      <c r="M154" s="1510"/>
      <c r="O154" s="1510"/>
    </row>
    <row r="155" spans="1:15" s="1285" customFormat="1" ht="25.2" customHeight="1">
      <c r="A155" s="2174">
        <f>COUNTIF($K$1:K155,1)</f>
        <v>0</v>
      </c>
      <c r="B155" s="2265">
        <f>'Hoan cong VL-NC-MTC'!A25</f>
        <v>0</v>
      </c>
      <c r="C155" s="1985">
        <f>'Hoan cong VL-NC-MTC'!B25</f>
        <v>0</v>
      </c>
      <c r="D155" s="1986">
        <f>'Hoan cong VL-NC-MTC'!C25</f>
        <v>0</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3000</v>
      </c>
      <c r="K155" s="1974">
        <f>IF(J155&lt;2000,COUNTIF($B$2:B155,B155),0)</f>
        <v>0</v>
      </c>
      <c r="L155" s="1430"/>
      <c r="M155" s="1510"/>
      <c r="O155" s="1510"/>
    </row>
    <row r="156" spans="1:15" s="1285" customFormat="1" ht="25.2" customHeight="1">
      <c r="A156" s="2174">
        <f>COUNTIF($K$1:K156,1)</f>
        <v>0</v>
      </c>
      <c r="B156" s="2245">
        <f>'Hoan cong VL-NC-MTC'!A13</f>
        <v>0</v>
      </c>
      <c r="C156" s="1991">
        <f>'Hoan cong VL-NC-MTC'!B13</f>
        <v>0</v>
      </c>
      <c r="D156" s="1992">
        <f>'Hoan cong VL-NC-MTC'!C13</f>
        <v>0</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3000</v>
      </c>
      <c r="K156" s="1974">
        <f>IF(J156&lt;2000,COUNTIF($B$2:B156,B156),0)</f>
        <v>0</v>
      </c>
      <c r="L156" s="2246"/>
      <c r="M156" s="1994"/>
      <c r="N156" s="1995"/>
      <c r="O156" s="1994"/>
    </row>
    <row r="157" spans="1:15" s="1285" customFormat="1" ht="25.2" customHeight="1">
      <c r="A157" s="2174">
        <f>COUNTIF($K$1:K157,1)</f>
        <v>0</v>
      </c>
      <c r="B157" s="2265">
        <f>'Hoan cong VL-NC-MTC'!A104</f>
        <v>0</v>
      </c>
      <c r="C157" s="1985">
        <f>'Hoan cong VL-NC-MTC'!B104</f>
        <v>0</v>
      </c>
      <c r="D157" s="1986">
        <f>'Hoan cong VL-NC-MTC'!C104</f>
        <v>0</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3000</v>
      </c>
      <c r="K157" s="1974">
        <f>IF(J157&lt;2000,COUNTIF($B$2:B157,B157),0)</f>
        <v>0</v>
      </c>
      <c r="L157" s="1430"/>
      <c r="M157" s="1510"/>
      <c r="O157" s="1510"/>
    </row>
    <row r="158" spans="1:15" s="1285" customFormat="1" ht="25.2" customHeight="1">
      <c r="A158" s="2174">
        <f>COUNTIF($K$1:K158,1)</f>
        <v>0</v>
      </c>
      <c r="B158" s="2265">
        <f>'Hoan cong VL-NC-MTC'!A149</f>
        <v>0</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3000</v>
      </c>
      <c r="K158" s="1974">
        <f>IF(J158&lt;2000,COUNTIF($B$2:B158,B158),0)</f>
        <v>0</v>
      </c>
      <c r="L158" s="1430"/>
      <c r="M158" s="1510"/>
      <c r="O158" s="1510"/>
    </row>
    <row r="159" spans="1:15" s="1285" customFormat="1" ht="25.2" customHeight="1">
      <c r="A159" s="2174">
        <f>COUNTIF($K$1:K159,1)</f>
        <v>0</v>
      </c>
      <c r="B159" s="2265">
        <f>'Hoan cong VL-NC-MTC'!A43</f>
        <v>0</v>
      </c>
      <c r="C159" s="1985">
        <f>'Hoan cong VL-NC-MTC'!B43</f>
        <v>0</v>
      </c>
      <c r="D159" s="1986">
        <f>'Hoan cong VL-NC-MTC'!C43</f>
        <v>0</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3000</v>
      </c>
      <c r="K159" s="1974">
        <f>IF(J159&lt;2000,COUNTIF($B$2:B159,B159),0)</f>
        <v>0</v>
      </c>
      <c r="L159" s="1430"/>
      <c r="M159" s="1510"/>
      <c r="O159" s="1510"/>
    </row>
    <row r="160" spans="1:15" s="1285" customFormat="1" ht="25.2" customHeight="1">
      <c r="A160" s="2174">
        <f>COUNTIF($K$1:K160,1)</f>
        <v>0</v>
      </c>
      <c r="B160" s="2265">
        <f>'Hoan cong VL-NC-MTC'!A179</f>
        <v>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3000</v>
      </c>
      <c r="K160" s="1974">
        <f>IF(J160&lt;2000,COUNTIF($B$2:B160,B160),0)</f>
        <v>0</v>
      </c>
      <c r="L160" s="1430"/>
      <c r="M160" s="1510"/>
      <c r="O160" s="1510"/>
    </row>
    <row r="161" spans="1:15" s="1285" customFormat="1" ht="25.2" customHeight="1">
      <c r="A161" s="2174">
        <f>COUNTIF($K$1:K161,1)</f>
        <v>0</v>
      </c>
      <c r="B161" s="2265">
        <f>'Hoan cong VL-NC-MTC'!A76</f>
        <v>0</v>
      </c>
      <c r="C161" s="1985">
        <f>'Hoan cong VL-NC-MTC'!B76</f>
        <v>0</v>
      </c>
      <c r="D161" s="1986">
        <f>'Hoan cong VL-NC-MTC'!C76</f>
        <v>0</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3000</v>
      </c>
      <c r="K161" s="1974">
        <f>IF(J161&lt;2000,COUNTIF($B$2:B161,B161),0)</f>
        <v>0</v>
      </c>
      <c r="L161" s="1430"/>
      <c r="M161" s="1510"/>
      <c r="O161" s="1510"/>
    </row>
    <row r="162" spans="1:15" s="1285" customFormat="1" ht="25.2" customHeight="1">
      <c r="A162" s="2174">
        <f>COUNTIF($K$1:K162,1)</f>
        <v>0</v>
      </c>
      <c r="B162" s="1977">
        <f>'Hoan cong VL-NC-MTC'!A83</f>
        <v>0</v>
      </c>
      <c r="C162" s="1289">
        <f>'Hoan cong VL-NC-MTC'!B83</f>
        <v>0</v>
      </c>
      <c r="D162" s="1979">
        <f>'Hoan cong VL-NC-MTC'!C83</f>
        <v>0</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3000</v>
      </c>
      <c r="K162" s="1974">
        <f>IF(J162&lt;2000,COUNTIF($B$2:B162,B162),0)</f>
        <v>0</v>
      </c>
      <c r="L162" s="1430"/>
      <c r="M162" s="1510"/>
      <c r="O162" s="1510"/>
    </row>
    <row r="163" spans="1:15" s="1285" customFormat="1" ht="25.2" customHeight="1">
      <c r="A163" s="2174">
        <f>COUNTIF($K$1:K163,1)</f>
        <v>0</v>
      </c>
      <c r="B163" s="1977">
        <f>'Hoan cong VL-NC-MTC'!A62</f>
        <v>0</v>
      </c>
      <c r="C163" s="1289">
        <f>'Hoan cong VL-NC-MTC'!B62</f>
        <v>0</v>
      </c>
      <c r="D163" s="1979">
        <f>'Hoan cong VL-NC-MTC'!C62</f>
        <v>0</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3000</v>
      </c>
      <c r="K163" s="1974">
        <f>IF(J163&lt;2000,COUNTIF($B$2:B163,B163),0)</f>
        <v>0</v>
      </c>
      <c r="L163" s="1430"/>
      <c r="M163" s="1510"/>
      <c r="O163" s="1510"/>
    </row>
    <row r="164" spans="1:15" s="1285" customFormat="1" ht="25.2" customHeight="1">
      <c r="A164" s="2174">
        <f>COUNTIF($K$1:K164,1)</f>
        <v>0</v>
      </c>
      <c r="B164" s="2265">
        <f>'Hoan cong VL-NC-MTC'!A123</f>
        <v>0</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0</v>
      </c>
      <c r="B165" s="2265">
        <f>'Hoan cong VL-NC-MTC'!A124</f>
        <v>0</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0</v>
      </c>
      <c r="B166" s="2265">
        <f>'Hoan cong VL-NC-MTC'!A125</f>
        <v>0</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0</v>
      </c>
      <c r="B167" s="2265">
        <f>'Hoan cong VL-NC-MTC'!A14</f>
        <v>0</v>
      </c>
      <c r="C167" s="1985">
        <f>'Hoan cong VL-NC-MTC'!B14</f>
        <v>0</v>
      </c>
      <c r="D167" s="1986">
        <f>'Hoan cong VL-NC-MTC'!C14</f>
        <v>0</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0</v>
      </c>
      <c r="B168" s="2474">
        <f>'Hoan cong VL-NC-MTC'!A15</f>
        <v>0</v>
      </c>
      <c r="C168" s="1976">
        <f>'Hoan cong VL-NC-MTC'!B15</f>
        <v>0</v>
      </c>
      <c r="D168" s="1981">
        <f>'Hoan cong VL-NC-MTC'!C15</f>
        <v>0</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0</v>
      </c>
      <c r="B169" s="1977">
        <f>'Hoan cong VL-NC-MTC'!A16</f>
        <v>0</v>
      </c>
      <c r="C169" s="1289">
        <f>'Hoan cong VL-NC-MTC'!B16</f>
        <v>0</v>
      </c>
      <c r="D169" s="1979">
        <f>'Hoan cong VL-NC-MTC'!C16</f>
        <v>0</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0</v>
      </c>
      <c r="B170" s="1977">
        <f>'Hoan cong VL-NC-MTC'!A20</f>
        <v>0</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0</v>
      </c>
      <c r="B171" s="1977">
        <f>'Hoan cong VL-NC-MTC'!A23</f>
        <v>0</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0</v>
      </c>
      <c r="B172" s="2474">
        <f>'Hoan cong VL-NC-MTC'!A24</f>
        <v>0</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0</v>
      </c>
      <c r="B173" s="2265">
        <f>'Hoan cong VL-NC-MTC'!A29</f>
        <v>0</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0</v>
      </c>
      <c r="B174" s="2265">
        <f>'Hoan cong VL-NC-MTC'!A30</f>
        <v>0</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0</v>
      </c>
      <c r="B175" s="2474">
        <f>'Hoan cong VL-NC-MTC'!A35</f>
        <v>0</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0</v>
      </c>
      <c r="B176" s="1977">
        <f>'Hoan cong VL-NC-MTC'!A36</f>
        <v>0</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0</v>
      </c>
      <c r="B177" s="2265">
        <f>'Hoan cong VL-NC-MTC'!A37</f>
        <v>0</v>
      </c>
      <c r="C177" s="1985">
        <f>'Hoan cong VL-NC-MTC'!B37</f>
        <v>0</v>
      </c>
      <c r="D177" s="1986">
        <f>'Hoan cong VL-NC-MTC'!C37</f>
        <v>0</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0</v>
      </c>
      <c r="B178" s="2265">
        <f>'Hoan cong VL-NC-MTC'!A42</f>
        <v>0</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0</v>
      </c>
      <c r="B179" s="2265">
        <f>'Hoan cong VL-NC-MTC'!A48</f>
        <v>0</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0</v>
      </c>
      <c r="B180" s="1977">
        <f>'Hoan cong VL-NC-MTC'!A49</f>
        <v>0</v>
      </c>
      <c r="C180" s="1289">
        <f>'Hoan cong VL-NC-MTC'!B49</f>
        <v>0</v>
      </c>
      <c r="D180" s="1979">
        <f>'Hoan cong VL-NC-MTC'!C49</f>
        <v>0</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0</v>
      </c>
      <c r="B181" s="2265">
        <f>'Hoan cong VL-NC-MTC'!A51</f>
        <v>0</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0</v>
      </c>
      <c r="B182" s="2265">
        <f>'Hoan cong VL-NC-MTC'!A52</f>
        <v>0</v>
      </c>
      <c r="C182" s="1985">
        <f>'Hoan cong VL-NC-MTC'!B52</f>
        <v>0</v>
      </c>
      <c r="D182" s="1986">
        <f>'Hoan cong VL-NC-MTC'!C52</f>
        <v>0</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0</v>
      </c>
      <c r="B183" s="1977">
        <f>'Hoan cong VL-NC-MTC'!A53</f>
        <v>0</v>
      </c>
      <c r="C183" s="1289">
        <f>'Hoan cong VL-NC-MTC'!B53</f>
        <v>0</v>
      </c>
      <c r="D183" s="1979">
        <f>'Hoan cong VL-NC-MTC'!C53</f>
        <v>0</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0</v>
      </c>
      <c r="B184" s="2265">
        <f>'Hoan cong VL-NC-MTC'!A57</f>
        <v>0</v>
      </c>
      <c r="C184" s="1985">
        <f>'Hoan cong VL-NC-MTC'!B57</f>
        <v>0</v>
      </c>
      <c r="D184" s="1986">
        <f>'Hoan cong VL-NC-MTC'!C57</f>
        <v>0</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0</v>
      </c>
      <c r="B185" s="1977">
        <f>'Hoan cong VL-NC-MTC'!A61</f>
        <v>0</v>
      </c>
      <c r="C185" s="1289">
        <f>'Hoan cong VL-NC-MTC'!B61</f>
        <v>0</v>
      </c>
      <c r="D185" s="1979">
        <f>'Hoan cong VL-NC-MTC'!C61</f>
        <v>0</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0</v>
      </c>
      <c r="B186" s="2265">
        <f>'Hoan cong VL-NC-MTC'!A68</f>
        <v>0</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0</v>
      </c>
      <c r="B187" s="2474">
        <f>'Hoan cong VL-NC-MTC'!A69</f>
        <v>0</v>
      </c>
      <c r="C187" s="1976">
        <f>'Hoan cong VL-NC-MTC'!B69</f>
        <v>0</v>
      </c>
      <c r="D187" s="1981">
        <f>'Hoan cong VL-NC-MTC'!C69</f>
        <v>0</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0</v>
      </c>
      <c r="B188" s="1977">
        <f>'Hoan cong VL-NC-MTC'!A75</f>
        <v>0</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0</v>
      </c>
      <c r="B189" s="2265">
        <f>'Hoan cong VL-NC-MTC'!A82</f>
        <v>0</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0</v>
      </c>
      <c r="B190" s="2265">
        <f>'Hoan cong VL-NC-MTC'!A89</f>
        <v>0</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0</v>
      </c>
      <c r="B191" s="2474">
        <f>'Hoan cong VL-NC-MTC'!A90</f>
        <v>0</v>
      </c>
      <c r="C191" s="1976">
        <f>'Hoan cong VL-NC-MTC'!B90</f>
        <v>0</v>
      </c>
      <c r="D191" s="1981">
        <f>'Hoan cong VL-NC-MTC'!C90</f>
        <v>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0</v>
      </c>
      <c r="B192" s="2265">
        <f>'Hoan cong VL-NC-MTC'!A95</f>
        <v>0</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0</v>
      </c>
      <c r="B193" s="2265">
        <f>'Hoan cong VL-NC-MTC'!A96</f>
        <v>0</v>
      </c>
      <c r="C193" s="1985">
        <f>'Hoan cong VL-NC-MTC'!B96</f>
        <v>0</v>
      </c>
      <c r="D193" s="1986">
        <f>'Hoan cong VL-NC-MTC'!C96</f>
        <v>0</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0</v>
      </c>
      <c r="B194" s="2474">
        <f>'Hoan cong VL-NC-MTC'!A97</f>
        <v>0</v>
      </c>
      <c r="C194" s="1976">
        <f>'Hoan cong VL-NC-MTC'!B97</f>
        <v>0</v>
      </c>
      <c r="D194" s="1981">
        <f>'Hoan cong VL-NC-MTC'!C97</f>
        <v>0</v>
      </c>
      <c r="E194" s="2228">
        <f>'Hoan cong VL-NC-MTC'!D97</f>
        <v>0</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0</v>
      </c>
      <c r="B195" s="2476">
        <f>'Hoan cong VL-NC-MTC'!A101</f>
        <v>0</v>
      </c>
      <c r="C195" s="2081">
        <f>'Hoan cong VL-NC-MTC'!B101</f>
        <v>0</v>
      </c>
      <c r="D195" s="2082">
        <f>'Hoan cong VL-NC-MTC'!C101</f>
        <v>0</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0</v>
      </c>
      <c r="B196" s="2265">
        <f>'Hoan cong VL-NC-MTC'!A127</f>
        <v>0</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0</v>
      </c>
      <c r="B197" s="1977">
        <f>'Hoan cong VL-NC-MTC'!A131</f>
        <v>0</v>
      </c>
      <c r="C197" s="1289">
        <f>'Hoan cong VL-NC-MTC'!B131</f>
        <v>0</v>
      </c>
      <c r="D197" s="1979">
        <f>'Hoan cong VL-NC-MTC'!C131</f>
        <v>0</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0</v>
      </c>
      <c r="B198" s="2476">
        <f>'Hoan cong VL-NC-MTC'!A143</f>
        <v>0</v>
      </c>
      <c r="C198" s="2081">
        <f>'Hoan cong VL-NC-MTC'!B143</f>
        <v>0</v>
      </c>
      <c r="D198" s="2082">
        <f>'Hoan cong VL-NC-MTC'!C143</f>
        <v>0</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0</v>
      </c>
      <c r="B199" s="1977">
        <f>'Hoan cong VL-NC-MTC'!A148</f>
        <v>0</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0</v>
      </c>
      <c r="B200" s="2265">
        <f>'Hoan cong VL-NC-MTC'!A150</f>
        <v>0</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0</v>
      </c>
      <c r="B201" s="2265">
        <f>'Hoan cong VL-NC-MTC'!A152</f>
        <v>0</v>
      </c>
      <c r="C201" s="1985">
        <f>'Hoan cong VL-NC-MTC'!B152</f>
        <v>0</v>
      </c>
      <c r="D201" s="1986">
        <f>'Hoan cong VL-NC-MTC'!C152</f>
        <v>0</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0</v>
      </c>
      <c r="B202" s="2476">
        <f>'Hoan cong VL-NC-MTC'!A153</f>
        <v>0</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0</v>
      </c>
      <c r="B203" s="2265">
        <f>'Hoan cong VL-NC-MTC'!A154</f>
        <v>0</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0</v>
      </c>
      <c r="B204" s="1977">
        <f>'Hoan cong VL-NC-MTC'!A155</f>
        <v>0</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0</v>
      </c>
      <c r="B205" s="2265">
        <f>'Hoan cong VL-NC-MTC'!A156</f>
        <v>0</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0</v>
      </c>
      <c r="B206" s="2265">
        <f>'Hoan cong VL-NC-MTC'!A157</f>
        <v>0</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0</v>
      </c>
      <c r="B207" s="2245">
        <f>'Hoan cong VL-NC-MTC'!A158</f>
        <v>0</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0</v>
      </c>
      <c r="B208" s="2265">
        <f>'Hoan cong VL-NC-MTC'!A159</f>
        <v>0</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0</v>
      </c>
      <c r="B209" s="2265">
        <f>'Hoan cong VL-NC-MTC'!A161</f>
        <v>0</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0</v>
      </c>
      <c r="B210" s="2265">
        <f>'Hoan cong VL-NC-MTC'!A162</f>
        <v>0</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0</v>
      </c>
      <c r="B211" s="2265">
        <f>'Hoan cong VL-NC-MTC'!A163</f>
        <v>0</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0</v>
      </c>
      <c r="B212" s="2265">
        <f>'Hoan cong VL-NC-MTC'!A164</f>
        <v>0</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0</v>
      </c>
      <c r="B213" s="2265">
        <f>'Hoan cong VL-NC-MTC'!A165</f>
        <v>0</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0</v>
      </c>
      <c r="B214" s="2265">
        <f>'Hoan cong VL-NC-MTC'!A166</f>
        <v>0</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0</v>
      </c>
      <c r="B215" s="2475">
        <f>'Hoan cong VL-NC-MTC'!A167</f>
        <v>0</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0</v>
      </c>
      <c r="B216" s="2265">
        <f>'Hoan cong VL-NC-MTC'!A168</f>
        <v>0</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0</v>
      </c>
      <c r="B217" s="2265">
        <f>'Hoan cong VL-NC-MTC'!A169</f>
        <v>0</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0</v>
      </c>
      <c r="B218" s="2474">
        <f>'Hoan cong VL-NC-MTC'!A170</f>
        <v>0</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4">
        <f>'Hoan cong VL-NC-MTC'!H170</f>
        <v>4</v>
      </c>
      <c r="J218" s="1973">
        <f>IFERROR(VLOOKUP(B218,DG!A:F,6,0),3000)</f>
        <v>3000</v>
      </c>
      <c r="K218" s="1974">
        <f>IF(J218&lt;2000,COUNTIF($B$2:B218,B218),0)</f>
        <v>0</v>
      </c>
      <c r="L218" s="1430"/>
      <c r="N218" s="1285"/>
    </row>
    <row r="219" spans="1:15" ht="25.2" customHeight="1">
      <c r="A219" s="2174">
        <f>COUNTIF($K$1:K219,1)</f>
        <v>0</v>
      </c>
      <c r="B219" s="2265">
        <f>'Hoan cong VL-NC-MTC'!A171</f>
        <v>0</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0</v>
      </c>
      <c r="B220" s="1977">
        <f>'Hoan cong VL-NC-MTC'!A172</f>
        <v>0</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0</v>
      </c>
      <c r="B221" s="2265">
        <f>'Hoan cong VL-NC-MTC'!A173</f>
        <v>0</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0</v>
      </c>
      <c r="B222" s="2265">
        <f>'Hoan cong VL-NC-MTC'!A174</f>
        <v>0</v>
      </c>
      <c r="C222" s="1985">
        <f>'Hoan cong VL-NC-MTC'!B174</f>
        <v>0</v>
      </c>
      <c r="D222" s="1986">
        <f>'Hoan cong VL-NC-MTC'!C174</f>
        <v>0</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0</v>
      </c>
      <c r="B223" s="2265">
        <f>'Hoan cong VL-NC-MTC'!A175</f>
        <v>0</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0</v>
      </c>
      <c r="B224" s="1977">
        <f>'Hoan cong VL-NC-MTC'!A176</f>
        <v>0</v>
      </c>
      <c r="C224" s="1289">
        <f>'Hoan cong VL-NC-MTC'!B176</f>
        <v>0</v>
      </c>
      <c r="D224" s="1979">
        <f>'Hoan cong VL-NC-MTC'!C176</f>
        <v>0</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0</v>
      </c>
      <c r="B225" s="2265">
        <f>'Hoan cong VL-NC-MTC'!A177</f>
        <v>0</v>
      </c>
      <c r="C225" s="1985">
        <f>'Hoan cong VL-NC-MTC'!B177</f>
        <v>0</v>
      </c>
      <c r="D225" s="1986">
        <f>'Hoan cong VL-NC-MTC'!C177</f>
        <v>0</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0</v>
      </c>
      <c r="B226" s="1977">
        <f>'Hoan cong VL-NC-MTC'!A180</f>
        <v>0</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0</v>
      </c>
      <c r="B227" s="2265">
        <f>'Hoan cong VL-NC-MTC'!A182</f>
        <v>0</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0</v>
      </c>
      <c r="B228" s="2265">
        <f>'Hoan cong VL-NC-MTC'!A184</f>
        <v>0</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0</v>
      </c>
      <c r="B229" s="2265">
        <f>'Hoan cong VL-NC-MTC'!A186</f>
        <v>0</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0</v>
      </c>
      <c r="B230" s="2265">
        <f>'Hoan cong VL-NC-MTC'!A187</f>
        <v>0</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0</v>
      </c>
      <c r="B231" s="2474">
        <f>'Hoan cong VL-NC-MTC'!A188</f>
        <v>0</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0</v>
      </c>
      <c r="B232" s="1977">
        <f>'Hoan cong VL-NC-MTC'!A189</f>
        <v>0</v>
      </c>
      <c r="C232" s="1289">
        <f>'Hoan cong VL-NC-MTC'!B189</f>
        <v>0</v>
      </c>
      <c r="D232" s="1979">
        <f>'Hoan cong VL-NC-MTC'!C189</f>
        <v>0</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0</v>
      </c>
      <c r="B233" s="2265">
        <f>'Hoan cong VL-NC-MTC'!A190</f>
        <v>0</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0</v>
      </c>
      <c r="B234" s="1977">
        <f>'Hoan cong VL-NC-MTC'!A194</f>
        <v>0</v>
      </c>
      <c r="C234" s="1289">
        <f>'Hoan cong VL-NC-MTC'!B194</f>
        <v>0</v>
      </c>
      <c r="D234" s="1979">
        <f>'Hoan cong VL-NC-MTC'!C194</f>
        <v>0</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0</v>
      </c>
      <c r="B235" s="1977">
        <f>'Hoan cong VL-NC-MTC'!A201</f>
        <v>0</v>
      </c>
      <c r="C235" s="1289">
        <f>'Hoan cong VL-NC-MTC'!B201</f>
        <v>0</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0</v>
      </c>
      <c r="B236" s="1977">
        <f>'Hoan cong VL-NC-MTC'!A202</f>
        <v>0</v>
      </c>
      <c r="C236" s="1289">
        <f>'Hoan cong VL-NC-MTC'!B202</f>
        <v>0</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0</v>
      </c>
      <c r="B237" s="1977">
        <f>'Hoan cong VL-NC-MTC'!A203</f>
        <v>0</v>
      </c>
      <c r="C237" s="1289">
        <f>'Hoan cong VL-NC-MTC'!B203</f>
        <v>0</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0</v>
      </c>
      <c r="B238" s="1977">
        <f>'Hoan cong VL-NC-MTC'!A204</f>
        <v>0</v>
      </c>
      <c r="C238" s="1289">
        <f>'Hoan cong VL-NC-MTC'!B204</f>
        <v>0</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0</v>
      </c>
      <c r="B239" s="2265">
        <f>'Hoan cong VL-NC-MTC'!A205</f>
        <v>0</v>
      </c>
      <c r="C239" s="1985">
        <f>'Hoan cong VL-NC-MTC'!B205</f>
        <v>0</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0</v>
      </c>
      <c r="B240" s="2265">
        <f>'Hoan cong VL-NC-MTC'!A206</f>
        <v>0</v>
      </c>
      <c r="C240" s="1985">
        <f>'Hoan cong VL-NC-MTC'!B206</f>
        <v>0</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0</v>
      </c>
      <c r="B241" s="1977">
        <f>'Hoan cong VL-NC-MTC'!A207</f>
        <v>0</v>
      </c>
      <c r="C241" s="1289">
        <f>'Hoan cong VL-NC-MTC'!B207</f>
        <v>0</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0</v>
      </c>
      <c r="B242" s="2265">
        <f>'Hoan cong VL-NC-MTC'!A208</f>
        <v>0</v>
      </c>
      <c r="C242" s="1985">
        <f>'Hoan cong VL-NC-MTC'!B208</f>
        <v>0</v>
      </c>
      <c r="D242" s="1986">
        <f>'Hoan cong VL-NC-MTC'!C208</f>
        <v>0</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0</v>
      </c>
      <c r="B243" s="2265">
        <f>'Hoan cong VL-NC-MTC'!A211</f>
        <v>0</v>
      </c>
      <c r="C243" s="1985">
        <f>'Hoan cong VL-NC-MTC'!B211</f>
        <v>0</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0</v>
      </c>
      <c r="B244" s="2476">
        <f>'Hoan cong VL-NC-MTC'!A213</f>
        <v>0</v>
      </c>
      <c r="C244" s="2081">
        <f>'Hoan cong VL-NC-MTC'!B213</f>
        <v>0</v>
      </c>
      <c r="D244" s="2082">
        <f>'Hoan cong VL-NC-MTC'!C213</f>
        <v>0</v>
      </c>
      <c r="E244" s="2227">
        <f>'Hoan cong VL-NC-MTC'!D213</f>
        <v>29</v>
      </c>
      <c r="F244" s="2232" t="str">
        <f>'Hoan cong VL-NC-MTC'!E213</f>
        <v>Chụp FCO, LA, và MBA</v>
      </c>
      <c r="G244" s="2238" t="str">
        <f>'Hoan cong VL-NC-MTC'!F213</f>
        <v>Bộ</v>
      </c>
      <c r="H244" s="2242">
        <f>'Hoan cong VL-NC-MTC'!G213</f>
        <v>1</v>
      </c>
      <c r="I244" s="2242">
        <f>'Hoan cong VL-NC-MTC'!H213</f>
        <v>1</v>
      </c>
      <c r="J244" s="1973">
        <f>IFERROR(VLOOKUP(B244,DG!A:F,6,0),3000)</f>
        <v>3000</v>
      </c>
      <c r="K244" s="1974">
        <f>IF(J244&lt;2000,COUNTIF($B$2:B244,B244),0)</f>
        <v>0</v>
      </c>
      <c r="L244" s="1993"/>
      <c r="M244" s="1994"/>
      <c r="N244" s="1995"/>
      <c r="O244" s="1994"/>
    </row>
    <row r="245" spans="1:15" ht="25.2" customHeight="1">
      <c r="A245" s="2174">
        <f>COUNTIF($K$1:K245,1)</f>
        <v>0</v>
      </c>
      <c r="B245" s="2265">
        <f>'Hoan cong VL-NC-MTC'!A218</f>
        <v>0</v>
      </c>
      <c r="C245" s="1985">
        <f>'Hoan cong VL-NC-MTC'!B218</f>
        <v>0</v>
      </c>
      <c r="D245" s="1986">
        <f>'Hoan cong VL-NC-MTC'!C218</f>
        <v>0</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0</v>
      </c>
      <c r="B246" s="2265">
        <f>'Hoan cong VL-NC-MTC'!A220</f>
        <v>0</v>
      </c>
      <c r="C246" s="1985">
        <f>'Hoan cong VL-NC-MTC'!B220</f>
        <v>0</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0</v>
      </c>
      <c r="B247" s="2265">
        <f>'Hoan cong VL-NC-MTC'!A222</f>
        <v>0</v>
      </c>
      <c r="C247" s="1985">
        <f>'Hoan cong VL-NC-MTC'!B222</f>
        <v>0</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0</v>
      </c>
      <c r="B248" s="2265">
        <f>'Hoan cong VL-NC-MTC'!A223</f>
        <v>0</v>
      </c>
      <c r="C248" s="1985">
        <f>'Hoan cong VL-NC-MTC'!B223</f>
        <v>0</v>
      </c>
      <c r="D248" s="1986">
        <f>'Hoan cong VL-NC-MTC'!C223</f>
        <v>0</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0</v>
      </c>
      <c r="B249" s="2265">
        <f>'Hoan cong VL-NC-MTC'!A226</f>
        <v>0</v>
      </c>
      <c r="C249" s="1985">
        <f>'Hoan cong VL-NC-MTC'!B226</f>
        <v>0</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0</v>
      </c>
      <c r="B250" s="2245">
        <f>'Hoan cong VL-NC-MTC'!A277</f>
        <v>0</v>
      </c>
      <c r="C250" s="1991">
        <f>'Hoan cong VL-NC-MTC'!B277</f>
        <v>0</v>
      </c>
      <c r="D250" s="1992">
        <f>'Hoan cong VL-NC-MTC'!C277</f>
        <v>0</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0</v>
      </c>
      <c r="B251" s="1977">
        <f>'Hoan cong VL-NC-MTC'!A242</f>
        <v>0</v>
      </c>
      <c r="C251" s="1289">
        <f>'Hoan cong VL-NC-MTC'!B242</f>
        <v>0</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0</v>
      </c>
      <c r="B252" s="1977">
        <f>'Hoan cong VL-NC-MTC'!A238</f>
        <v>0</v>
      </c>
      <c r="C252" s="1289">
        <f>'Hoan cong VL-NC-MTC'!B238</f>
        <v>0</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0</v>
      </c>
      <c r="B253" s="1977">
        <f>'Hoan cong VL-NC-MTC'!A239</f>
        <v>0</v>
      </c>
      <c r="C253" s="1289">
        <f>'Hoan cong VL-NC-MTC'!B239</f>
        <v>0</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0</v>
      </c>
      <c r="B254" s="1977">
        <f>'Hoan cong VL-NC-MTC'!A240</f>
        <v>0</v>
      </c>
      <c r="C254" s="1289">
        <f>'Hoan cong VL-NC-MTC'!B240</f>
        <v>0</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0</v>
      </c>
      <c r="B255" s="1977">
        <f>'Hoan cong VL-NC-MTC'!A241</f>
        <v>0</v>
      </c>
      <c r="C255" s="1289">
        <f>'Hoan cong VL-NC-MTC'!B241</f>
        <v>0</v>
      </c>
      <c r="D255" s="1979">
        <f>'Hoan cong VL-NC-MTC'!C241</f>
        <v>0</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0</v>
      </c>
      <c r="B256" s="1977">
        <f>'Hoan cong VL-NC-MTC'!A243</f>
        <v>0</v>
      </c>
      <c r="C256" s="1289">
        <f>'Hoan cong VL-NC-MTC'!B243</f>
        <v>0</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0</v>
      </c>
      <c r="B257" s="1977">
        <f>'Hoan cong VL-NC-MTC'!A245</f>
        <v>0</v>
      </c>
      <c r="C257" s="1289">
        <f>'Hoan cong VL-NC-MTC'!B245</f>
        <v>0</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0</v>
      </c>
      <c r="B258" s="1977">
        <f>'Hoan cong VL-NC-MTC'!A246</f>
        <v>0</v>
      </c>
      <c r="C258" s="1289">
        <f>'Hoan cong VL-NC-MTC'!B246</f>
        <v>0</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0</v>
      </c>
      <c r="B259" s="1977">
        <f>'Hoan cong VL-NC-MTC'!A248</f>
        <v>0</v>
      </c>
      <c r="C259" s="1289">
        <f>'Hoan cong VL-NC-MTC'!B248</f>
        <v>0</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0</v>
      </c>
      <c r="B260" s="1977">
        <f>'Hoan cong VL-NC-MTC'!A257</f>
        <v>0</v>
      </c>
      <c r="C260" s="1289">
        <f>'Hoan cong VL-NC-MTC'!B257</f>
        <v>0</v>
      </c>
      <c r="D260" s="1979">
        <f>'Hoan cong VL-NC-MTC'!C257</f>
        <v>0</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0</v>
      </c>
      <c r="B261" s="1977">
        <f>'Hoan cong VL-NC-MTC'!A266</f>
        <v>0</v>
      </c>
      <c r="C261" s="1289">
        <f>'Hoan cong VL-NC-MTC'!B266</f>
        <v>0</v>
      </c>
      <c r="D261" s="1979">
        <f>'Hoan cong VL-NC-MTC'!C266</f>
        <v>0</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0</v>
      </c>
      <c r="B262" s="1977">
        <f>'Hoan cong VL-NC-MTC'!A267</f>
        <v>0</v>
      </c>
      <c r="C262" s="1289">
        <f>'Hoan cong VL-NC-MTC'!B267</f>
        <v>0</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0</v>
      </c>
      <c r="B263" s="1977">
        <f>'Hoan cong VL-NC-MTC'!A268</f>
        <v>0</v>
      </c>
      <c r="C263" s="1289">
        <f>'Hoan cong VL-NC-MTC'!B268</f>
        <v>0</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0</v>
      </c>
      <c r="B264" s="1977">
        <f>'Hoan cong VL-NC-MTC'!A270</f>
        <v>0</v>
      </c>
      <c r="C264" s="1289">
        <f>'Hoan cong VL-NC-MTC'!B270</f>
        <v>0</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0</v>
      </c>
      <c r="B265" s="1977">
        <f>'Hoan cong VL-NC-MTC'!A271</f>
        <v>0</v>
      </c>
      <c r="C265" s="1289">
        <f>'Hoan cong VL-NC-MTC'!B271</f>
        <v>0</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0</v>
      </c>
      <c r="B266" s="1977">
        <f>'Hoan cong VL-NC-MTC'!A272</f>
        <v>0</v>
      </c>
      <c r="C266" s="1289">
        <f>'Hoan cong VL-NC-MTC'!B272</f>
        <v>0</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0</v>
      </c>
      <c r="B267" s="1977">
        <f>'Hoan cong VL-NC-MTC'!A273</f>
        <v>0</v>
      </c>
      <c r="C267" s="1289">
        <f>'Hoan cong VL-NC-MTC'!B273</f>
        <v>0</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0</v>
      </c>
      <c r="B268" s="1977">
        <f>'Hoan cong VL-NC-MTC'!A274</f>
        <v>0</v>
      </c>
      <c r="C268" s="1289">
        <f>'Hoan cong VL-NC-MTC'!B274</f>
        <v>0</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0</v>
      </c>
      <c r="B269" s="1977">
        <f>'Hoan cong VL-NC-MTC'!A275</f>
        <v>0</v>
      </c>
      <c r="C269" s="1289">
        <f>'Hoan cong VL-NC-MTC'!B275</f>
        <v>0</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0</v>
      </c>
      <c r="B270" s="1977">
        <f>'Hoan cong VL-NC-MTC'!A276</f>
        <v>0</v>
      </c>
      <c r="C270" s="1289">
        <f>'Hoan cong VL-NC-MTC'!B276</f>
        <v>0</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0</v>
      </c>
      <c r="B271" s="1977">
        <f>'Hoan cong VL-NC-MTC'!A279</f>
        <v>0</v>
      </c>
      <c r="C271" s="1289">
        <f>'Hoan cong VL-NC-MTC'!B279</f>
        <v>0</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0</v>
      </c>
      <c r="B272" s="1977">
        <f>'Hoan cong VL-NC-MTC'!A281</f>
        <v>0</v>
      </c>
      <c r="C272" s="1289">
        <f>'Hoan cong VL-NC-MTC'!B281</f>
        <v>0</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1" priority="20" operator="containsText" text="phần">
      <formula>NOT(ISERROR(SEARCH("phần",E2)))</formula>
    </cfRule>
    <cfRule type="containsText" dxfId="40" priority="21" operator="containsText" text="bộ">
      <formula>NOT(ISERROR(SEARCH("bộ",E2)))</formula>
    </cfRule>
    <cfRule type="containsText" dxfId="39" priority="22" operator="containsText" text="đóng">
      <formula>NOT(ISERROR(SEARCH("đóng",E2)))</formula>
    </cfRule>
    <cfRule type="containsText" dxfId="38" priority="23" operator="containsText" text="kéo">
      <formula>NOT(ISERROR(SEARCH("kéo",E2)))</formula>
    </cfRule>
    <cfRule type="cellIs" dxfId="37" priority="24" operator="equal">
      <formula>"đóng"</formula>
    </cfRule>
    <cfRule type="containsText" dxfId="36" priority="25" operator="containsText" text="đổ">
      <formula>NOT(ISERROR(SEARCH("đổ",E2)))</formula>
    </cfRule>
    <cfRule type="containsText" dxfId="35" priority="26" operator="containsText" text="đắp">
      <formula>NOT(ISERROR(SEARCH("đắp",E2)))</formula>
    </cfRule>
    <cfRule type="containsText" dxfId="34" priority="27" operator="containsText" text="Đào">
      <formula>NOT(ISERROR(SEARCH("Đào",E2)))</formula>
    </cfRule>
  </conditionalFormatting>
  <conditionalFormatting sqref="E4:E203 F53:I54">
    <cfRule type="containsText" dxfId="33" priority="1" operator="containsText" text="phần">
      <formula>NOT(ISERROR(SEARCH("phần",E4)))</formula>
    </cfRule>
    <cfRule type="containsText" dxfId="32" priority="2" operator="containsText" text="bộ">
      <formula>NOT(ISERROR(SEARCH("bộ",E4)))</formula>
    </cfRule>
    <cfRule type="containsText" dxfId="31" priority="3" operator="containsText" text="đóng">
      <formula>NOT(ISERROR(SEARCH("đóng",E4)))</formula>
    </cfRule>
    <cfRule type="containsText" dxfId="30" priority="4" operator="containsText" text="kéo">
      <formula>NOT(ISERROR(SEARCH("kéo",E4)))</formula>
    </cfRule>
    <cfRule type="cellIs" dxfId="29" priority="5" operator="equal">
      <formula>"đóng"</formula>
    </cfRule>
    <cfRule type="containsText" dxfId="28" priority="6" operator="containsText" text="đổ">
      <formula>NOT(ISERROR(SEARCH("đổ",E4)))</formula>
    </cfRule>
    <cfRule type="containsText" dxfId="27" priority="7" operator="containsText" text="đắp">
      <formula>NOT(ISERROR(SEARCH("đắp",E4)))</formula>
    </cfRule>
    <cfRule type="containsText" dxfId="26"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tabSelected="1" zoomScaleNormal="100" workbookViewId="0">
      <pane ySplit="8" topLeftCell="A21" activePane="bottomLeft" state="frozen"/>
      <selection pane="bottomLeft" activeCell="E20" sqref="E20"/>
    </sheetView>
  </sheetViews>
  <sheetFormatPr defaultColWidth="7.453125" defaultRowHeight="13.8" outlineLevelRow="1"/>
  <cols>
    <col min="1" max="1" width="11.08984375" style="2325" customWidth="1"/>
    <col min="2" max="2" width="12.1796875" style="2325" customWidth="1"/>
    <col min="3" max="3" width="14.54296875" style="2325" customWidth="1"/>
    <col min="4" max="4" width="4.6328125" style="2412" customWidth="1"/>
    <col min="5" max="5" width="45.90625" style="2413" bestFit="1" customWidth="1"/>
    <col min="6" max="6" width="6.08984375" style="2325" customWidth="1"/>
    <col min="7" max="7" width="10.1796875" style="2413" customWidth="1"/>
    <col min="8" max="8" width="9.81640625" style="2413" customWidth="1"/>
    <col min="9" max="9" width="8.90625" style="2413" customWidth="1"/>
    <col min="10" max="10" width="9.1796875" style="2413" customWidth="1"/>
    <col min="11" max="11" width="12.6328125" style="2413" customWidth="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outlineLevel="1">
      <c r="D1" s="2727" t="s">
        <v>4919</v>
      </c>
      <c r="E1" s="2727"/>
      <c r="F1" s="2727"/>
      <c r="G1" s="2727"/>
      <c r="H1" s="2727"/>
      <c r="I1" s="2727"/>
      <c r="J1" s="2727"/>
      <c r="K1" s="2727"/>
    </row>
    <row r="2" spans="1:259" s="2326" customFormat="1" ht="17.25" customHeight="1" outlineLevel="1">
      <c r="D2" s="2719" t="s">
        <v>4920</v>
      </c>
      <c r="E2" s="2719"/>
      <c r="F2" s="2719"/>
      <c r="G2" s="2719"/>
      <c r="H2" s="2719"/>
      <c r="I2" s="2719"/>
      <c r="J2" s="2719"/>
      <c r="K2" s="2719"/>
      <c r="L2" s="2719" t="s">
        <v>4920</v>
      </c>
      <c r="M2" s="2719"/>
      <c r="N2" s="2719"/>
      <c r="O2" s="2719"/>
      <c r="P2" s="2719"/>
      <c r="Q2" s="2719"/>
      <c r="R2" s="2719"/>
      <c r="S2" s="2719"/>
      <c r="T2" s="2719" t="s">
        <v>4920</v>
      </c>
      <c r="U2" s="2719"/>
      <c r="V2" s="2719"/>
      <c r="W2" s="2719"/>
      <c r="X2" s="2719"/>
      <c r="Y2" s="2719"/>
      <c r="Z2" s="2719"/>
      <c r="AA2" s="2719"/>
      <c r="AB2" s="2719" t="s">
        <v>4920</v>
      </c>
      <c r="AC2" s="2719"/>
      <c r="AD2" s="2719"/>
      <c r="AE2" s="2719"/>
      <c r="AF2" s="2719"/>
      <c r="AG2" s="2719"/>
      <c r="AH2" s="2719"/>
      <c r="AI2" s="2719"/>
      <c r="AJ2" s="2719" t="s">
        <v>4920</v>
      </c>
      <c r="AK2" s="2719"/>
      <c r="AL2" s="2719"/>
      <c r="AM2" s="2719"/>
      <c r="AN2" s="2719"/>
      <c r="AO2" s="2719"/>
      <c r="AP2" s="2719"/>
      <c r="AQ2" s="2719"/>
      <c r="AR2" s="2719" t="s">
        <v>4920</v>
      </c>
      <c r="AS2" s="2719"/>
      <c r="AT2" s="2719"/>
      <c r="AU2" s="2719"/>
      <c r="AV2" s="2719"/>
      <c r="AW2" s="2719"/>
      <c r="AX2" s="2719"/>
      <c r="AY2" s="2719"/>
      <c r="AZ2" s="2719" t="s">
        <v>4920</v>
      </c>
      <c r="BA2" s="2719"/>
      <c r="BB2" s="2719"/>
      <c r="BC2" s="2719"/>
      <c r="BD2" s="2719"/>
      <c r="BE2" s="2719"/>
      <c r="BF2" s="2719"/>
      <c r="BG2" s="2719"/>
      <c r="BH2" s="2719" t="s">
        <v>4920</v>
      </c>
      <c r="BI2" s="2719"/>
      <c r="BJ2" s="2719"/>
      <c r="BK2" s="2719"/>
      <c r="BL2" s="2719"/>
      <c r="BM2" s="2719"/>
      <c r="BN2" s="2719"/>
      <c r="BO2" s="2719"/>
      <c r="BP2" s="2719" t="s">
        <v>4920</v>
      </c>
      <c r="BQ2" s="2719"/>
      <c r="BR2" s="2719"/>
      <c r="BS2" s="2719"/>
      <c r="BT2" s="2719"/>
      <c r="BU2" s="2719"/>
      <c r="BV2" s="2719"/>
      <c r="BW2" s="2719"/>
      <c r="BX2" s="2719" t="s">
        <v>4920</v>
      </c>
      <c r="BY2" s="2719"/>
      <c r="BZ2" s="2719"/>
      <c r="CA2" s="2719"/>
      <c r="CB2" s="2719"/>
      <c r="CC2" s="2719"/>
      <c r="CD2" s="2719"/>
      <c r="CE2" s="2719"/>
      <c r="CF2" s="2719" t="s">
        <v>4920</v>
      </c>
      <c r="CG2" s="2719"/>
      <c r="CH2" s="2719"/>
      <c r="CI2" s="2719"/>
      <c r="CJ2" s="2719"/>
      <c r="CK2" s="2719"/>
      <c r="CL2" s="2719"/>
      <c r="CM2" s="2719"/>
      <c r="CN2" s="2719" t="s">
        <v>4920</v>
      </c>
      <c r="CO2" s="2719"/>
      <c r="CP2" s="2719"/>
      <c r="CQ2" s="2719"/>
      <c r="CR2" s="2719"/>
      <c r="CS2" s="2719"/>
      <c r="CT2" s="2719"/>
      <c r="CU2" s="2719"/>
      <c r="CV2" s="2719" t="s">
        <v>4920</v>
      </c>
      <c r="CW2" s="2719"/>
      <c r="CX2" s="2719"/>
      <c r="CY2" s="2719"/>
      <c r="CZ2" s="2719"/>
      <c r="DA2" s="2719"/>
      <c r="DB2" s="2719"/>
      <c r="DC2" s="2719"/>
      <c r="DD2" s="2719" t="s">
        <v>4920</v>
      </c>
      <c r="DE2" s="2719"/>
      <c r="DF2" s="2719"/>
      <c r="DG2" s="2719"/>
      <c r="DH2" s="2719"/>
      <c r="DI2" s="2719"/>
      <c r="DJ2" s="2719"/>
      <c r="DK2" s="2719"/>
      <c r="DL2" s="2719" t="s">
        <v>4920</v>
      </c>
      <c r="DM2" s="2719"/>
      <c r="DN2" s="2719"/>
      <c r="DO2" s="2719"/>
      <c r="DP2" s="2719"/>
      <c r="DQ2" s="2719"/>
      <c r="DR2" s="2719"/>
      <c r="DS2" s="2719"/>
      <c r="DT2" s="2719" t="s">
        <v>4920</v>
      </c>
      <c r="DU2" s="2719"/>
      <c r="DV2" s="2719"/>
      <c r="DW2" s="2719"/>
      <c r="DX2" s="2719"/>
      <c r="DY2" s="2719"/>
      <c r="DZ2" s="2719"/>
      <c r="EA2" s="2719"/>
      <c r="EB2" s="2719" t="s">
        <v>4920</v>
      </c>
      <c r="EC2" s="2719"/>
      <c r="ED2" s="2719"/>
      <c r="EE2" s="2719"/>
      <c r="EF2" s="2719"/>
      <c r="EG2" s="2719"/>
      <c r="EH2" s="2719"/>
      <c r="EI2" s="2719"/>
      <c r="EJ2" s="2719" t="s">
        <v>4920</v>
      </c>
      <c r="EK2" s="2719"/>
      <c r="EL2" s="2719"/>
      <c r="EM2" s="2719"/>
      <c r="EN2" s="2719"/>
      <c r="EO2" s="2719"/>
      <c r="EP2" s="2719"/>
      <c r="EQ2" s="2719"/>
      <c r="ER2" s="2719" t="s">
        <v>4920</v>
      </c>
      <c r="ES2" s="2719"/>
      <c r="ET2" s="2719"/>
      <c r="EU2" s="2719"/>
      <c r="EV2" s="2719"/>
      <c r="EW2" s="2719"/>
      <c r="EX2" s="2719"/>
      <c r="EY2" s="2719"/>
      <c r="EZ2" s="2719" t="s">
        <v>4920</v>
      </c>
      <c r="FA2" s="2719"/>
      <c r="FB2" s="2719"/>
      <c r="FC2" s="2719"/>
      <c r="FD2" s="2719"/>
      <c r="FE2" s="2719"/>
      <c r="FF2" s="2719"/>
      <c r="FG2" s="2719"/>
      <c r="FH2" s="2719" t="s">
        <v>4920</v>
      </c>
      <c r="FI2" s="2719"/>
      <c r="FJ2" s="2719"/>
      <c r="FK2" s="2719"/>
      <c r="FL2" s="2719"/>
      <c r="FM2" s="2719"/>
      <c r="FN2" s="2719"/>
      <c r="FO2" s="2719"/>
      <c r="FP2" s="2719" t="s">
        <v>4920</v>
      </c>
      <c r="FQ2" s="2719"/>
      <c r="FR2" s="2719"/>
      <c r="FS2" s="2719"/>
      <c r="FT2" s="2719"/>
      <c r="FU2" s="2719"/>
      <c r="FV2" s="2719"/>
      <c r="FW2" s="2719"/>
      <c r="FX2" s="2719" t="s">
        <v>4920</v>
      </c>
      <c r="FY2" s="2719"/>
      <c r="FZ2" s="2719"/>
      <c r="GA2" s="2719"/>
      <c r="GB2" s="2719"/>
      <c r="GC2" s="2719"/>
      <c r="GD2" s="2719"/>
      <c r="GE2" s="2719"/>
      <c r="GF2" s="2719" t="s">
        <v>4920</v>
      </c>
      <c r="GG2" s="2719"/>
      <c r="GH2" s="2719"/>
      <c r="GI2" s="2719"/>
      <c r="GJ2" s="2719"/>
      <c r="GK2" s="2719"/>
      <c r="GL2" s="2719"/>
      <c r="GM2" s="2719"/>
      <c r="GN2" s="2719" t="s">
        <v>4920</v>
      </c>
      <c r="GO2" s="2719"/>
      <c r="GP2" s="2719"/>
      <c r="GQ2" s="2719"/>
      <c r="GR2" s="2719"/>
      <c r="GS2" s="2719"/>
      <c r="GT2" s="2719"/>
      <c r="GU2" s="2719"/>
      <c r="GV2" s="2719" t="s">
        <v>4920</v>
      </c>
      <c r="GW2" s="2719"/>
      <c r="GX2" s="2719"/>
      <c r="GY2" s="2719"/>
      <c r="GZ2" s="2719"/>
      <c r="HA2" s="2719"/>
      <c r="HB2" s="2719"/>
      <c r="HC2" s="2719"/>
      <c r="HD2" s="2719" t="s">
        <v>4920</v>
      </c>
      <c r="HE2" s="2719"/>
      <c r="HF2" s="2719"/>
      <c r="HG2" s="2719"/>
      <c r="HH2" s="2719"/>
      <c r="HI2" s="2719"/>
      <c r="HJ2" s="2719"/>
      <c r="HK2" s="2719"/>
      <c r="HL2" s="2719" t="s">
        <v>4920</v>
      </c>
      <c r="HM2" s="2719"/>
      <c r="HN2" s="2719"/>
      <c r="HO2" s="2719"/>
      <c r="HP2" s="2719"/>
      <c r="HQ2" s="2719"/>
      <c r="HR2" s="2719"/>
      <c r="HS2" s="2719"/>
      <c r="HT2" s="2719" t="s">
        <v>4920</v>
      </c>
      <c r="HU2" s="2719"/>
      <c r="HV2" s="2719"/>
      <c r="HW2" s="2719"/>
      <c r="HX2" s="2719"/>
      <c r="HY2" s="2719"/>
      <c r="HZ2" s="2719"/>
      <c r="IA2" s="2719"/>
      <c r="IB2" s="2719" t="s">
        <v>4920</v>
      </c>
      <c r="IC2" s="2719"/>
      <c r="ID2" s="2719"/>
      <c r="IE2" s="2719"/>
      <c r="IF2" s="2719"/>
      <c r="IG2" s="2719"/>
      <c r="IH2" s="2719"/>
      <c r="II2" s="2719"/>
      <c r="IJ2" s="2719" t="s">
        <v>4920</v>
      </c>
      <c r="IK2" s="2719"/>
      <c r="IL2" s="2719"/>
      <c r="IM2" s="2719"/>
      <c r="IN2" s="2719"/>
      <c r="IO2" s="2719"/>
      <c r="IP2" s="2719"/>
      <c r="IQ2" s="2719"/>
      <c r="IR2" s="2719" t="s">
        <v>4920</v>
      </c>
      <c r="IS2" s="2719"/>
      <c r="IT2" s="2719"/>
      <c r="IU2" s="2719"/>
      <c r="IV2" s="2719"/>
      <c r="IW2" s="2719"/>
      <c r="IX2" s="2719"/>
      <c r="IY2" s="2719"/>
    </row>
    <row r="3" spans="1:259" s="2326" customFormat="1" ht="17.25" customHeight="1" outlineLevel="1">
      <c r="D3" s="2719" t="s">
        <v>4921</v>
      </c>
      <c r="E3" s="2719"/>
      <c r="F3" s="2719"/>
      <c r="G3" s="2719"/>
      <c r="H3" s="2719"/>
      <c r="I3" s="2719"/>
      <c r="J3" s="2719"/>
      <c r="K3" s="2719"/>
      <c r="L3" s="2719" t="s">
        <v>4921</v>
      </c>
      <c r="M3" s="2719"/>
      <c r="N3" s="2719"/>
      <c r="O3" s="2719"/>
      <c r="P3" s="2719"/>
      <c r="Q3" s="2719"/>
      <c r="R3" s="2719"/>
      <c r="S3" s="2719"/>
      <c r="T3" s="2719" t="s">
        <v>4921</v>
      </c>
      <c r="U3" s="2719"/>
      <c r="V3" s="2719"/>
      <c r="W3" s="2719"/>
      <c r="X3" s="2719"/>
      <c r="Y3" s="2719"/>
      <c r="Z3" s="2719"/>
      <c r="AA3" s="2719"/>
      <c r="AB3" s="2719" t="s">
        <v>4921</v>
      </c>
      <c r="AC3" s="2719"/>
      <c r="AD3" s="2719"/>
      <c r="AE3" s="2719"/>
      <c r="AF3" s="2719"/>
      <c r="AG3" s="2719"/>
      <c r="AH3" s="2719"/>
      <c r="AI3" s="2719"/>
      <c r="AJ3" s="2719" t="s">
        <v>4921</v>
      </c>
      <c r="AK3" s="2719"/>
      <c r="AL3" s="2719"/>
      <c r="AM3" s="2719"/>
      <c r="AN3" s="2719"/>
      <c r="AO3" s="2719"/>
      <c r="AP3" s="2719"/>
      <c r="AQ3" s="2719"/>
      <c r="AR3" s="2719" t="s">
        <v>4921</v>
      </c>
      <c r="AS3" s="2719"/>
      <c r="AT3" s="2719"/>
      <c r="AU3" s="2719"/>
      <c r="AV3" s="2719"/>
      <c r="AW3" s="2719"/>
      <c r="AX3" s="2719"/>
      <c r="AY3" s="2719"/>
      <c r="AZ3" s="2719" t="s">
        <v>4921</v>
      </c>
      <c r="BA3" s="2719"/>
      <c r="BB3" s="2719"/>
      <c r="BC3" s="2719"/>
      <c r="BD3" s="2719"/>
      <c r="BE3" s="2719"/>
      <c r="BF3" s="2719"/>
      <c r="BG3" s="2719"/>
      <c r="BH3" s="2719" t="s">
        <v>4921</v>
      </c>
      <c r="BI3" s="2719"/>
      <c r="BJ3" s="2719"/>
      <c r="BK3" s="2719"/>
      <c r="BL3" s="2719"/>
      <c r="BM3" s="2719"/>
      <c r="BN3" s="2719"/>
      <c r="BO3" s="2719"/>
      <c r="BP3" s="2719" t="s">
        <v>4921</v>
      </c>
      <c r="BQ3" s="2719"/>
      <c r="BR3" s="2719"/>
      <c r="BS3" s="2719"/>
      <c r="BT3" s="2719"/>
      <c r="BU3" s="2719"/>
      <c r="BV3" s="2719"/>
      <c r="BW3" s="2719"/>
      <c r="BX3" s="2719" t="s">
        <v>4921</v>
      </c>
      <c r="BY3" s="2719"/>
      <c r="BZ3" s="2719"/>
      <c r="CA3" s="2719"/>
      <c r="CB3" s="2719"/>
      <c r="CC3" s="2719"/>
      <c r="CD3" s="2719"/>
      <c r="CE3" s="2719"/>
      <c r="CF3" s="2719" t="s">
        <v>4921</v>
      </c>
      <c r="CG3" s="2719"/>
      <c r="CH3" s="2719"/>
      <c r="CI3" s="2719"/>
      <c r="CJ3" s="2719"/>
      <c r="CK3" s="2719"/>
      <c r="CL3" s="2719"/>
      <c r="CM3" s="2719"/>
      <c r="CN3" s="2719" t="s">
        <v>4921</v>
      </c>
      <c r="CO3" s="2719"/>
      <c r="CP3" s="2719"/>
      <c r="CQ3" s="2719"/>
      <c r="CR3" s="2719"/>
      <c r="CS3" s="2719"/>
      <c r="CT3" s="2719"/>
      <c r="CU3" s="2719"/>
      <c r="CV3" s="2719" t="s">
        <v>4921</v>
      </c>
      <c r="CW3" s="2719"/>
      <c r="CX3" s="2719"/>
      <c r="CY3" s="2719"/>
      <c r="CZ3" s="2719"/>
      <c r="DA3" s="2719"/>
      <c r="DB3" s="2719"/>
      <c r="DC3" s="2719"/>
      <c r="DD3" s="2719" t="s">
        <v>4921</v>
      </c>
      <c r="DE3" s="2719"/>
      <c r="DF3" s="2719"/>
      <c r="DG3" s="2719"/>
      <c r="DH3" s="2719"/>
      <c r="DI3" s="2719"/>
      <c r="DJ3" s="2719"/>
      <c r="DK3" s="2719"/>
      <c r="DL3" s="2719" t="s">
        <v>4921</v>
      </c>
      <c r="DM3" s="2719"/>
      <c r="DN3" s="2719"/>
      <c r="DO3" s="2719"/>
      <c r="DP3" s="2719"/>
      <c r="DQ3" s="2719"/>
      <c r="DR3" s="2719"/>
      <c r="DS3" s="2719"/>
      <c r="DT3" s="2719" t="s">
        <v>4921</v>
      </c>
      <c r="DU3" s="2719"/>
      <c r="DV3" s="2719"/>
      <c r="DW3" s="2719"/>
      <c r="DX3" s="2719"/>
      <c r="DY3" s="2719"/>
      <c r="DZ3" s="2719"/>
      <c r="EA3" s="2719"/>
      <c r="EB3" s="2719" t="s">
        <v>4921</v>
      </c>
      <c r="EC3" s="2719"/>
      <c r="ED3" s="2719"/>
      <c r="EE3" s="2719"/>
      <c r="EF3" s="2719"/>
      <c r="EG3" s="2719"/>
      <c r="EH3" s="2719"/>
      <c r="EI3" s="2719"/>
      <c r="EJ3" s="2719" t="s">
        <v>4921</v>
      </c>
      <c r="EK3" s="2719"/>
      <c r="EL3" s="2719"/>
      <c r="EM3" s="2719"/>
      <c r="EN3" s="2719"/>
      <c r="EO3" s="2719"/>
      <c r="EP3" s="2719"/>
      <c r="EQ3" s="2719"/>
      <c r="ER3" s="2719" t="s">
        <v>4921</v>
      </c>
      <c r="ES3" s="2719"/>
      <c r="ET3" s="2719"/>
      <c r="EU3" s="2719"/>
      <c r="EV3" s="2719"/>
      <c r="EW3" s="2719"/>
      <c r="EX3" s="2719"/>
      <c r="EY3" s="2719"/>
      <c r="EZ3" s="2719" t="s">
        <v>4921</v>
      </c>
      <c r="FA3" s="2719"/>
      <c r="FB3" s="2719"/>
      <c r="FC3" s="2719"/>
      <c r="FD3" s="2719"/>
      <c r="FE3" s="2719"/>
      <c r="FF3" s="2719"/>
      <c r="FG3" s="2719"/>
      <c r="FH3" s="2719" t="s">
        <v>4921</v>
      </c>
      <c r="FI3" s="2719"/>
      <c r="FJ3" s="2719"/>
      <c r="FK3" s="2719"/>
      <c r="FL3" s="2719"/>
      <c r="FM3" s="2719"/>
      <c r="FN3" s="2719"/>
      <c r="FO3" s="2719"/>
      <c r="FP3" s="2719" t="s">
        <v>4921</v>
      </c>
      <c r="FQ3" s="2719"/>
      <c r="FR3" s="2719"/>
      <c r="FS3" s="2719"/>
      <c r="FT3" s="2719"/>
      <c r="FU3" s="2719"/>
      <c r="FV3" s="2719"/>
      <c r="FW3" s="2719"/>
      <c r="FX3" s="2719" t="s">
        <v>4921</v>
      </c>
      <c r="FY3" s="2719"/>
      <c r="FZ3" s="2719"/>
      <c r="GA3" s="2719"/>
      <c r="GB3" s="2719"/>
      <c r="GC3" s="2719"/>
      <c r="GD3" s="2719"/>
      <c r="GE3" s="2719"/>
      <c r="GF3" s="2719" t="s">
        <v>4921</v>
      </c>
      <c r="GG3" s="2719"/>
      <c r="GH3" s="2719"/>
      <c r="GI3" s="2719"/>
      <c r="GJ3" s="2719"/>
      <c r="GK3" s="2719"/>
      <c r="GL3" s="2719"/>
      <c r="GM3" s="2719"/>
      <c r="GN3" s="2719" t="s">
        <v>4921</v>
      </c>
      <c r="GO3" s="2719"/>
      <c r="GP3" s="2719"/>
      <c r="GQ3" s="2719"/>
      <c r="GR3" s="2719"/>
      <c r="GS3" s="2719"/>
      <c r="GT3" s="2719"/>
      <c r="GU3" s="2719"/>
      <c r="GV3" s="2719" t="s">
        <v>4921</v>
      </c>
      <c r="GW3" s="2719"/>
      <c r="GX3" s="2719"/>
      <c r="GY3" s="2719"/>
      <c r="GZ3" s="2719"/>
      <c r="HA3" s="2719"/>
      <c r="HB3" s="2719"/>
      <c r="HC3" s="2719"/>
      <c r="HD3" s="2719" t="s">
        <v>4921</v>
      </c>
      <c r="HE3" s="2719"/>
      <c r="HF3" s="2719"/>
      <c r="HG3" s="2719"/>
      <c r="HH3" s="2719"/>
      <c r="HI3" s="2719"/>
      <c r="HJ3" s="2719"/>
      <c r="HK3" s="2719"/>
      <c r="HL3" s="2719" t="s">
        <v>4921</v>
      </c>
      <c r="HM3" s="2719"/>
      <c r="HN3" s="2719"/>
      <c r="HO3" s="2719"/>
      <c r="HP3" s="2719"/>
      <c r="HQ3" s="2719"/>
      <c r="HR3" s="2719"/>
      <c r="HS3" s="2719"/>
      <c r="HT3" s="2719" t="s">
        <v>4921</v>
      </c>
      <c r="HU3" s="2719"/>
      <c r="HV3" s="2719"/>
      <c r="HW3" s="2719"/>
      <c r="HX3" s="2719"/>
      <c r="HY3" s="2719"/>
      <c r="HZ3" s="2719"/>
      <c r="IA3" s="2719"/>
      <c r="IB3" s="2719" t="s">
        <v>4921</v>
      </c>
      <c r="IC3" s="2719"/>
      <c r="ID3" s="2719"/>
      <c r="IE3" s="2719"/>
      <c r="IF3" s="2719"/>
      <c r="IG3" s="2719"/>
      <c r="IH3" s="2719"/>
      <c r="II3" s="2719"/>
      <c r="IJ3" s="2719" t="s">
        <v>4921</v>
      </c>
      <c r="IK3" s="2719"/>
      <c r="IL3" s="2719"/>
      <c r="IM3" s="2719"/>
      <c r="IN3" s="2719"/>
      <c r="IO3" s="2719"/>
      <c r="IP3" s="2719"/>
      <c r="IQ3" s="2719"/>
      <c r="IR3" s="2719" t="s">
        <v>4921</v>
      </c>
      <c r="IS3" s="2719"/>
      <c r="IT3" s="2719"/>
      <c r="IU3" s="2719"/>
      <c r="IV3" s="2719"/>
      <c r="IW3" s="2719"/>
      <c r="IX3" s="2719"/>
      <c r="IY3" s="2719"/>
    </row>
    <row r="4" spans="1:259" s="2329" customFormat="1" ht="17.25" customHeight="1" outlineLevel="1">
      <c r="D4" s="2714" t="s">
        <v>4922</v>
      </c>
      <c r="E4" s="2714"/>
      <c r="F4" s="2714"/>
      <c r="G4" s="2714"/>
      <c r="H4" s="2714"/>
      <c r="I4" s="2714"/>
      <c r="J4" s="2714"/>
      <c r="K4" s="2714"/>
      <c r="L4" s="2327"/>
      <c r="M4" s="2327"/>
      <c r="N4" s="2328" t="s">
        <v>5116</v>
      </c>
      <c r="O4" s="2327"/>
      <c r="P4" s="2327"/>
      <c r="Q4" s="2327"/>
      <c r="R4" s="2327"/>
      <c r="S4" s="2327"/>
      <c r="T4" s="2327"/>
      <c r="U4" s="2327"/>
      <c r="V4" s="2327"/>
      <c r="W4" s="2327"/>
      <c r="X4" s="2327"/>
      <c r="Y4" s="2327"/>
      <c r="Z4" s="2327"/>
      <c r="AA4" s="2327"/>
      <c r="AB4" s="2327"/>
      <c r="AC4" s="2327"/>
      <c r="AD4" s="2327"/>
      <c r="AE4" s="2327"/>
    </row>
    <row r="5" spans="1:259" ht="17.25" customHeight="1">
      <c r="D5" s="2720"/>
      <c r="E5" s="2720"/>
      <c r="F5" s="2720"/>
      <c r="G5" s="2720"/>
      <c r="H5" s="2720"/>
      <c r="I5" s="2720"/>
      <c r="J5" s="2720"/>
      <c r="K5" s="2720"/>
    </row>
    <row r="6" spans="1:259" ht="17.25" customHeight="1">
      <c r="D6" s="2721" t="s">
        <v>4229</v>
      </c>
      <c r="E6" s="2723" t="s">
        <v>4923</v>
      </c>
      <c r="F6" s="2723" t="s">
        <v>4924</v>
      </c>
      <c r="G6" s="2725" t="s">
        <v>4925</v>
      </c>
      <c r="H6" s="2726"/>
      <c r="I6" s="2725" t="s">
        <v>4926</v>
      </c>
      <c r="J6" s="2726"/>
      <c r="K6" s="2723" t="s">
        <v>4927</v>
      </c>
    </row>
    <row r="7" spans="1:259" ht="17.25" customHeight="1">
      <c r="D7" s="2722"/>
      <c r="E7" s="2724"/>
      <c r="F7" s="2724"/>
      <c r="G7" s="2330" t="s">
        <v>4928</v>
      </c>
      <c r="H7" s="2330" t="s">
        <v>4733</v>
      </c>
      <c r="I7" s="2330" t="s">
        <v>4929</v>
      </c>
      <c r="J7" s="2330" t="s">
        <v>4930</v>
      </c>
      <c r="K7" s="2724"/>
    </row>
    <row r="8" spans="1:259" ht="17.25" customHeight="1">
      <c r="D8" s="2450"/>
      <c r="E8" s="2451"/>
      <c r="F8" s="2451"/>
      <c r="G8" s="2452"/>
      <c r="H8" s="2452"/>
      <c r="I8" s="2452"/>
      <c r="J8" s="2452"/>
      <c r="K8" s="2451"/>
    </row>
    <row r="9" spans="1:259" ht="14.4">
      <c r="D9" s="2331" t="s">
        <v>501</v>
      </c>
      <c r="E9" s="2332" t="s">
        <v>4931</v>
      </c>
      <c r="F9" s="2331"/>
      <c r="G9" s="2333"/>
      <c r="H9" s="2334"/>
      <c r="I9" s="2334"/>
      <c r="J9" s="2334"/>
      <c r="K9" s="2335"/>
    </row>
    <row r="10" spans="1:259" s="2340" customFormat="1" ht="14.4">
      <c r="D10" s="2336"/>
      <c r="E10" s="2337" t="s">
        <v>4932</v>
      </c>
      <c r="F10" s="2338" t="s">
        <v>4933</v>
      </c>
      <c r="G10" s="2312">
        <v>1</v>
      </c>
      <c r="H10" s="2312">
        <v>1</v>
      </c>
      <c r="I10" s="2313"/>
      <c r="J10" s="2313"/>
      <c r="K10" s="2339"/>
      <c r="M10" s="2341" t="s">
        <v>5117</v>
      </c>
      <c r="N10" s="2342" t="s">
        <v>5118</v>
      </c>
      <c r="O10" s="2341"/>
      <c r="P10" s="2341"/>
    </row>
    <row r="11" spans="1:259" s="2344" customFormat="1">
      <c r="D11" s="2331" t="s">
        <v>941</v>
      </c>
      <c r="E11" s="2343" t="s">
        <v>4934</v>
      </c>
      <c r="F11" s="2332"/>
      <c r="G11" s="2314"/>
      <c r="H11" s="2314"/>
      <c r="I11" s="2315"/>
      <c r="J11" s="2315"/>
      <c r="K11" s="2339"/>
      <c r="M11" s="2341" t="s">
        <v>501</v>
      </c>
      <c r="N11" s="2342" t="s">
        <v>5119</v>
      </c>
      <c r="O11" s="2345"/>
      <c r="P11" s="2346"/>
    </row>
    <row r="12" spans="1:259" s="2344" customFormat="1">
      <c r="D12" s="2331"/>
      <c r="E12" s="2343" t="s">
        <v>2296</v>
      </c>
      <c r="F12" s="2331"/>
      <c r="G12" s="2316"/>
      <c r="H12" s="2316"/>
      <c r="I12" s="2313"/>
      <c r="J12" s="2313"/>
      <c r="K12" s="2339"/>
      <c r="M12" s="2347">
        <v>1</v>
      </c>
      <c r="N12" s="2345" t="s">
        <v>5120</v>
      </c>
      <c r="O12" s="2348" t="s">
        <v>5121</v>
      </c>
      <c r="P12" s="2349">
        <v>6</v>
      </c>
    </row>
    <row r="13" spans="1:259" s="2344" customFormat="1">
      <c r="D13" s="2331">
        <v>1</v>
      </c>
      <c r="E13" s="2453" t="s">
        <v>2342</v>
      </c>
      <c r="F13" s="2331" t="s">
        <v>2336</v>
      </c>
      <c r="G13" s="2316"/>
      <c r="H13" s="2316"/>
      <c r="I13" s="2313"/>
      <c r="J13" s="2313"/>
      <c r="K13" s="2339"/>
      <c r="M13" s="2347">
        <v>2</v>
      </c>
      <c r="N13" s="2345" t="s">
        <v>5122</v>
      </c>
      <c r="O13" s="2348" t="s">
        <v>5121</v>
      </c>
      <c r="P13" s="2349">
        <v>36</v>
      </c>
    </row>
    <row r="14" spans="1:259" s="2340" customFormat="1">
      <c r="A14" s="2344"/>
      <c r="B14" s="2344"/>
      <c r="C14" s="2344"/>
      <c r="D14" s="2331"/>
      <c r="E14" s="2350" t="s">
        <v>4935</v>
      </c>
      <c r="F14" s="2351" t="s">
        <v>858</v>
      </c>
      <c r="G14" s="2352">
        <v>0.23</v>
      </c>
      <c r="H14" s="2352">
        <v>0.23</v>
      </c>
      <c r="I14" s="2313"/>
      <c r="J14" s="2313"/>
      <c r="K14" s="2339"/>
      <c r="M14" s="2347">
        <v>3</v>
      </c>
      <c r="N14" s="2345" t="s">
        <v>5123</v>
      </c>
      <c r="O14" s="2348" t="s">
        <v>5121</v>
      </c>
      <c r="P14" s="2349">
        <v>5</v>
      </c>
    </row>
    <row r="15" spans="1:259" s="2340" customFormat="1">
      <c r="A15" s="2344"/>
      <c r="B15" s="2344"/>
      <c r="C15" s="2344"/>
      <c r="D15" s="2331"/>
      <c r="E15" s="2350" t="s">
        <v>4936</v>
      </c>
      <c r="F15" s="2351" t="s">
        <v>858</v>
      </c>
      <c r="G15" s="2352">
        <v>0.24</v>
      </c>
      <c r="H15" s="2352">
        <v>0.24</v>
      </c>
      <c r="I15" s="2313"/>
      <c r="J15" s="2313"/>
      <c r="K15" s="2339"/>
      <c r="M15" s="2347">
        <v>4</v>
      </c>
      <c r="N15" s="2345" t="s">
        <v>5124</v>
      </c>
      <c r="O15" s="2348" t="s">
        <v>5125</v>
      </c>
      <c r="P15" s="2349">
        <v>2</v>
      </c>
    </row>
    <row r="16" spans="1:259" s="2340" customFormat="1">
      <c r="A16" s="2344"/>
      <c r="B16" s="2344"/>
      <c r="C16" s="2344"/>
      <c r="D16" s="2331">
        <v>2</v>
      </c>
      <c r="E16" s="2453" t="s">
        <v>4937</v>
      </c>
      <c r="F16" s="2331" t="s">
        <v>2336</v>
      </c>
      <c r="G16" s="2352">
        <v>2</v>
      </c>
      <c r="H16" s="2352">
        <v>2</v>
      </c>
      <c r="I16" s="2313"/>
      <c r="J16" s="2313"/>
      <c r="K16" s="2339"/>
      <c r="M16" s="2341" t="s">
        <v>941</v>
      </c>
      <c r="N16" s="2342" t="s">
        <v>5126</v>
      </c>
      <c r="O16" s="2345"/>
      <c r="P16" s="2346"/>
    </row>
    <row r="17" spans="1:16" s="2340" customFormat="1">
      <c r="A17" s="2344"/>
      <c r="B17" s="2344"/>
      <c r="D17" s="2331"/>
      <c r="E17" s="2350" t="s">
        <v>4938</v>
      </c>
      <c r="F17" s="2351" t="s">
        <v>2256</v>
      </c>
      <c r="G17" s="2352">
        <v>162</v>
      </c>
      <c r="H17" s="2352">
        <v>162</v>
      </c>
      <c r="I17" s="2313"/>
      <c r="J17" s="2313"/>
      <c r="K17" s="2339"/>
      <c r="M17" s="2341" t="s">
        <v>1620</v>
      </c>
      <c r="N17" s="2342" t="s">
        <v>5127</v>
      </c>
      <c r="O17" s="2345"/>
      <c r="P17" s="2346"/>
    </row>
    <row r="18" spans="1:16" s="2340" customFormat="1">
      <c r="A18" s="2344"/>
      <c r="B18" s="2344"/>
      <c r="D18" s="2331"/>
      <c r="E18" s="2350" t="s">
        <v>3025</v>
      </c>
      <c r="F18" s="2351" t="s">
        <v>858</v>
      </c>
      <c r="G18" s="2352">
        <v>0.26</v>
      </c>
      <c r="H18" s="2352">
        <v>0.26</v>
      </c>
      <c r="I18" s="2313"/>
      <c r="J18" s="2313"/>
      <c r="K18" s="2339"/>
      <c r="M18" s="2347">
        <v>1</v>
      </c>
      <c r="N18" s="2345" t="s">
        <v>5128</v>
      </c>
      <c r="O18" s="2348" t="s">
        <v>5125</v>
      </c>
      <c r="P18" s="2349">
        <v>37</v>
      </c>
    </row>
    <row r="19" spans="1:16" s="2340" customFormat="1">
      <c r="A19" s="2344"/>
      <c r="B19" s="2344"/>
      <c r="D19" s="2331"/>
      <c r="E19" s="2350" t="s">
        <v>3021</v>
      </c>
      <c r="F19" s="2351" t="s">
        <v>858</v>
      </c>
      <c r="G19" s="2352">
        <v>0.48299999999999998</v>
      </c>
      <c r="H19" s="2352">
        <v>0.48299999999999998</v>
      </c>
      <c r="I19" s="2313"/>
      <c r="J19" s="2313"/>
      <c r="K19" s="2339"/>
      <c r="M19" s="2347">
        <v>2</v>
      </c>
      <c r="N19" s="2345" t="s">
        <v>5129</v>
      </c>
      <c r="O19" s="2348" t="s">
        <v>5125</v>
      </c>
      <c r="P19" s="2349">
        <v>6</v>
      </c>
    </row>
    <row r="20" spans="1:16" s="2340" customFormat="1">
      <c r="A20" s="2344"/>
      <c r="B20" s="2344"/>
      <c r="D20" s="2331"/>
      <c r="E20" s="2350" t="s">
        <v>4935</v>
      </c>
      <c r="F20" s="2351" t="s">
        <v>858</v>
      </c>
      <c r="G20" s="2352">
        <v>0.69</v>
      </c>
      <c r="H20" s="2352">
        <v>0.69</v>
      </c>
      <c r="I20" s="2313"/>
      <c r="J20" s="2313"/>
      <c r="K20" s="2339"/>
      <c r="M20" s="2347">
        <v>3</v>
      </c>
      <c r="N20" s="2345" t="s">
        <v>5130</v>
      </c>
      <c r="O20" s="2348" t="s">
        <v>5125</v>
      </c>
      <c r="P20" s="2349">
        <v>37</v>
      </c>
    </row>
    <row r="21" spans="1:16" s="2344" customFormat="1">
      <c r="D21" s="2331"/>
      <c r="E21" s="2350" t="s">
        <v>3221</v>
      </c>
      <c r="F21" s="2351" t="s">
        <v>858</v>
      </c>
      <c r="G21" s="2352">
        <v>0.55000000000000004</v>
      </c>
      <c r="H21" s="2352">
        <v>0.55000000000000004</v>
      </c>
      <c r="I21" s="2313"/>
      <c r="J21" s="2313"/>
      <c r="K21" s="2339"/>
      <c r="M21" s="2347">
        <v>4</v>
      </c>
      <c r="N21" s="2345" t="s">
        <v>5131</v>
      </c>
      <c r="O21" s="2348" t="s">
        <v>5125</v>
      </c>
      <c r="P21" s="2349">
        <v>6</v>
      </c>
    </row>
    <row r="22" spans="1:16" s="2344" customFormat="1">
      <c r="D22" s="2331">
        <v>3</v>
      </c>
      <c r="E22" s="2453" t="s">
        <v>2360</v>
      </c>
      <c r="F22" s="2331" t="s">
        <v>2336</v>
      </c>
      <c r="G22" s="2352">
        <v>24</v>
      </c>
      <c r="H22" s="2352">
        <v>24</v>
      </c>
      <c r="I22" s="2313"/>
      <c r="J22" s="2313"/>
      <c r="K22" s="2339"/>
      <c r="M22" s="2341" t="s">
        <v>1914</v>
      </c>
      <c r="N22" s="2342" t="s">
        <v>5132</v>
      </c>
      <c r="O22" s="2348" t="s">
        <v>5133</v>
      </c>
      <c r="P22" s="2353">
        <v>1</v>
      </c>
    </row>
    <row r="23" spans="1:16" s="2340" customFormat="1">
      <c r="A23" s="2344"/>
      <c r="B23" s="2344"/>
      <c r="D23" s="2331"/>
      <c r="E23" s="2350" t="s">
        <v>4935</v>
      </c>
      <c r="F23" s="2351" t="s">
        <v>858</v>
      </c>
      <c r="G23" s="2352">
        <v>8</v>
      </c>
      <c r="H23" s="2352">
        <v>8</v>
      </c>
      <c r="I23" s="2313"/>
      <c r="J23" s="2313"/>
      <c r="K23" s="2339"/>
      <c r="N23" s="2354"/>
    </row>
    <row r="24" spans="1:16" s="2340" customFormat="1">
      <c r="A24" s="2344"/>
      <c r="B24" s="2344"/>
      <c r="D24" s="2331"/>
      <c r="E24" s="2350" t="s">
        <v>4936</v>
      </c>
      <c r="F24" s="2351" t="s">
        <v>858</v>
      </c>
      <c r="G24" s="2352">
        <v>0.18</v>
      </c>
      <c r="H24" s="2352">
        <v>0.18</v>
      </c>
      <c r="I24" s="2313"/>
      <c r="J24" s="2313"/>
      <c r="K24" s="2339"/>
      <c r="N24" s="2354"/>
    </row>
    <row r="25" spans="1:16" s="2344" customFormat="1">
      <c r="D25" s="2331">
        <v>4</v>
      </c>
      <c r="E25" s="2453" t="s">
        <v>2372</v>
      </c>
      <c r="F25" s="2331" t="s">
        <v>2336</v>
      </c>
      <c r="G25" s="2352">
        <v>1</v>
      </c>
      <c r="H25" s="2352">
        <v>1</v>
      </c>
      <c r="I25" s="2313"/>
      <c r="J25" s="2313"/>
      <c r="K25" s="2339"/>
      <c r="N25" s="2355"/>
    </row>
    <row r="26" spans="1:16" s="2340" customFormat="1">
      <c r="A26" s="2344"/>
      <c r="B26" s="2344"/>
      <c r="D26" s="2331"/>
      <c r="E26" s="2350" t="s">
        <v>4938</v>
      </c>
      <c r="F26" s="2351" t="s">
        <v>2256</v>
      </c>
      <c r="G26" s="2356">
        <v>180</v>
      </c>
      <c r="H26" s="2356">
        <v>180</v>
      </c>
      <c r="I26" s="2313"/>
      <c r="J26" s="2313"/>
      <c r="K26" s="2339"/>
      <c r="N26" s="2354"/>
    </row>
    <row r="27" spans="1:16" s="2340" customFormat="1">
      <c r="A27" s="2344"/>
      <c r="B27" s="2344"/>
      <c r="D27" s="2331"/>
      <c r="E27" s="2350" t="s">
        <v>3025</v>
      </c>
      <c r="F27" s="2351" t="s">
        <v>858</v>
      </c>
      <c r="G27" s="2352">
        <v>0.33</v>
      </c>
      <c r="H27" s="2352">
        <v>0.33</v>
      </c>
      <c r="I27" s="2313"/>
      <c r="J27" s="2313"/>
      <c r="K27" s="2339"/>
      <c r="N27" s="2354"/>
    </row>
    <row r="28" spans="1:16" s="2340" customFormat="1">
      <c r="A28" s="2344"/>
      <c r="B28" s="2344"/>
      <c r="D28" s="2331"/>
      <c r="E28" s="2350" t="s">
        <v>3021</v>
      </c>
      <c r="F28" s="2351" t="s">
        <v>858</v>
      </c>
      <c r="G28" s="2352">
        <v>0.52</v>
      </c>
      <c r="H28" s="2352">
        <v>0.52</v>
      </c>
      <c r="I28" s="2313"/>
      <c r="J28" s="2313"/>
      <c r="K28" s="2339"/>
      <c r="N28" s="2354"/>
    </row>
    <row r="29" spans="1:16" s="2340" customFormat="1">
      <c r="A29" s="2344"/>
      <c r="B29" s="2344"/>
      <c r="D29" s="2331"/>
      <c r="E29" s="2350" t="s">
        <v>4935</v>
      </c>
      <c r="F29" s="2351" t="s">
        <v>858</v>
      </c>
      <c r="G29" s="2352">
        <v>0.99</v>
      </c>
      <c r="H29" s="2352">
        <v>0.99</v>
      </c>
      <c r="I29" s="2313"/>
      <c r="J29" s="2313"/>
      <c r="K29" s="2339"/>
      <c r="N29" s="2354"/>
    </row>
    <row r="30" spans="1:16" s="2340" customFormat="1">
      <c r="A30" s="2344"/>
      <c r="B30" s="2344"/>
      <c r="D30" s="2331"/>
      <c r="E30" s="2350" t="s">
        <v>4939</v>
      </c>
      <c r="F30" s="2351" t="s">
        <v>858</v>
      </c>
      <c r="G30" s="2352">
        <v>0.82</v>
      </c>
      <c r="H30" s="2352">
        <v>0.82</v>
      </c>
      <c r="I30" s="2313"/>
      <c r="J30" s="2313"/>
      <c r="K30" s="2339"/>
      <c r="N30" s="2354"/>
    </row>
    <row r="31" spans="1:16" s="2340" customFormat="1">
      <c r="A31" s="2344"/>
      <c r="B31" s="2344"/>
      <c r="C31" s="2344"/>
      <c r="D31" s="2331">
        <v>5</v>
      </c>
      <c r="E31" s="2453" t="s">
        <v>2373</v>
      </c>
      <c r="F31" s="2331" t="s">
        <v>2336</v>
      </c>
      <c r="G31" s="2352">
        <v>7</v>
      </c>
      <c r="H31" s="2352">
        <v>7</v>
      </c>
      <c r="I31" s="2313"/>
      <c r="J31" s="2313"/>
      <c r="K31" s="2339"/>
      <c r="N31" s="2354"/>
    </row>
    <row r="32" spans="1:16" s="2340" customFormat="1">
      <c r="A32" s="2344"/>
      <c r="B32" s="2344"/>
      <c r="D32" s="2331"/>
      <c r="E32" s="2350" t="s">
        <v>4938</v>
      </c>
      <c r="F32" s="2351" t="s">
        <v>2256</v>
      </c>
      <c r="G32" s="2317">
        <v>1701</v>
      </c>
      <c r="H32" s="2317">
        <v>1701</v>
      </c>
      <c r="I32" s="2313"/>
      <c r="J32" s="2313"/>
      <c r="K32" s="2339"/>
      <c r="N32" s="2354"/>
    </row>
    <row r="33" spans="1:14" s="2340" customFormat="1">
      <c r="A33" s="2344"/>
      <c r="B33" s="2344"/>
      <c r="D33" s="2331"/>
      <c r="E33" s="2350" t="s">
        <v>3025</v>
      </c>
      <c r="F33" s="2351" t="s">
        <v>858</v>
      </c>
      <c r="G33" s="2318">
        <v>2.9750000000000001</v>
      </c>
      <c r="H33" s="2318">
        <v>2.9750000000000001</v>
      </c>
      <c r="I33" s="2313"/>
      <c r="J33" s="2313"/>
      <c r="K33" s="2339"/>
      <c r="N33" s="2354"/>
    </row>
    <row r="34" spans="1:14" s="2340" customFormat="1">
      <c r="A34" s="2344"/>
      <c r="B34" s="2344"/>
      <c r="D34" s="2331"/>
      <c r="E34" s="2350" t="s">
        <v>3021</v>
      </c>
      <c r="F34" s="2351" t="s">
        <v>858</v>
      </c>
      <c r="G34" s="2319">
        <v>5.39</v>
      </c>
      <c r="H34" s="2319">
        <v>5.39</v>
      </c>
      <c r="I34" s="2313"/>
      <c r="J34" s="2313"/>
      <c r="K34" s="2339"/>
      <c r="N34" s="2354"/>
    </row>
    <row r="35" spans="1:14" s="2340" customFormat="1">
      <c r="A35" s="2344"/>
      <c r="B35" s="2344"/>
      <c r="D35" s="2357"/>
      <c r="E35" s="2358" t="s">
        <v>4935</v>
      </c>
      <c r="F35" s="2359" t="s">
        <v>858</v>
      </c>
      <c r="G35" s="2319">
        <v>11.58</v>
      </c>
      <c r="H35" s="2319">
        <v>11.58</v>
      </c>
      <c r="I35" s="2313"/>
      <c r="J35" s="2313"/>
      <c r="K35" s="2339"/>
      <c r="N35" s="2354"/>
    </row>
    <row r="36" spans="1:14" s="2340" customFormat="1">
      <c r="A36" s="2344"/>
      <c r="B36" s="2344"/>
      <c r="D36" s="2357"/>
      <c r="E36" s="2358" t="s">
        <v>4939</v>
      </c>
      <c r="F36" s="2359" t="s">
        <v>858</v>
      </c>
      <c r="G36" s="2352">
        <v>6.8040000000000003</v>
      </c>
      <c r="H36" s="2352">
        <v>6.8040000000000003</v>
      </c>
      <c r="I36" s="2313"/>
      <c r="J36" s="2313"/>
      <c r="K36" s="2339"/>
      <c r="N36" s="2354"/>
    </row>
    <row r="37" spans="1:14" s="2340" customFormat="1">
      <c r="A37" s="2344"/>
      <c r="B37" s="2344"/>
      <c r="C37" s="2344"/>
      <c r="D37" s="2331">
        <v>6</v>
      </c>
      <c r="E37" s="2453" t="s">
        <v>4940</v>
      </c>
      <c r="F37" s="2331" t="s">
        <v>2394</v>
      </c>
      <c r="G37" s="2356">
        <v>1</v>
      </c>
      <c r="H37" s="2356">
        <v>1</v>
      </c>
      <c r="I37" s="2313"/>
      <c r="J37" s="2313"/>
      <c r="K37" s="2339"/>
      <c r="N37" s="2354"/>
    </row>
    <row r="38" spans="1:14" s="2340" customFormat="1">
      <c r="A38" s="2344"/>
      <c r="B38" s="2344"/>
      <c r="D38" s="2331"/>
      <c r="E38" s="2350" t="s">
        <v>2711</v>
      </c>
      <c r="F38" s="2351" t="s">
        <v>2256</v>
      </c>
      <c r="G38" s="2352">
        <v>2.2400000000000002</v>
      </c>
      <c r="H38" s="2352">
        <v>2.2400000000000002</v>
      </c>
      <c r="I38" s="2313"/>
      <c r="J38" s="2313"/>
      <c r="K38" s="2339"/>
      <c r="N38" s="2354"/>
    </row>
    <row r="39" spans="1:14" s="2340" customFormat="1">
      <c r="A39" s="2344"/>
      <c r="B39" s="2344"/>
      <c r="D39" s="2331"/>
      <c r="E39" s="2350" t="s">
        <v>4942</v>
      </c>
      <c r="F39" s="2351" t="s">
        <v>2448</v>
      </c>
      <c r="G39" s="2352">
        <v>1</v>
      </c>
      <c r="H39" s="2352">
        <v>1</v>
      </c>
      <c r="I39" s="2313"/>
      <c r="J39" s="2313"/>
      <c r="K39" s="2339"/>
      <c r="N39" s="2354"/>
    </row>
    <row r="40" spans="1:14" s="2340" customFormat="1">
      <c r="A40" s="2344"/>
      <c r="B40" s="2344"/>
      <c r="D40" s="2331"/>
      <c r="E40" s="2350" t="s">
        <v>2899</v>
      </c>
      <c r="F40" s="2351" t="s">
        <v>2566</v>
      </c>
      <c r="G40" s="2352">
        <v>2</v>
      </c>
      <c r="H40" s="2352">
        <v>2</v>
      </c>
      <c r="I40" s="2313"/>
      <c r="J40" s="2313"/>
      <c r="K40" s="2339"/>
      <c r="N40" s="2354"/>
    </row>
    <row r="41" spans="1:14" s="2340" customFormat="1">
      <c r="A41" s="2344"/>
      <c r="B41" s="2344"/>
      <c r="D41" s="2331"/>
      <c r="E41" s="2350" t="s">
        <v>3174</v>
      </c>
      <c r="F41" s="2351" t="s">
        <v>2256</v>
      </c>
      <c r="G41" s="2352">
        <v>2.2400000000000002</v>
      </c>
      <c r="H41" s="2352">
        <v>2.2400000000000002</v>
      </c>
      <c r="I41" s="2313"/>
      <c r="J41" s="2313"/>
      <c r="K41" s="2339"/>
      <c r="N41" s="2354"/>
    </row>
    <row r="42" spans="1:14" s="2340" customFormat="1">
      <c r="A42" s="2344"/>
      <c r="B42" s="2344"/>
      <c r="D42" s="2331"/>
      <c r="E42" s="2350" t="s">
        <v>4943</v>
      </c>
      <c r="F42" s="2351" t="s">
        <v>2286</v>
      </c>
      <c r="G42" s="2352">
        <v>1</v>
      </c>
      <c r="H42" s="2352">
        <v>1</v>
      </c>
      <c r="I42" s="2313"/>
      <c r="J42" s="2313"/>
      <c r="K42" s="2339"/>
      <c r="N42" s="2354"/>
    </row>
    <row r="43" spans="1:14" s="2340" customFormat="1">
      <c r="A43" s="2344"/>
      <c r="B43" s="2344"/>
      <c r="C43" s="2344"/>
      <c r="D43" s="2331">
        <v>7</v>
      </c>
      <c r="E43" s="2453" t="s">
        <v>2400</v>
      </c>
      <c r="F43" s="2331" t="s">
        <v>2394</v>
      </c>
      <c r="G43" s="2352">
        <v>11</v>
      </c>
      <c r="H43" s="2352">
        <v>11</v>
      </c>
      <c r="I43" s="2313"/>
      <c r="J43" s="2313"/>
      <c r="K43" s="2339"/>
      <c r="N43" s="2354"/>
    </row>
    <row r="44" spans="1:14" s="2340" customFormat="1">
      <c r="A44" s="2344"/>
      <c r="B44" s="2344"/>
      <c r="D44" s="2331"/>
      <c r="E44" s="2350" t="s">
        <v>2711</v>
      </c>
      <c r="F44" s="2351" t="s">
        <v>2256</v>
      </c>
      <c r="G44" s="2352">
        <v>24.64</v>
      </c>
      <c r="H44" s="2352">
        <v>24.64</v>
      </c>
      <c r="I44" s="2313"/>
      <c r="J44" s="2313"/>
      <c r="K44" s="2339"/>
      <c r="N44" s="2354"/>
    </row>
    <row r="45" spans="1:14" s="2340" customFormat="1">
      <c r="A45" s="2344"/>
      <c r="B45" s="2344"/>
      <c r="D45" s="2331"/>
      <c r="E45" s="2350" t="s">
        <v>4942</v>
      </c>
      <c r="F45" s="2351" t="s">
        <v>2448</v>
      </c>
      <c r="G45" s="2352">
        <v>11</v>
      </c>
      <c r="H45" s="2352">
        <v>11</v>
      </c>
      <c r="I45" s="2313"/>
      <c r="J45" s="2313"/>
      <c r="K45" s="2339"/>
      <c r="N45" s="2354"/>
    </row>
    <row r="46" spans="1:14" s="2340" customFormat="1">
      <c r="A46" s="2344"/>
      <c r="B46" s="2344"/>
      <c r="D46" s="2331"/>
      <c r="E46" s="2350" t="s">
        <v>2892</v>
      </c>
      <c r="F46" s="2351" t="s">
        <v>2566</v>
      </c>
      <c r="G46" s="2352">
        <v>22</v>
      </c>
      <c r="H46" s="2352">
        <v>22</v>
      </c>
      <c r="I46" s="2313"/>
      <c r="J46" s="2313"/>
      <c r="K46" s="2339"/>
      <c r="N46" s="2354"/>
    </row>
    <row r="47" spans="1:14" s="2340" customFormat="1">
      <c r="A47" s="2344"/>
      <c r="B47" s="2344"/>
      <c r="D47" s="2331"/>
      <c r="E47" s="2350" t="s">
        <v>3174</v>
      </c>
      <c r="F47" s="2351" t="s">
        <v>2256</v>
      </c>
      <c r="G47" s="2352">
        <v>2.2400000000000002</v>
      </c>
      <c r="H47" s="2352">
        <v>2.2400000000000002</v>
      </c>
      <c r="I47" s="2313"/>
      <c r="J47" s="2313"/>
      <c r="K47" s="2339"/>
      <c r="N47" s="2354"/>
    </row>
    <row r="48" spans="1:14" s="2340" customFormat="1">
      <c r="A48" s="2344"/>
      <c r="B48" s="2344"/>
      <c r="D48" s="2331"/>
      <c r="E48" s="2350" t="s">
        <v>4943</v>
      </c>
      <c r="F48" s="2351" t="s">
        <v>2286</v>
      </c>
      <c r="G48" s="2356">
        <v>1</v>
      </c>
      <c r="H48" s="2356">
        <v>1</v>
      </c>
      <c r="I48" s="2313"/>
      <c r="J48" s="2313"/>
      <c r="K48" s="2339"/>
      <c r="N48" s="2354"/>
    </row>
    <row r="49" spans="1:14" s="2340" customFormat="1">
      <c r="A49" s="2344"/>
      <c r="B49" s="2344"/>
      <c r="C49" s="2344"/>
      <c r="D49" s="2331">
        <v>8</v>
      </c>
      <c r="E49" s="2453" t="s">
        <v>4944</v>
      </c>
      <c r="F49" s="2351" t="s">
        <v>2394</v>
      </c>
      <c r="G49" s="2352">
        <v>0</v>
      </c>
      <c r="H49" s="2352">
        <v>0</v>
      </c>
      <c r="I49" s="2313"/>
      <c r="J49" s="2313"/>
      <c r="K49" s="2339"/>
      <c r="N49" s="2354"/>
    </row>
    <row r="50" spans="1:14" s="2340" customFormat="1">
      <c r="A50" s="2344"/>
      <c r="B50" s="2344"/>
      <c r="D50" s="2331"/>
      <c r="E50" s="2350" t="s">
        <v>3090</v>
      </c>
      <c r="F50" s="2351" t="s">
        <v>858</v>
      </c>
      <c r="G50" s="2352">
        <v>0.33</v>
      </c>
      <c r="H50" s="2352">
        <v>0.33</v>
      </c>
      <c r="I50" s="2313"/>
      <c r="J50" s="2313"/>
      <c r="K50" s="2339"/>
      <c r="N50" s="2354"/>
    </row>
    <row r="51" spans="1:14" s="2340" customFormat="1">
      <c r="A51" s="2344"/>
      <c r="B51" s="2344"/>
      <c r="D51" s="2331"/>
      <c r="E51" s="2350" t="s">
        <v>4945</v>
      </c>
      <c r="F51" s="2351" t="s">
        <v>858</v>
      </c>
      <c r="G51" s="2352">
        <v>0.3</v>
      </c>
      <c r="H51" s="2352">
        <v>0.3</v>
      </c>
      <c r="I51" s="2313"/>
      <c r="J51" s="2313"/>
      <c r="K51" s="2339"/>
      <c r="N51" s="2354"/>
    </row>
    <row r="52" spans="1:14" s="2340" customFormat="1">
      <c r="A52" s="2344"/>
      <c r="B52" s="2344"/>
      <c r="C52" s="2344"/>
      <c r="D52" s="2331" t="s">
        <v>1620</v>
      </c>
      <c r="E52" s="2453" t="s">
        <v>4946</v>
      </c>
      <c r="F52" s="2351"/>
      <c r="G52" s="2352"/>
      <c r="H52" s="2352"/>
      <c r="I52" s="2313"/>
      <c r="J52" s="2313"/>
      <c r="K52" s="2339"/>
      <c r="N52" s="2354"/>
    </row>
    <row r="53" spans="1:14" s="2340" customFormat="1">
      <c r="A53" s="2344"/>
      <c r="B53" s="2344"/>
      <c r="C53" s="2344"/>
      <c r="D53" s="2331">
        <v>9</v>
      </c>
      <c r="E53" s="2453" t="s">
        <v>4947</v>
      </c>
      <c r="F53" s="2331" t="s">
        <v>2285</v>
      </c>
      <c r="G53" s="2352">
        <v>13</v>
      </c>
      <c r="H53" s="2352">
        <v>13</v>
      </c>
      <c r="I53" s="2313"/>
      <c r="J53" s="2313"/>
      <c r="K53" s="2339"/>
      <c r="N53" s="2354"/>
    </row>
    <row r="54" spans="1:14" s="2340" customFormat="1">
      <c r="A54" s="2344"/>
      <c r="B54" s="2344"/>
      <c r="D54" s="2331"/>
      <c r="E54" s="2350" t="s">
        <v>3007</v>
      </c>
      <c r="F54" s="2351" t="s">
        <v>2842</v>
      </c>
      <c r="G54" s="2352">
        <v>13</v>
      </c>
      <c r="H54" s="2352">
        <v>13</v>
      </c>
      <c r="I54" s="2313"/>
      <c r="J54" s="2313"/>
      <c r="K54" s="2339"/>
      <c r="N54" s="2354"/>
    </row>
    <row r="55" spans="1:14" s="2340" customFormat="1">
      <c r="A55" s="2344"/>
      <c r="B55" s="2344"/>
      <c r="D55" s="2331"/>
      <c r="E55" s="2350" t="s">
        <v>2841</v>
      </c>
      <c r="F55" s="2351" t="s">
        <v>2842</v>
      </c>
      <c r="G55" s="2352">
        <v>13</v>
      </c>
      <c r="H55" s="2352">
        <v>13</v>
      </c>
      <c r="I55" s="2313"/>
      <c r="J55" s="2313"/>
      <c r="K55" s="2339"/>
      <c r="N55" s="2354"/>
    </row>
    <row r="56" spans="1:14" s="2340" customFormat="1">
      <c r="A56" s="2344"/>
      <c r="B56" s="2344"/>
      <c r="D56" s="2331"/>
      <c r="E56" s="2360" t="s">
        <v>3184</v>
      </c>
      <c r="F56" s="2361" t="s">
        <v>2842</v>
      </c>
      <c r="G56" s="2352">
        <v>13</v>
      </c>
      <c r="H56" s="2352">
        <v>13</v>
      </c>
      <c r="I56" s="2313"/>
      <c r="J56" s="2313"/>
      <c r="K56" s="2339"/>
      <c r="N56" s="2354"/>
    </row>
    <row r="57" spans="1:14" s="2340" customFormat="1">
      <c r="A57" s="2344"/>
      <c r="B57" s="2344"/>
      <c r="C57" s="2344"/>
      <c r="D57" s="2331">
        <v>10</v>
      </c>
      <c r="E57" s="2453" t="s">
        <v>4948</v>
      </c>
      <c r="F57" s="2331" t="s">
        <v>2285</v>
      </c>
      <c r="G57" s="2352">
        <v>23</v>
      </c>
      <c r="H57" s="2352">
        <v>23</v>
      </c>
      <c r="I57" s="2313"/>
      <c r="J57" s="2313"/>
      <c r="K57" s="2339"/>
      <c r="N57" s="2354"/>
    </row>
    <row r="58" spans="1:14" s="2340" customFormat="1">
      <c r="A58" s="2344"/>
      <c r="B58" s="2344"/>
      <c r="D58" s="2331"/>
      <c r="E58" s="2358" t="s">
        <v>4695</v>
      </c>
      <c r="F58" s="2359" t="s">
        <v>2842</v>
      </c>
      <c r="G58" s="2352">
        <v>23</v>
      </c>
      <c r="H58" s="2352">
        <v>23</v>
      </c>
      <c r="I58" s="2313"/>
      <c r="J58" s="2313"/>
      <c r="K58" s="2339"/>
      <c r="N58" s="2354"/>
    </row>
    <row r="59" spans="1:14" s="2340" customFormat="1">
      <c r="A59" s="2344"/>
      <c r="B59" s="2344"/>
      <c r="D59" s="2331"/>
      <c r="E59" s="2358" t="s">
        <v>2841</v>
      </c>
      <c r="F59" s="2359" t="s">
        <v>2842</v>
      </c>
      <c r="G59" s="2352">
        <v>23</v>
      </c>
      <c r="H59" s="2352">
        <v>23</v>
      </c>
      <c r="I59" s="2313"/>
      <c r="J59" s="2313"/>
      <c r="K59" s="2339"/>
      <c r="N59" s="2354"/>
    </row>
    <row r="60" spans="1:14" s="2340" customFormat="1">
      <c r="A60" s="2344"/>
      <c r="B60" s="2344"/>
      <c r="D60" s="2331"/>
      <c r="E60" s="2358" t="s">
        <v>3187</v>
      </c>
      <c r="F60" s="2359" t="s">
        <v>2842</v>
      </c>
      <c r="G60" s="2352">
        <v>23</v>
      </c>
      <c r="H60" s="2352">
        <v>23</v>
      </c>
      <c r="I60" s="2313"/>
      <c r="J60" s="2313"/>
      <c r="K60" s="2339"/>
      <c r="N60" s="2354"/>
    </row>
    <row r="61" spans="1:14" s="2340" customFormat="1">
      <c r="A61" s="2344"/>
      <c r="B61" s="2344"/>
      <c r="C61" s="2344"/>
      <c r="D61" s="2331" t="s">
        <v>1914</v>
      </c>
      <c r="E61" s="2453" t="s">
        <v>4949</v>
      </c>
      <c r="F61" s="2351"/>
      <c r="G61" s="2317"/>
      <c r="H61" s="2317"/>
      <c r="I61" s="2313"/>
      <c r="J61" s="2313"/>
      <c r="K61" s="2339"/>
      <c r="N61" s="2354"/>
    </row>
    <row r="62" spans="1:14" s="2340" customFormat="1">
      <c r="A62" s="2344"/>
      <c r="B62" s="2344"/>
      <c r="C62" s="2344"/>
      <c r="D62" s="2331">
        <v>11</v>
      </c>
      <c r="E62" s="2453" t="s">
        <v>4358</v>
      </c>
      <c r="F62" s="2362"/>
      <c r="G62" s="2317">
        <v>1</v>
      </c>
      <c r="H62" s="2317">
        <v>1</v>
      </c>
      <c r="I62" s="2313"/>
      <c r="J62" s="2313"/>
      <c r="K62" s="2339"/>
      <c r="N62" s="2354"/>
    </row>
    <row r="63" spans="1:14" s="2340" customFormat="1">
      <c r="A63" s="2344"/>
      <c r="B63" s="2344"/>
      <c r="D63" s="2331"/>
      <c r="E63" s="2350" t="s">
        <v>4950</v>
      </c>
      <c r="F63" s="2351" t="s">
        <v>2566</v>
      </c>
      <c r="G63" s="2317">
        <v>2</v>
      </c>
      <c r="H63" s="2317">
        <v>2</v>
      </c>
      <c r="I63" s="2313"/>
      <c r="J63" s="2313"/>
      <c r="K63" s="2339"/>
      <c r="N63" s="2354"/>
    </row>
    <row r="64" spans="1:14" s="2340" customFormat="1">
      <c r="A64" s="2344"/>
      <c r="B64" s="2344"/>
      <c r="D64" s="2331"/>
      <c r="E64" s="2350" t="s">
        <v>4951</v>
      </c>
      <c r="F64" s="2351" t="s">
        <v>2566</v>
      </c>
      <c r="G64" s="2317">
        <v>4</v>
      </c>
      <c r="H64" s="2317">
        <v>4</v>
      </c>
      <c r="I64" s="2313"/>
      <c r="J64" s="2313"/>
      <c r="K64" s="2339"/>
      <c r="N64" s="2354"/>
    </row>
    <row r="65" spans="1:14" s="2340" customFormat="1">
      <c r="A65" s="2344"/>
      <c r="B65" s="2344"/>
      <c r="D65" s="2331"/>
      <c r="E65" s="2350" t="s">
        <v>2660</v>
      </c>
      <c r="F65" s="2351" t="s">
        <v>2448</v>
      </c>
      <c r="G65" s="2317">
        <v>2</v>
      </c>
      <c r="H65" s="2317">
        <v>2</v>
      </c>
      <c r="I65" s="2313"/>
      <c r="J65" s="2313"/>
      <c r="K65" s="2339"/>
      <c r="N65" s="2354"/>
    </row>
    <row r="66" spans="1:14" s="2340" customFormat="1">
      <c r="A66" s="2344"/>
      <c r="B66" s="2344"/>
      <c r="D66" s="2331"/>
      <c r="E66" s="2350" t="s">
        <v>2671</v>
      </c>
      <c r="F66" s="2351" t="s">
        <v>2448</v>
      </c>
      <c r="G66" s="2317">
        <v>4</v>
      </c>
      <c r="H66" s="2317">
        <v>4</v>
      </c>
      <c r="I66" s="2313"/>
      <c r="J66" s="2313"/>
      <c r="K66" s="2339"/>
      <c r="N66" s="2354"/>
    </row>
    <row r="67" spans="1:14" s="2340" customFormat="1">
      <c r="A67" s="2344"/>
      <c r="B67" s="2344"/>
      <c r="D67" s="2331"/>
      <c r="E67" s="2350" t="s">
        <v>2648</v>
      </c>
      <c r="F67" s="2351" t="s">
        <v>2448</v>
      </c>
      <c r="G67" s="2317">
        <v>4</v>
      </c>
      <c r="H67" s="2317">
        <v>4</v>
      </c>
      <c r="I67" s="2313"/>
      <c r="J67" s="2313"/>
      <c r="K67" s="2339"/>
      <c r="N67" s="2354"/>
    </row>
    <row r="68" spans="1:14" s="2340" customFormat="1">
      <c r="A68" s="2344"/>
      <c r="B68" s="2344"/>
      <c r="D68" s="2363"/>
      <c r="E68" s="2350" t="s">
        <v>4952</v>
      </c>
      <c r="F68" s="2351" t="s">
        <v>2448</v>
      </c>
      <c r="G68" s="2317">
        <v>1</v>
      </c>
      <c r="H68" s="2317">
        <v>1</v>
      </c>
      <c r="I68" s="2313"/>
      <c r="J68" s="2313"/>
      <c r="K68" s="2339"/>
      <c r="N68" s="2354"/>
    </row>
    <row r="69" spans="1:14" s="2340" customFormat="1">
      <c r="A69" s="2344"/>
      <c r="B69" s="2344"/>
      <c r="C69" s="2344"/>
      <c r="D69" s="2331">
        <v>12</v>
      </c>
      <c r="E69" s="2453" t="s">
        <v>4953</v>
      </c>
      <c r="F69" s="2331" t="s">
        <v>2394</v>
      </c>
      <c r="G69" s="2317">
        <v>1</v>
      </c>
      <c r="H69" s="2317">
        <v>1</v>
      </c>
      <c r="I69" s="2313"/>
      <c r="J69" s="2313"/>
      <c r="K69" s="2339"/>
      <c r="N69" s="2354"/>
    </row>
    <row r="70" spans="1:14" s="2340" customFormat="1">
      <c r="A70" s="2344"/>
      <c r="B70" s="2344"/>
      <c r="D70" s="2331"/>
      <c r="E70" s="2350" t="s">
        <v>4950</v>
      </c>
      <c r="F70" s="2351" t="s">
        <v>2566</v>
      </c>
      <c r="G70" s="2317">
        <v>2</v>
      </c>
      <c r="H70" s="2317">
        <v>2</v>
      </c>
      <c r="I70" s="2313"/>
      <c r="J70" s="2313"/>
      <c r="K70" s="2339"/>
      <c r="N70" s="2354"/>
    </row>
    <row r="71" spans="1:14" s="2340" customFormat="1">
      <c r="A71" s="2344"/>
      <c r="B71" s="2344"/>
      <c r="D71" s="2331"/>
      <c r="E71" s="2350" t="s">
        <v>4951</v>
      </c>
      <c r="F71" s="2351" t="s">
        <v>2566</v>
      </c>
      <c r="G71" s="2317">
        <v>4</v>
      </c>
      <c r="H71" s="2317">
        <v>4</v>
      </c>
      <c r="I71" s="2313"/>
      <c r="J71" s="2313"/>
      <c r="K71" s="2339"/>
      <c r="N71" s="2354"/>
    </row>
    <row r="72" spans="1:14" s="2340" customFormat="1">
      <c r="A72" s="2344"/>
      <c r="B72" s="2344"/>
      <c r="D72" s="2331"/>
      <c r="E72" s="2350" t="s">
        <v>2665</v>
      </c>
      <c r="F72" s="2351" t="s">
        <v>2448</v>
      </c>
      <c r="G72" s="2317">
        <v>2</v>
      </c>
      <c r="H72" s="2317">
        <v>2</v>
      </c>
      <c r="I72" s="2313"/>
      <c r="J72" s="2313"/>
      <c r="K72" s="2339"/>
      <c r="N72" s="2354"/>
    </row>
    <row r="73" spans="1:14" s="2340" customFormat="1">
      <c r="A73" s="2344"/>
      <c r="B73" s="2344"/>
      <c r="D73" s="2331"/>
      <c r="E73" s="2350" t="s">
        <v>2675</v>
      </c>
      <c r="F73" s="2351" t="s">
        <v>2448</v>
      </c>
      <c r="G73" s="2317">
        <v>4</v>
      </c>
      <c r="H73" s="2317">
        <v>4</v>
      </c>
      <c r="I73" s="2313"/>
      <c r="J73" s="2313"/>
      <c r="K73" s="2339"/>
      <c r="N73" s="2354"/>
    </row>
    <row r="74" spans="1:14" s="2340" customFormat="1">
      <c r="A74" s="2344"/>
      <c r="B74" s="2344"/>
      <c r="D74" s="2331"/>
      <c r="E74" s="2350" t="s">
        <v>2648</v>
      </c>
      <c r="F74" s="2351" t="s">
        <v>2448</v>
      </c>
      <c r="G74" s="2352">
        <v>4</v>
      </c>
      <c r="H74" s="2352">
        <v>4</v>
      </c>
      <c r="I74" s="2313"/>
      <c r="J74" s="2313"/>
      <c r="K74" s="2339"/>
      <c r="N74" s="2354"/>
    </row>
    <row r="75" spans="1:14" s="2340" customFormat="1">
      <c r="A75" s="2344"/>
      <c r="B75" s="2344"/>
      <c r="D75" s="2363"/>
      <c r="E75" s="2350" t="s">
        <v>4952</v>
      </c>
      <c r="F75" s="2351" t="s">
        <v>2448</v>
      </c>
      <c r="G75" s="2317">
        <v>1</v>
      </c>
      <c r="H75" s="2317">
        <v>1</v>
      </c>
      <c r="I75" s="2313"/>
      <c r="J75" s="2313"/>
      <c r="K75" s="2339"/>
      <c r="N75" s="2354"/>
    </row>
    <row r="76" spans="1:14" s="2340" customFormat="1">
      <c r="A76" s="2344"/>
      <c r="B76" s="2344"/>
      <c r="C76" s="2344"/>
      <c r="D76" s="2331">
        <v>13</v>
      </c>
      <c r="E76" s="2453" t="s">
        <v>2439</v>
      </c>
      <c r="F76" s="2331" t="s">
        <v>2394</v>
      </c>
      <c r="G76" s="2317">
        <v>28</v>
      </c>
      <c r="H76" s="2317">
        <v>28</v>
      </c>
      <c r="I76" s="2313"/>
      <c r="J76" s="2313"/>
      <c r="K76" s="2339"/>
      <c r="N76" s="2354"/>
    </row>
    <row r="77" spans="1:14" s="2340" customFormat="1">
      <c r="A77" s="2344"/>
      <c r="B77" s="2344"/>
      <c r="D77" s="2331"/>
      <c r="E77" s="2350" t="s">
        <v>4954</v>
      </c>
      <c r="F77" s="2351" t="s">
        <v>2566</v>
      </c>
      <c r="G77" s="2317">
        <v>28</v>
      </c>
      <c r="H77" s="2317">
        <v>28</v>
      </c>
      <c r="I77" s="2313"/>
      <c r="J77" s="2313"/>
      <c r="K77" s="2339"/>
      <c r="N77" s="2354"/>
    </row>
    <row r="78" spans="1:14" s="2340" customFormat="1">
      <c r="A78" s="2344"/>
      <c r="B78" s="2344"/>
      <c r="D78" s="2331"/>
      <c r="E78" s="2350" t="s">
        <v>4955</v>
      </c>
      <c r="F78" s="2351" t="s">
        <v>2566</v>
      </c>
      <c r="G78" s="2317">
        <v>28</v>
      </c>
      <c r="H78" s="2317">
        <v>28</v>
      </c>
      <c r="I78" s="2313"/>
      <c r="J78" s="2313"/>
      <c r="K78" s="2339"/>
      <c r="N78" s="2354"/>
    </row>
    <row r="79" spans="1:14" s="2340" customFormat="1">
      <c r="A79" s="2344"/>
      <c r="B79" s="2344"/>
      <c r="D79" s="2357"/>
      <c r="E79" s="2360" t="s">
        <v>4956</v>
      </c>
      <c r="F79" s="2361" t="s">
        <v>2256</v>
      </c>
      <c r="G79" s="2320">
        <v>1</v>
      </c>
      <c r="H79" s="2320">
        <v>1</v>
      </c>
      <c r="I79" s="2313"/>
      <c r="J79" s="2313"/>
      <c r="K79" s="2339"/>
      <c r="N79" s="2354"/>
    </row>
    <row r="80" spans="1:14" s="2340" customFormat="1">
      <c r="A80" s="2344"/>
      <c r="B80" s="2344"/>
      <c r="D80" s="2331"/>
      <c r="E80" s="2350" t="s">
        <v>2660</v>
      </c>
      <c r="F80" s="2351" t="s">
        <v>2448</v>
      </c>
      <c r="G80" s="2317">
        <v>56</v>
      </c>
      <c r="H80" s="2317">
        <v>56</v>
      </c>
      <c r="I80" s="2313"/>
      <c r="J80" s="2313"/>
      <c r="K80" s="2339"/>
      <c r="N80" s="2354"/>
    </row>
    <row r="81" spans="1:14" s="2340" customFormat="1">
      <c r="A81" s="2344"/>
      <c r="B81" s="2344"/>
      <c r="D81" s="2331"/>
      <c r="E81" s="2350" t="s">
        <v>2648</v>
      </c>
      <c r="F81" s="2351" t="s">
        <v>2448</v>
      </c>
      <c r="G81" s="2317">
        <v>28</v>
      </c>
      <c r="H81" s="2317">
        <v>28</v>
      </c>
      <c r="I81" s="2313"/>
      <c r="J81" s="2313"/>
      <c r="K81" s="2339"/>
      <c r="N81" s="2354"/>
    </row>
    <row r="82" spans="1:14" s="2340" customFormat="1">
      <c r="A82" s="2344"/>
      <c r="B82" s="2344"/>
      <c r="D82" s="2363"/>
      <c r="E82" s="2350" t="s">
        <v>4957</v>
      </c>
      <c r="F82" s="2351" t="s">
        <v>2448</v>
      </c>
      <c r="G82" s="2317">
        <v>1</v>
      </c>
      <c r="H82" s="2317">
        <v>1</v>
      </c>
      <c r="I82" s="2313"/>
      <c r="J82" s="2313"/>
      <c r="K82" s="2339"/>
      <c r="N82" s="2354"/>
    </row>
    <row r="83" spans="1:14" s="2340" customFormat="1">
      <c r="A83" s="2344"/>
      <c r="B83" s="2344"/>
      <c r="C83" s="2344"/>
      <c r="D83" s="2331">
        <v>14</v>
      </c>
      <c r="E83" s="2453" t="s">
        <v>2440</v>
      </c>
      <c r="F83" s="2331" t="s">
        <v>2394</v>
      </c>
      <c r="G83" s="2352">
        <v>1</v>
      </c>
      <c r="H83" s="2352">
        <v>1</v>
      </c>
      <c r="I83" s="2313"/>
      <c r="J83" s="2313"/>
      <c r="K83" s="2339"/>
      <c r="N83" s="2354"/>
    </row>
    <row r="84" spans="1:14" s="2340" customFormat="1">
      <c r="A84" s="2344"/>
      <c r="B84" s="2344"/>
      <c r="D84" s="2331"/>
      <c r="E84" s="2350" t="s">
        <v>4954</v>
      </c>
      <c r="F84" s="2351" t="s">
        <v>2566</v>
      </c>
      <c r="G84" s="2352">
        <v>2</v>
      </c>
      <c r="H84" s="2352">
        <v>2</v>
      </c>
      <c r="I84" s="2313"/>
      <c r="J84" s="2313"/>
      <c r="K84" s="2339"/>
      <c r="N84" s="2354"/>
    </row>
    <row r="85" spans="1:14" s="2340" customFormat="1">
      <c r="A85" s="2344"/>
      <c r="B85" s="2344"/>
      <c r="D85" s="2331"/>
      <c r="E85" s="2350" t="s">
        <v>4955</v>
      </c>
      <c r="F85" s="2351" t="s">
        <v>2566</v>
      </c>
      <c r="G85" s="2352">
        <v>2</v>
      </c>
      <c r="H85" s="2352">
        <v>2</v>
      </c>
      <c r="I85" s="2313"/>
      <c r="J85" s="2313"/>
      <c r="K85" s="2339"/>
      <c r="N85" s="2354"/>
    </row>
    <row r="86" spans="1:14" s="2340" customFormat="1">
      <c r="A86" s="2344"/>
      <c r="B86" s="2344"/>
      <c r="D86" s="2331"/>
      <c r="E86" s="2350" t="s">
        <v>2671</v>
      </c>
      <c r="F86" s="2351" t="s">
        <v>2448</v>
      </c>
      <c r="G86" s="2352">
        <v>3</v>
      </c>
      <c r="H86" s="2352">
        <v>3</v>
      </c>
      <c r="I86" s="2313"/>
      <c r="J86" s="2313"/>
      <c r="K86" s="2339"/>
      <c r="N86" s="2354"/>
    </row>
    <row r="87" spans="1:14" s="2340" customFormat="1">
      <c r="A87" s="2344"/>
      <c r="B87" s="2344"/>
      <c r="D87" s="2331"/>
      <c r="E87" s="2350" t="s">
        <v>2660</v>
      </c>
      <c r="F87" s="2351" t="s">
        <v>2448</v>
      </c>
      <c r="G87" s="2352">
        <v>2</v>
      </c>
      <c r="H87" s="2352">
        <v>2</v>
      </c>
      <c r="I87" s="2313"/>
      <c r="J87" s="2313"/>
      <c r="K87" s="2339"/>
      <c r="N87" s="2354"/>
    </row>
    <row r="88" spans="1:14" s="2340" customFormat="1">
      <c r="A88" s="2344"/>
      <c r="B88" s="2344"/>
      <c r="D88" s="2331"/>
      <c r="E88" s="2350" t="s">
        <v>2648</v>
      </c>
      <c r="F88" s="2351" t="s">
        <v>2448</v>
      </c>
      <c r="G88" s="2352">
        <v>2</v>
      </c>
      <c r="H88" s="2352">
        <v>2</v>
      </c>
      <c r="I88" s="2313"/>
      <c r="J88" s="2313"/>
      <c r="K88" s="2339"/>
      <c r="N88" s="2354"/>
    </row>
    <row r="89" spans="1:14" s="2340" customFormat="1">
      <c r="A89" s="2344"/>
      <c r="B89" s="2344"/>
      <c r="D89" s="2363"/>
      <c r="E89" s="2350" t="s">
        <v>4958</v>
      </c>
      <c r="F89" s="2351" t="s">
        <v>2448</v>
      </c>
      <c r="G89" s="2352">
        <v>1</v>
      </c>
      <c r="H89" s="2352">
        <v>1</v>
      </c>
      <c r="I89" s="2313"/>
      <c r="J89" s="2313"/>
      <c r="K89" s="2339"/>
      <c r="N89" s="2354"/>
    </row>
    <row r="90" spans="1:14" s="2340" customFormat="1">
      <c r="A90" s="2344"/>
      <c r="B90" s="2344"/>
      <c r="C90" s="2344"/>
      <c r="D90" s="2331">
        <v>15</v>
      </c>
      <c r="E90" s="2453" t="s">
        <v>4959</v>
      </c>
      <c r="F90" s="2331" t="s">
        <v>2394</v>
      </c>
      <c r="G90" s="2317">
        <v>1</v>
      </c>
      <c r="H90" s="2317">
        <v>1</v>
      </c>
      <c r="I90" s="2313"/>
      <c r="J90" s="2313"/>
      <c r="K90" s="2339"/>
      <c r="N90" s="2354"/>
    </row>
    <row r="91" spans="1:14" s="2340" customFormat="1">
      <c r="A91" s="2344"/>
      <c r="B91" s="2344"/>
      <c r="D91" s="2331"/>
      <c r="E91" s="2350" t="s">
        <v>4960</v>
      </c>
      <c r="F91" s="2351" t="s">
        <v>2601</v>
      </c>
      <c r="G91" s="2321">
        <v>1</v>
      </c>
      <c r="H91" s="2321">
        <v>1</v>
      </c>
      <c r="I91" s="2313"/>
      <c r="J91" s="2313"/>
      <c r="K91" s="2339"/>
      <c r="N91" s="2354"/>
    </row>
    <row r="92" spans="1:14" s="2340" customFormat="1">
      <c r="A92" s="2344"/>
      <c r="B92" s="2344"/>
      <c r="D92" s="2331"/>
      <c r="E92" s="2350" t="s">
        <v>4961</v>
      </c>
      <c r="F92" s="2351" t="s">
        <v>2601</v>
      </c>
      <c r="G92" s="2352">
        <v>1</v>
      </c>
      <c r="H92" s="2352">
        <v>1</v>
      </c>
      <c r="I92" s="2313"/>
      <c r="J92" s="2313"/>
      <c r="K92" s="2339"/>
      <c r="N92" s="2354"/>
    </row>
    <row r="93" spans="1:14" s="2340" customFormat="1">
      <c r="A93" s="2344"/>
      <c r="B93" s="2344"/>
      <c r="D93" s="2331"/>
      <c r="E93" s="2350" t="s">
        <v>2663</v>
      </c>
      <c r="F93" s="2351" t="s">
        <v>2448</v>
      </c>
      <c r="G93" s="2352">
        <v>2</v>
      </c>
      <c r="H93" s="2352">
        <v>2</v>
      </c>
      <c r="I93" s="2313"/>
      <c r="J93" s="2313"/>
      <c r="K93" s="2339"/>
      <c r="N93" s="2354"/>
    </row>
    <row r="94" spans="1:14" s="2340" customFormat="1">
      <c r="A94" s="2344"/>
      <c r="B94" s="2344"/>
      <c r="D94" s="2331"/>
      <c r="E94" s="2350" t="s">
        <v>2651</v>
      </c>
      <c r="F94" s="2351" t="s">
        <v>2448</v>
      </c>
      <c r="G94" s="2352">
        <v>1</v>
      </c>
      <c r="H94" s="2352">
        <v>1</v>
      </c>
      <c r="I94" s="2313"/>
      <c r="J94" s="2313"/>
      <c r="K94" s="2339"/>
      <c r="N94" s="2354"/>
    </row>
    <row r="95" spans="1:14" s="2340" customFormat="1">
      <c r="A95" s="2344"/>
      <c r="B95" s="2344"/>
      <c r="D95" s="2331"/>
      <c r="E95" s="2350" t="s">
        <v>4962</v>
      </c>
      <c r="F95" s="2351" t="s">
        <v>2448</v>
      </c>
      <c r="G95" s="2352">
        <v>1</v>
      </c>
      <c r="H95" s="2352">
        <v>1</v>
      </c>
      <c r="I95" s="2313"/>
      <c r="J95" s="2313"/>
      <c r="K95" s="2339"/>
      <c r="N95" s="2354"/>
    </row>
    <row r="96" spans="1:14" s="2340" customFormat="1">
      <c r="A96" s="2344"/>
      <c r="B96" s="2344"/>
      <c r="C96" s="2344"/>
      <c r="D96" s="2331" t="s">
        <v>1903</v>
      </c>
      <c r="E96" s="2453" t="s">
        <v>4963</v>
      </c>
      <c r="F96" s="2351"/>
      <c r="G96" s="2352"/>
      <c r="H96" s="2352"/>
      <c r="I96" s="2313"/>
      <c r="J96" s="2313"/>
      <c r="K96" s="2339"/>
      <c r="N96" s="2354"/>
    </row>
    <row r="97" spans="1:14" s="2340" customFormat="1">
      <c r="A97" s="2344"/>
      <c r="B97" s="2344"/>
      <c r="C97" s="2344"/>
      <c r="D97" s="2363"/>
      <c r="E97" s="2453" t="s">
        <v>4964</v>
      </c>
      <c r="F97" s="2331" t="s">
        <v>2309</v>
      </c>
      <c r="G97" s="2352">
        <v>1</v>
      </c>
      <c r="H97" s="2352">
        <v>1</v>
      </c>
      <c r="I97" s="2313"/>
      <c r="J97" s="2313"/>
      <c r="K97" s="2339"/>
      <c r="N97" s="2354"/>
    </row>
    <row r="98" spans="1:14" s="2340" customFormat="1">
      <c r="A98" s="2344"/>
      <c r="B98" s="2344"/>
      <c r="D98" s="2363"/>
      <c r="E98" s="2350" t="s">
        <v>4965</v>
      </c>
      <c r="F98" s="2351" t="s">
        <v>2541</v>
      </c>
      <c r="G98" s="2352">
        <v>3716</v>
      </c>
      <c r="H98" s="2352">
        <v>3716</v>
      </c>
      <c r="I98" s="2313"/>
      <c r="J98" s="2313"/>
      <c r="K98" s="2339"/>
      <c r="N98" s="2354"/>
    </row>
    <row r="99" spans="1:14" s="2340" customFormat="1">
      <c r="A99" s="2344"/>
      <c r="B99" s="2344"/>
      <c r="D99" s="2331"/>
      <c r="E99" s="2350" t="s">
        <v>4966</v>
      </c>
      <c r="F99" s="2351" t="s">
        <v>2541</v>
      </c>
      <c r="G99" s="2352">
        <v>12</v>
      </c>
      <c r="H99" s="2352">
        <v>12</v>
      </c>
      <c r="I99" s="2313"/>
      <c r="J99" s="2313"/>
      <c r="K99" s="2339"/>
      <c r="N99" s="2354"/>
    </row>
    <row r="100" spans="1:14" s="2340" customFormat="1">
      <c r="A100" s="2344"/>
      <c r="B100" s="2344"/>
      <c r="D100" s="2331"/>
      <c r="E100" s="2350" t="s">
        <v>3532</v>
      </c>
      <c r="F100" s="2351" t="s">
        <v>2541</v>
      </c>
      <c r="G100" s="2352">
        <v>490</v>
      </c>
      <c r="H100" s="2352">
        <v>490</v>
      </c>
      <c r="I100" s="2313"/>
      <c r="J100" s="2313"/>
      <c r="K100" s="2339"/>
      <c r="N100" s="2354"/>
    </row>
    <row r="101" spans="1:14" s="2340" customFormat="1">
      <c r="A101" s="2344"/>
      <c r="B101" s="2344"/>
      <c r="C101" s="2344"/>
      <c r="D101" s="2331">
        <v>17</v>
      </c>
      <c r="E101" s="2453" t="s">
        <v>2542</v>
      </c>
      <c r="F101" s="2331" t="s">
        <v>2448</v>
      </c>
      <c r="G101" s="2352">
        <v>27</v>
      </c>
      <c r="H101" s="2352">
        <v>27</v>
      </c>
      <c r="I101" s="2313"/>
      <c r="J101" s="2313"/>
      <c r="K101" s="2339"/>
      <c r="N101" s="2354"/>
    </row>
    <row r="102" spans="1:14" s="2340" customFormat="1">
      <c r="A102" s="2344"/>
      <c r="B102" s="2344"/>
      <c r="D102" s="2331"/>
      <c r="E102" s="2350" t="s">
        <v>2951</v>
      </c>
      <c r="F102" s="2351" t="s">
        <v>2448</v>
      </c>
      <c r="G102" s="2352">
        <v>27</v>
      </c>
      <c r="H102" s="2352">
        <v>27</v>
      </c>
      <c r="I102" s="2313"/>
      <c r="J102" s="2313"/>
      <c r="K102" s="2339"/>
      <c r="N102" s="2354"/>
    </row>
    <row r="103" spans="1:14" s="2340" customFormat="1">
      <c r="A103" s="2344"/>
      <c r="B103" s="2344"/>
      <c r="D103" s="2331"/>
      <c r="E103" s="2350" t="s">
        <v>2660</v>
      </c>
      <c r="F103" s="2351" t="s">
        <v>2448</v>
      </c>
      <c r="G103" s="2352">
        <v>27</v>
      </c>
      <c r="H103" s="2352">
        <v>27</v>
      </c>
      <c r="I103" s="2313"/>
      <c r="J103" s="2313"/>
      <c r="K103" s="2339"/>
      <c r="N103" s="2354"/>
    </row>
    <row r="104" spans="1:14" s="2340" customFormat="1">
      <c r="A104" s="2344"/>
      <c r="B104" s="2344"/>
      <c r="C104" s="2344"/>
      <c r="D104" s="2331">
        <v>18</v>
      </c>
      <c r="E104" s="2453" t="s">
        <v>2514</v>
      </c>
      <c r="F104" s="2331" t="s">
        <v>2448</v>
      </c>
      <c r="G104" s="2352">
        <v>89</v>
      </c>
      <c r="H104" s="2352">
        <v>89</v>
      </c>
      <c r="I104" s="2313"/>
      <c r="J104" s="2313"/>
      <c r="K104" s="2339"/>
      <c r="N104" s="2354"/>
    </row>
    <row r="105" spans="1:14" s="2340" customFormat="1">
      <c r="A105" s="2344"/>
      <c r="B105" s="2344"/>
      <c r="D105" s="2331"/>
      <c r="E105" s="2350" t="s">
        <v>4967</v>
      </c>
      <c r="F105" s="2351" t="s">
        <v>2566</v>
      </c>
      <c r="G105" s="2352">
        <v>89</v>
      </c>
      <c r="H105" s="2352">
        <v>89</v>
      </c>
      <c r="I105" s="2313"/>
      <c r="J105" s="2313"/>
      <c r="K105" s="2339"/>
      <c r="N105" s="2354"/>
    </row>
    <row r="106" spans="1:14" s="2340" customFormat="1">
      <c r="A106" s="2344"/>
      <c r="B106" s="2344"/>
      <c r="D106" s="2331"/>
      <c r="E106" s="2350" t="s">
        <v>4968</v>
      </c>
      <c r="F106" s="2351" t="s">
        <v>2566</v>
      </c>
      <c r="G106" s="2352">
        <v>89</v>
      </c>
      <c r="H106" s="2352">
        <v>89</v>
      </c>
      <c r="I106" s="2313"/>
      <c r="J106" s="2313"/>
      <c r="K106" s="2339"/>
      <c r="N106" s="2354"/>
    </row>
    <row r="107" spans="1:14" s="2340" customFormat="1">
      <c r="A107" s="2344"/>
      <c r="B107" s="2344"/>
      <c r="C107" s="2344"/>
      <c r="D107" s="2331">
        <v>19</v>
      </c>
      <c r="E107" s="2453" t="s">
        <v>2525</v>
      </c>
      <c r="F107" s="2331" t="s">
        <v>2521</v>
      </c>
      <c r="G107" s="2352">
        <v>26</v>
      </c>
      <c r="H107" s="2352">
        <v>26</v>
      </c>
      <c r="I107" s="2313"/>
      <c r="J107" s="2313"/>
      <c r="K107" s="2339"/>
      <c r="N107" s="2354"/>
    </row>
    <row r="108" spans="1:14" s="2340" customFormat="1">
      <c r="A108" s="2344"/>
      <c r="B108" s="2344"/>
      <c r="D108" s="2331"/>
      <c r="E108" s="2350" t="s">
        <v>2964</v>
      </c>
      <c r="F108" s="2351" t="s">
        <v>2521</v>
      </c>
      <c r="G108" s="2352">
        <v>26</v>
      </c>
      <c r="H108" s="2352">
        <v>26</v>
      </c>
      <c r="I108" s="2313"/>
      <c r="J108" s="2313"/>
      <c r="K108" s="2339"/>
      <c r="N108" s="2354"/>
    </row>
    <row r="109" spans="1:14" s="2340" customFormat="1">
      <c r="A109" s="2344"/>
      <c r="B109" s="2344"/>
      <c r="D109" s="2331"/>
      <c r="E109" s="2350" t="s">
        <v>2932</v>
      </c>
      <c r="F109" s="2351" t="s">
        <v>2566</v>
      </c>
      <c r="G109" s="2352">
        <v>52</v>
      </c>
      <c r="H109" s="2352">
        <v>52</v>
      </c>
      <c r="I109" s="2313"/>
      <c r="J109" s="2313"/>
      <c r="K109" s="2339"/>
      <c r="N109" s="2354"/>
    </row>
    <row r="110" spans="1:14" s="2340" customFormat="1">
      <c r="A110" s="2344"/>
      <c r="B110" s="2344"/>
      <c r="D110" s="2331"/>
      <c r="E110" s="2350" t="s">
        <v>4970</v>
      </c>
      <c r="F110" s="2351" t="s">
        <v>2448</v>
      </c>
      <c r="G110" s="2352">
        <v>26</v>
      </c>
      <c r="H110" s="2352">
        <v>26</v>
      </c>
      <c r="I110" s="2313"/>
      <c r="J110" s="2313"/>
      <c r="K110" s="2339"/>
      <c r="N110" s="2354"/>
    </row>
    <row r="111" spans="1:14" s="2340" customFormat="1">
      <c r="A111" s="2344"/>
      <c r="B111" s="2344"/>
      <c r="D111" s="2331"/>
      <c r="E111" s="2350" t="s">
        <v>4971</v>
      </c>
      <c r="F111" s="2351" t="s">
        <v>4972</v>
      </c>
      <c r="G111" s="2352">
        <v>90</v>
      </c>
      <c r="H111" s="2352">
        <v>90</v>
      </c>
      <c r="I111" s="2313"/>
      <c r="J111" s="2313"/>
      <c r="K111" s="2339"/>
      <c r="N111" s="2354"/>
    </row>
    <row r="112" spans="1:14" s="2340" customFormat="1">
      <c r="A112" s="2344"/>
      <c r="B112" s="2344"/>
      <c r="D112" s="2331"/>
      <c r="E112" s="2350" t="s">
        <v>4973</v>
      </c>
      <c r="F112" s="2351" t="s">
        <v>4972</v>
      </c>
      <c r="G112" s="2352">
        <v>6</v>
      </c>
      <c r="H112" s="2352">
        <v>6</v>
      </c>
      <c r="I112" s="2313"/>
      <c r="J112" s="2313"/>
      <c r="K112" s="2339"/>
      <c r="N112" s="2354"/>
    </row>
    <row r="113" spans="1:14" s="2340" customFormat="1">
      <c r="A113" s="2344"/>
      <c r="B113" s="2344"/>
      <c r="D113" s="2331"/>
      <c r="E113" s="2350" t="s">
        <v>2892</v>
      </c>
      <c r="F113" s="2351" t="s">
        <v>2566</v>
      </c>
      <c r="G113" s="2352">
        <v>10</v>
      </c>
      <c r="H113" s="2352">
        <v>10</v>
      </c>
      <c r="I113" s="2313"/>
      <c r="J113" s="2313"/>
      <c r="K113" s="2339"/>
      <c r="N113" s="2354"/>
    </row>
    <row r="114" spans="1:14" s="2340" customFormat="1">
      <c r="A114" s="2344"/>
      <c r="B114" s="2344"/>
      <c r="D114" s="2331"/>
      <c r="E114" s="2350" t="s">
        <v>4974</v>
      </c>
      <c r="F114" s="2351" t="s">
        <v>2566</v>
      </c>
      <c r="G114" s="2352">
        <v>150</v>
      </c>
      <c r="H114" s="2352">
        <v>150</v>
      </c>
      <c r="I114" s="2313"/>
      <c r="J114" s="2313"/>
      <c r="K114" s="2339"/>
      <c r="N114" s="2354"/>
    </row>
    <row r="115" spans="1:14" s="2340" customFormat="1">
      <c r="A115" s="2344"/>
      <c r="B115" s="2344"/>
      <c r="D115" s="2331"/>
      <c r="E115" s="2350" t="s">
        <v>5182</v>
      </c>
      <c r="F115" s="2351" t="s">
        <v>2541</v>
      </c>
      <c r="G115" s="2352">
        <v>3</v>
      </c>
      <c r="H115" s="2352">
        <v>3</v>
      </c>
      <c r="I115" s="2313"/>
      <c r="J115" s="2313"/>
      <c r="K115" s="2339"/>
      <c r="N115" s="2354"/>
    </row>
    <row r="116" spans="1:14" s="2340" customFormat="1">
      <c r="A116" s="2344"/>
      <c r="B116" s="2344"/>
      <c r="D116" s="2331"/>
      <c r="E116" s="2350" t="s">
        <v>3815</v>
      </c>
      <c r="F116" s="2351" t="s">
        <v>2566</v>
      </c>
      <c r="G116" s="2352">
        <v>10</v>
      </c>
      <c r="H116" s="2352">
        <v>10</v>
      </c>
      <c r="I116" s="2313"/>
      <c r="J116" s="2313"/>
      <c r="K116" s="2339"/>
      <c r="N116" s="2354"/>
    </row>
    <row r="117" spans="1:14" s="2340" customFormat="1">
      <c r="A117" s="2344"/>
      <c r="B117" s="2344"/>
      <c r="D117" s="2331"/>
      <c r="E117" s="2350" t="s">
        <v>4367</v>
      </c>
      <c r="F117" s="2351" t="s">
        <v>2566</v>
      </c>
      <c r="G117" s="2352">
        <v>10</v>
      </c>
      <c r="H117" s="2352">
        <v>10</v>
      </c>
      <c r="I117" s="2313"/>
      <c r="J117" s="2313"/>
      <c r="K117" s="2339"/>
      <c r="N117" s="2354"/>
    </row>
    <row r="118" spans="1:14" s="2340" customFormat="1">
      <c r="A118" s="2344"/>
      <c r="B118" s="2344"/>
      <c r="D118" s="2331"/>
      <c r="E118" s="2350" t="s">
        <v>4976</v>
      </c>
      <c r="F118" s="2351" t="s">
        <v>2566</v>
      </c>
      <c r="G118" s="2352">
        <v>13</v>
      </c>
      <c r="H118" s="2352">
        <v>13</v>
      </c>
      <c r="I118" s="2313"/>
      <c r="J118" s="2313"/>
      <c r="K118" s="2339"/>
      <c r="N118" s="2354"/>
    </row>
    <row r="119" spans="1:14" s="2340" customFormat="1">
      <c r="A119" s="2344"/>
      <c r="B119" s="2344"/>
      <c r="D119" s="2331"/>
      <c r="E119" s="2350" t="s">
        <v>2901</v>
      </c>
      <c r="F119" s="2351" t="s">
        <v>2566</v>
      </c>
      <c r="G119" s="2352">
        <v>3</v>
      </c>
      <c r="H119" s="2352">
        <v>3</v>
      </c>
      <c r="I119" s="2313"/>
      <c r="J119" s="2313"/>
      <c r="K119" s="2339"/>
      <c r="N119" s="2354"/>
    </row>
    <row r="120" spans="1:14" s="2340" customFormat="1">
      <c r="A120" s="2344"/>
      <c r="B120" s="2344"/>
      <c r="D120" s="2331"/>
      <c r="E120" s="2350" t="s">
        <v>2902</v>
      </c>
      <c r="F120" s="2351" t="s">
        <v>2566</v>
      </c>
      <c r="G120" s="2352">
        <v>3</v>
      </c>
      <c r="H120" s="2352">
        <v>3</v>
      </c>
      <c r="I120" s="2313"/>
      <c r="J120" s="2313"/>
      <c r="K120" s="2339"/>
      <c r="N120" s="2354"/>
    </row>
    <row r="121" spans="1:14" s="2340" customFormat="1">
      <c r="A121" s="2344"/>
      <c r="B121" s="2344"/>
      <c r="D121" s="2331"/>
      <c r="E121" s="2350" t="s">
        <v>2943</v>
      </c>
      <c r="F121" s="2351" t="s">
        <v>2566</v>
      </c>
      <c r="G121" s="2352">
        <v>1</v>
      </c>
      <c r="H121" s="2352">
        <v>1</v>
      </c>
      <c r="I121" s="2313"/>
      <c r="J121" s="2313"/>
      <c r="K121" s="2339"/>
      <c r="N121" s="2354"/>
    </row>
    <row r="122" spans="1:14" s="2340" customFormat="1">
      <c r="A122" s="2344"/>
      <c r="B122" s="2344"/>
      <c r="D122" s="2331"/>
      <c r="E122" s="2350" t="s">
        <v>2945</v>
      </c>
      <c r="F122" s="2364" t="s">
        <v>2566</v>
      </c>
      <c r="G122" s="2352">
        <v>12</v>
      </c>
      <c r="H122" s="2352">
        <v>12</v>
      </c>
      <c r="I122" s="2313"/>
      <c r="J122" s="2313"/>
      <c r="K122" s="2339"/>
      <c r="N122" s="2354"/>
    </row>
    <row r="123" spans="1:14" s="2340" customFormat="1" ht="27.6">
      <c r="A123" s="2344"/>
      <c r="B123" s="2344"/>
      <c r="D123" s="2331"/>
      <c r="E123" s="2350" t="s">
        <v>4977</v>
      </c>
      <c r="F123" s="2351" t="s">
        <v>2448</v>
      </c>
      <c r="G123" s="2352">
        <v>6</v>
      </c>
      <c r="H123" s="2352">
        <v>6</v>
      </c>
      <c r="I123" s="2313"/>
      <c r="J123" s="2313"/>
      <c r="K123" s="2339"/>
      <c r="N123" s="2354"/>
    </row>
    <row r="124" spans="1:14" s="2340" customFormat="1" ht="27.6">
      <c r="A124" s="2344"/>
      <c r="B124" s="2344"/>
      <c r="D124" s="2331"/>
      <c r="E124" s="2350" t="s">
        <v>4978</v>
      </c>
      <c r="F124" s="2351" t="s">
        <v>2448</v>
      </c>
      <c r="G124" s="2352">
        <v>6</v>
      </c>
      <c r="H124" s="2352">
        <v>6</v>
      </c>
      <c r="I124" s="2313"/>
      <c r="J124" s="2313"/>
      <c r="K124" s="2339"/>
      <c r="N124" s="2354"/>
    </row>
    <row r="125" spans="1:14" s="2340" customFormat="1" ht="27.6">
      <c r="A125" s="2344"/>
      <c r="B125" s="2344"/>
      <c r="D125" s="2331"/>
      <c r="E125" s="2350" t="s">
        <v>4979</v>
      </c>
      <c r="F125" s="2351" t="s">
        <v>2448</v>
      </c>
      <c r="G125" s="2352">
        <v>6</v>
      </c>
      <c r="H125" s="2352">
        <v>6</v>
      </c>
      <c r="I125" s="2313"/>
      <c r="J125" s="2313"/>
      <c r="K125" s="2339"/>
      <c r="N125" s="2354"/>
    </row>
    <row r="126" spans="1:14" s="2340" customFormat="1">
      <c r="A126" s="2344"/>
      <c r="B126" s="2344"/>
      <c r="D126" s="2331"/>
      <c r="E126" s="2350" t="s">
        <v>4980</v>
      </c>
      <c r="F126" s="2351" t="s">
        <v>2566</v>
      </c>
      <c r="G126" s="2352">
        <v>14</v>
      </c>
      <c r="H126" s="2352">
        <v>14</v>
      </c>
      <c r="I126" s="2313"/>
      <c r="J126" s="2313"/>
      <c r="K126" s="2339"/>
      <c r="N126" s="2354"/>
    </row>
    <row r="127" spans="1:14" s="2340" customFormat="1" ht="27.6">
      <c r="A127" s="2344"/>
      <c r="B127" s="2344"/>
      <c r="D127" s="2331"/>
      <c r="E127" s="2350" t="s">
        <v>4981</v>
      </c>
      <c r="F127" s="2351" t="s">
        <v>2044</v>
      </c>
      <c r="G127" s="2352">
        <v>3.6440000000000001</v>
      </c>
      <c r="H127" s="2352">
        <v>3.6440000000000001</v>
      </c>
      <c r="I127" s="2313"/>
      <c r="J127" s="2313"/>
      <c r="K127" s="2339"/>
      <c r="N127" s="2354"/>
    </row>
    <row r="128" spans="1:14" s="2340" customFormat="1">
      <c r="A128" s="2344"/>
      <c r="B128" s="2344"/>
      <c r="D128" s="2331"/>
      <c r="E128" s="2350" t="s">
        <v>3294</v>
      </c>
      <c r="F128" s="2351" t="s">
        <v>2448</v>
      </c>
      <c r="G128" s="2352">
        <v>89</v>
      </c>
      <c r="H128" s="2352">
        <v>89</v>
      </c>
      <c r="I128" s="2313"/>
      <c r="J128" s="2313"/>
      <c r="K128" s="2339"/>
      <c r="N128" s="2354"/>
    </row>
    <row r="129" spans="1:14" s="2340" customFormat="1">
      <c r="A129" s="2344"/>
      <c r="B129" s="2344"/>
      <c r="D129" s="2331"/>
      <c r="E129" s="2350" t="s">
        <v>3299</v>
      </c>
      <c r="F129" s="2351" t="s">
        <v>2521</v>
      </c>
      <c r="G129" s="2352">
        <v>26</v>
      </c>
      <c r="H129" s="2352">
        <v>26</v>
      </c>
      <c r="I129" s="2313"/>
      <c r="J129" s="2313"/>
      <c r="K129" s="2339"/>
      <c r="N129" s="2354"/>
    </row>
    <row r="130" spans="1:14" s="2340" customFormat="1">
      <c r="A130" s="2344"/>
      <c r="B130" s="2344"/>
      <c r="D130" s="2331"/>
      <c r="E130" s="2350" t="s">
        <v>3301</v>
      </c>
      <c r="F130" s="2351" t="s">
        <v>2448</v>
      </c>
      <c r="G130" s="2352">
        <v>27</v>
      </c>
      <c r="H130" s="2352">
        <v>27</v>
      </c>
      <c r="I130" s="2313"/>
      <c r="J130" s="2313"/>
      <c r="K130" s="2339"/>
      <c r="N130" s="2354"/>
    </row>
    <row r="131" spans="1:14" s="2340" customFormat="1" ht="27.6">
      <c r="A131" s="2344"/>
      <c r="B131" s="2344"/>
      <c r="C131" s="2344"/>
      <c r="D131" s="2331">
        <v>20</v>
      </c>
      <c r="E131" s="2343" t="s">
        <v>4982</v>
      </c>
      <c r="F131" s="2351"/>
      <c r="G131" s="2352">
        <v>0</v>
      </c>
      <c r="H131" s="2352">
        <v>0</v>
      </c>
      <c r="I131" s="2313"/>
      <c r="J131" s="2313"/>
      <c r="K131" s="2339"/>
      <c r="N131" s="2354"/>
    </row>
    <row r="132" spans="1:14" s="2340" customFormat="1">
      <c r="A132" s="2344"/>
      <c r="B132" s="2344"/>
      <c r="C132" s="2344"/>
      <c r="D132" s="2331"/>
      <c r="E132" s="2350" t="s">
        <v>4518</v>
      </c>
      <c r="F132" s="2351" t="s">
        <v>2541</v>
      </c>
      <c r="G132" s="2352">
        <v>449</v>
      </c>
      <c r="H132" s="2352">
        <v>449</v>
      </c>
      <c r="I132" s="2313"/>
      <c r="J132" s="2313"/>
      <c r="K132" s="2339"/>
      <c r="N132" s="2354"/>
    </row>
    <row r="133" spans="1:14" s="2340" customFormat="1">
      <c r="A133" s="2344"/>
      <c r="B133" s="2344"/>
      <c r="C133" s="2344"/>
      <c r="D133" s="2331"/>
      <c r="E133" s="2350" t="s">
        <v>4983</v>
      </c>
      <c r="F133" s="2351" t="s">
        <v>2541</v>
      </c>
      <c r="G133" s="2352">
        <v>61</v>
      </c>
      <c r="H133" s="2352">
        <v>61</v>
      </c>
      <c r="I133" s="2313"/>
      <c r="J133" s="2313"/>
      <c r="K133" s="2339"/>
      <c r="N133" s="2354"/>
    </row>
    <row r="134" spans="1:14" s="2340" customFormat="1">
      <c r="A134" s="2344"/>
      <c r="B134" s="2344"/>
      <c r="C134" s="2344"/>
      <c r="D134" s="2331"/>
      <c r="E134" s="2350" t="s">
        <v>2656</v>
      </c>
      <c r="F134" s="2351" t="s">
        <v>2448</v>
      </c>
      <c r="G134" s="2352">
        <v>11</v>
      </c>
      <c r="H134" s="2352">
        <v>11</v>
      </c>
      <c r="I134" s="2313"/>
      <c r="J134" s="2313"/>
      <c r="K134" s="2339"/>
      <c r="N134" s="2354"/>
    </row>
    <row r="135" spans="1:14" s="2340" customFormat="1">
      <c r="A135" s="2344"/>
      <c r="B135" s="2344"/>
      <c r="C135" s="2344"/>
      <c r="D135" s="2331"/>
      <c r="E135" s="2350" t="s">
        <v>2697</v>
      </c>
      <c r="F135" s="2351" t="s">
        <v>2448</v>
      </c>
      <c r="G135" s="2352">
        <v>11</v>
      </c>
      <c r="H135" s="2352">
        <v>11</v>
      </c>
      <c r="I135" s="2313"/>
      <c r="J135" s="2313"/>
      <c r="K135" s="2339"/>
      <c r="N135" s="2354"/>
    </row>
    <row r="136" spans="1:14" s="2340" customFormat="1">
      <c r="A136" s="2344"/>
      <c r="B136" s="2344"/>
      <c r="C136" s="2344"/>
      <c r="D136" s="2331"/>
      <c r="E136" s="2350" t="s">
        <v>4974</v>
      </c>
      <c r="F136" s="2351" t="s">
        <v>2566</v>
      </c>
      <c r="G136" s="2352">
        <v>55</v>
      </c>
      <c r="H136" s="2352">
        <v>55</v>
      </c>
      <c r="I136" s="2313"/>
      <c r="J136" s="2313"/>
      <c r="K136" s="2339"/>
      <c r="N136" s="2354"/>
    </row>
    <row r="137" spans="1:14" s="2340" customFormat="1">
      <c r="A137" s="2344"/>
      <c r="B137" s="2344"/>
      <c r="C137" s="2344"/>
      <c r="D137" s="2331"/>
      <c r="E137" s="2350" t="s">
        <v>4984</v>
      </c>
      <c r="F137" s="2351" t="s">
        <v>2566</v>
      </c>
      <c r="G137" s="2352">
        <v>11</v>
      </c>
      <c r="H137" s="2352">
        <v>11</v>
      </c>
      <c r="I137" s="2313"/>
      <c r="J137" s="2313"/>
      <c r="K137" s="2339"/>
      <c r="N137" s="2354"/>
    </row>
    <row r="138" spans="1:14" s="2340" customFormat="1">
      <c r="A138" s="2344"/>
      <c r="B138" s="2344"/>
      <c r="C138" s="2344"/>
      <c r="D138" s="2331"/>
      <c r="E138" s="2350" t="s">
        <v>2801</v>
      </c>
      <c r="F138" s="2351" t="s">
        <v>2541</v>
      </c>
      <c r="G138" s="2352">
        <v>44</v>
      </c>
      <c r="H138" s="2352">
        <v>44</v>
      </c>
      <c r="I138" s="2313"/>
      <c r="J138" s="2313"/>
      <c r="K138" s="2339"/>
      <c r="N138" s="2354"/>
    </row>
    <row r="139" spans="1:14" s="2340" customFormat="1">
      <c r="A139" s="2344"/>
      <c r="B139" s="2344"/>
      <c r="C139" s="2344"/>
      <c r="D139" s="2331"/>
      <c r="E139" s="2350" t="s">
        <v>4985</v>
      </c>
      <c r="F139" s="2351" t="s">
        <v>2566</v>
      </c>
      <c r="G139" s="2352">
        <v>9</v>
      </c>
      <c r="H139" s="2352">
        <v>9</v>
      </c>
      <c r="I139" s="2313"/>
      <c r="J139" s="2313"/>
      <c r="K139" s="2339"/>
      <c r="N139" s="2354"/>
    </row>
    <row r="140" spans="1:14" s="2340" customFormat="1">
      <c r="A140" s="2344"/>
      <c r="B140" s="2344"/>
      <c r="C140" s="2344"/>
      <c r="D140" s="2331"/>
      <c r="E140" s="2350" t="s">
        <v>4817</v>
      </c>
      <c r="F140" s="2351" t="s">
        <v>2566</v>
      </c>
      <c r="G140" s="2352">
        <v>2</v>
      </c>
      <c r="H140" s="2352">
        <v>2</v>
      </c>
      <c r="I140" s="2313"/>
      <c r="J140" s="2313"/>
      <c r="K140" s="2339"/>
      <c r="N140" s="2354"/>
    </row>
    <row r="141" spans="1:14" s="2340" customFormat="1">
      <c r="A141" s="2344"/>
      <c r="B141" s="2344"/>
      <c r="C141" s="2344"/>
      <c r="D141" s="2331"/>
      <c r="E141" s="2350" t="s">
        <v>2887</v>
      </c>
      <c r="F141" s="2351" t="s">
        <v>2566</v>
      </c>
      <c r="G141" s="2352">
        <v>8</v>
      </c>
      <c r="H141" s="2352">
        <v>8</v>
      </c>
      <c r="I141" s="2313"/>
      <c r="J141" s="2313"/>
      <c r="K141" s="2339"/>
      <c r="N141" s="2354"/>
    </row>
    <row r="142" spans="1:14" s="2340" customFormat="1">
      <c r="A142" s="2344"/>
      <c r="B142" s="2344"/>
      <c r="C142" s="2344"/>
      <c r="D142" s="2331"/>
      <c r="E142" s="2350" t="s">
        <v>4986</v>
      </c>
      <c r="F142" s="2351" t="s">
        <v>2448</v>
      </c>
      <c r="G142" s="2352">
        <v>1</v>
      </c>
      <c r="H142" s="2352">
        <v>1</v>
      </c>
      <c r="I142" s="2313"/>
      <c r="J142" s="2313"/>
      <c r="K142" s="2339"/>
      <c r="N142" s="2354"/>
    </row>
    <row r="143" spans="1:14" s="2340" customFormat="1" ht="14.4">
      <c r="A143" s="2344"/>
      <c r="B143" s="2344"/>
      <c r="C143" s="2344"/>
      <c r="D143" s="2331">
        <v>21</v>
      </c>
      <c r="E143" s="2365" t="s">
        <v>4987</v>
      </c>
      <c r="F143" s="2336" t="s">
        <v>2448</v>
      </c>
      <c r="G143" s="2366">
        <v>1</v>
      </c>
      <c r="H143" s="2366">
        <v>1</v>
      </c>
      <c r="I143" s="2313"/>
      <c r="J143" s="2313"/>
      <c r="K143" s="2339"/>
      <c r="N143" s="2354"/>
    </row>
    <row r="144" spans="1:14" s="2340" customFormat="1">
      <c r="A144" s="2344"/>
      <c r="B144" s="2344"/>
      <c r="D144" s="2331"/>
      <c r="E144" s="2350" t="s">
        <v>4988</v>
      </c>
      <c r="F144" s="2351" t="s">
        <v>2566</v>
      </c>
      <c r="G144" s="2317">
        <v>1</v>
      </c>
      <c r="H144" s="2317">
        <v>1</v>
      </c>
      <c r="I144" s="2313"/>
      <c r="J144" s="2313"/>
      <c r="K144" s="2339"/>
      <c r="N144" s="2354"/>
    </row>
    <row r="145" spans="1:14" s="2340" customFormat="1">
      <c r="A145" s="2344"/>
      <c r="B145" s="2344"/>
      <c r="D145" s="2331"/>
      <c r="E145" s="2350" t="s">
        <v>3485</v>
      </c>
      <c r="F145" s="2351" t="s">
        <v>2566</v>
      </c>
      <c r="G145" s="2367">
        <v>6</v>
      </c>
      <c r="H145" s="2367">
        <v>6</v>
      </c>
      <c r="I145" s="2313"/>
      <c r="J145" s="2313"/>
      <c r="K145" s="2339"/>
      <c r="N145" s="2354"/>
    </row>
    <row r="146" spans="1:14" s="2340" customFormat="1">
      <c r="A146" s="2344"/>
      <c r="B146" s="2344"/>
      <c r="D146" s="2331"/>
      <c r="E146" s="2350" t="s">
        <v>3518</v>
      </c>
      <c r="F146" s="2351" t="s">
        <v>2566</v>
      </c>
      <c r="G146" s="2367">
        <v>6</v>
      </c>
      <c r="H146" s="2367">
        <v>6</v>
      </c>
      <c r="I146" s="2313"/>
      <c r="J146" s="2313"/>
      <c r="K146" s="2339"/>
      <c r="N146" s="2354"/>
    </row>
    <row r="147" spans="1:14" s="2340" customFormat="1">
      <c r="A147" s="2344"/>
      <c r="B147" s="2344"/>
      <c r="D147" s="2331"/>
      <c r="E147" s="2350" t="s">
        <v>3239</v>
      </c>
      <c r="F147" s="2351" t="s">
        <v>2044</v>
      </c>
      <c r="G147" s="2352">
        <v>0.06</v>
      </c>
      <c r="H147" s="2352">
        <v>0.06</v>
      </c>
      <c r="I147" s="2313"/>
      <c r="J147" s="2313"/>
      <c r="K147" s="2339"/>
      <c r="N147" s="2354"/>
    </row>
    <row r="148" spans="1:14" s="2340" customFormat="1">
      <c r="A148" s="2344"/>
      <c r="B148" s="2344"/>
      <c r="D148" s="2331"/>
      <c r="E148" s="2350" t="s">
        <v>4989</v>
      </c>
      <c r="F148" s="2351" t="s">
        <v>2044</v>
      </c>
      <c r="G148" s="2322">
        <v>0.44</v>
      </c>
      <c r="H148" s="2322">
        <v>0.44</v>
      </c>
      <c r="I148" s="2313"/>
      <c r="J148" s="2313"/>
      <c r="K148" s="2339"/>
      <c r="N148" s="2354"/>
    </row>
    <row r="149" spans="1:14" s="2340" customFormat="1">
      <c r="A149" s="2344"/>
      <c r="B149" s="2344"/>
      <c r="C149" s="2344"/>
      <c r="D149" s="2331">
        <v>22</v>
      </c>
      <c r="E149" s="2343" t="s">
        <v>2580</v>
      </c>
      <c r="F149" s="2331"/>
      <c r="G149" s="2321"/>
      <c r="H149" s="2321"/>
      <c r="I149" s="2313"/>
      <c r="J149" s="2313"/>
      <c r="K149" s="2339"/>
      <c r="N149" s="2354"/>
    </row>
    <row r="150" spans="1:14" s="2340" customFormat="1">
      <c r="A150" s="2344"/>
      <c r="B150" s="2344"/>
      <c r="D150" s="2331"/>
      <c r="E150" s="2350" t="s">
        <v>95</v>
      </c>
      <c r="F150" s="2351" t="s">
        <v>2566</v>
      </c>
      <c r="G150" s="2321">
        <v>1</v>
      </c>
      <c r="H150" s="2321">
        <v>1</v>
      </c>
      <c r="I150" s="2313"/>
      <c r="J150" s="2313"/>
      <c r="K150" s="2339"/>
      <c r="N150" s="2354"/>
    </row>
    <row r="151" spans="1:14" s="2340" customFormat="1">
      <c r="A151" s="2344"/>
      <c r="B151" s="2344"/>
      <c r="D151" s="2331"/>
      <c r="E151" s="2350" t="s">
        <v>3447</v>
      </c>
      <c r="F151" s="2351" t="s">
        <v>2611</v>
      </c>
      <c r="G151" s="2368">
        <v>1</v>
      </c>
      <c r="H151" s="2368">
        <v>1</v>
      </c>
      <c r="I151" s="2313"/>
      <c r="J151" s="2313"/>
      <c r="K151" s="2339"/>
      <c r="N151" s="2354"/>
    </row>
    <row r="152" spans="1:14" s="2340" customFormat="1">
      <c r="A152" s="2344"/>
      <c r="B152" s="2344"/>
      <c r="C152" s="2344"/>
      <c r="D152" s="2369">
        <v>23</v>
      </c>
      <c r="E152" s="2343" t="s">
        <v>4990</v>
      </c>
      <c r="F152" s="2370"/>
      <c r="G152" s="2368"/>
      <c r="H152" s="2368"/>
      <c r="I152" s="2313"/>
      <c r="J152" s="2313"/>
      <c r="K152" s="2339"/>
      <c r="N152" s="2354"/>
    </row>
    <row r="153" spans="1:14" s="2340" customFormat="1">
      <c r="A153" s="2344"/>
      <c r="B153" s="2344"/>
      <c r="D153" s="2369"/>
      <c r="E153" s="2350" t="s">
        <v>4991</v>
      </c>
      <c r="F153" s="2370" t="s">
        <v>2394</v>
      </c>
      <c r="G153" s="2371">
        <v>8</v>
      </c>
      <c r="H153" s="2371">
        <v>8</v>
      </c>
      <c r="I153" s="2313"/>
      <c r="J153" s="2313"/>
      <c r="K153" s="2339"/>
      <c r="N153" s="2354"/>
    </row>
    <row r="154" spans="1:14" s="2340" customFormat="1">
      <c r="A154" s="2344"/>
      <c r="B154" s="2344"/>
      <c r="D154" s="2369"/>
      <c r="E154" s="2350" t="s">
        <v>4992</v>
      </c>
      <c r="F154" s="2370" t="s">
        <v>3323</v>
      </c>
      <c r="G154" s="2371">
        <v>2</v>
      </c>
      <c r="H154" s="2371">
        <v>2</v>
      </c>
      <c r="I154" s="2313"/>
      <c r="J154" s="2313"/>
      <c r="K154" s="2339"/>
      <c r="N154" s="2354"/>
    </row>
    <row r="155" spans="1:14" s="2340" customFormat="1">
      <c r="A155" s="2344"/>
      <c r="B155" s="2344"/>
      <c r="D155" s="2369"/>
      <c r="E155" s="2350" t="s">
        <v>4137</v>
      </c>
      <c r="F155" s="2370" t="s">
        <v>2566</v>
      </c>
      <c r="G155" s="2371">
        <v>8</v>
      </c>
      <c r="H155" s="2371">
        <v>8</v>
      </c>
      <c r="I155" s="2313"/>
      <c r="J155" s="2313"/>
      <c r="K155" s="2339"/>
      <c r="N155" s="2354"/>
    </row>
    <row r="156" spans="1:14" s="2340" customFormat="1">
      <c r="A156" s="2344"/>
      <c r="B156" s="2344"/>
      <c r="D156" s="2369"/>
      <c r="E156" s="2350" t="s">
        <v>4993</v>
      </c>
      <c r="F156" s="2370" t="s">
        <v>2566</v>
      </c>
      <c r="G156" s="2371">
        <v>8</v>
      </c>
      <c r="H156" s="2371">
        <v>8</v>
      </c>
      <c r="I156" s="2313"/>
      <c r="J156" s="2313"/>
      <c r="K156" s="2339"/>
      <c r="N156" s="2354"/>
    </row>
    <row r="157" spans="1:14" s="2340" customFormat="1">
      <c r="A157" s="2344"/>
      <c r="B157" s="2344"/>
      <c r="D157" s="2369"/>
      <c r="E157" s="2350" t="s">
        <v>4994</v>
      </c>
      <c r="F157" s="2370" t="s">
        <v>3323</v>
      </c>
      <c r="G157" s="2371">
        <v>2</v>
      </c>
      <c r="H157" s="2371">
        <v>2</v>
      </c>
      <c r="I157" s="2313"/>
      <c r="J157" s="2313"/>
      <c r="K157" s="2339"/>
      <c r="N157" s="2354"/>
    </row>
    <row r="158" spans="1:14" s="2340" customFormat="1">
      <c r="A158" s="2344"/>
      <c r="B158" s="2344"/>
      <c r="D158" s="2369"/>
      <c r="E158" s="2350" t="s">
        <v>4995</v>
      </c>
      <c r="F158" s="2370" t="s">
        <v>3323</v>
      </c>
      <c r="G158" s="2371">
        <v>1</v>
      </c>
      <c r="H158" s="2371">
        <v>1</v>
      </c>
      <c r="I158" s="2313"/>
      <c r="J158" s="2313"/>
      <c r="K158" s="2339"/>
      <c r="N158" s="2354"/>
    </row>
    <row r="159" spans="1:14" s="2340" customFormat="1">
      <c r="A159" s="2344"/>
      <c r="B159" s="2344"/>
      <c r="D159" s="2369"/>
      <c r="E159" s="2350" t="s">
        <v>4996</v>
      </c>
      <c r="F159" s="2370" t="s">
        <v>2566</v>
      </c>
      <c r="G159" s="2372">
        <v>8</v>
      </c>
      <c r="H159" s="2372">
        <v>8</v>
      </c>
      <c r="I159" s="2313"/>
      <c r="J159" s="2313"/>
      <c r="K159" s="2339"/>
      <c r="N159" s="2354"/>
    </row>
    <row r="160" spans="1:14" s="2340" customFormat="1">
      <c r="A160" s="2344"/>
      <c r="B160" s="2344"/>
      <c r="D160" s="2369"/>
      <c r="E160" s="2350" t="s">
        <v>3313</v>
      </c>
      <c r="F160" s="2370" t="s">
        <v>2566</v>
      </c>
      <c r="G160" s="2372">
        <v>8</v>
      </c>
      <c r="H160" s="2372">
        <v>8</v>
      </c>
      <c r="I160" s="2313"/>
      <c r="J160" s="2313"/>
      <c r="K160" s="2339"/>
      <c r="N160" s="2354"/>
    </row>
    <row r="161" spans="1:14" s="2340" customFormat="1">
      <c r="A161" s="2344"/>
      <c r="B161" s="2344"/>
      <c r="D161" s="2369"/>
      <c r="E161" s="2350" t="s">
        <v>4997</v>
      </c>
      <c r="F161" s="2370" t="s">
        <v>2394</v>
      </c>
      <c r="G161" s="2372">
        <v>3</v>
      </c>
      <c r="H161" s="2372">
        <v>3</v>
      </c>
      <c r="I161" s="2313"/>
      <c r="J161" s="2313"/>
      <c r="K161" s="2339"/>
      <c r="N161" s="2354"/>
    </row>
    <row r="162" spans="1:14" s="2340" customFormat="1">
      <c r="A162" s="2344"/>
      <c r="B162" s="2344"/>
      <c r="D162" s="2369"/>
      <c r="E162" s="2350" t="s">
        <v>4137</v>
      </c>
      <c r="F162" s="2370" t="s">
        <v>2566</v>
      </c>
      <c r="G162" s="2372">
        <v>4</v>
      </c>
      <c r="H162" s="2372">
        <v>4</v>
      </c>
      <c r="I162" s="2313"/>
      <c r="J162" s="2313"/>
      <c r="K162" s="2339"/>
      <c r="N162" s="2354"/>
    </row>
    <row r="163" spans="1:14" s="2340" customFormat="1">
      <c r="A163" s="2344"/>
      <c r="B163" s="2344"/>
      <c r="D163" s="2369"/>
      <c r="E163" s="2350" t="s">
        <v>4998</v>
      </c>
      <c r="F163" s="2370" t="s">
        <v>4999</v>
      </c>
      <c r="G163" s="2372">
        <v>18</v>
      </c>
      <c r="H163" s="2372">
        <v>18</v>
      </c>
      <c r="I163" s="2313"/>
      <c r="J163" s="2313"/>
      <c r="K163" s="2339"/>
      <c r="N163" s="2354"/>
    </row>
    <row r="164" spans="1:14" s="2340" customFormat="1">
      <c r="A164" s="2344"/>
      <c r="B164" s="2344"/>
      <c r="D164" s="2369"/>
      <c r="E164" s="2350" t="s">
        <v>5000</v>
      </c>
      <c r="F164" s="2370" t="s">
        <v>4999</v>
      </c>
      <c r="G164" s="2373">
        <v>18</v>
      </c>
      <c r="H164" s="2373">
        <v>18</v>
      </c>
      <c r="I164" s="2313"/>
      <c r="J164" s="2313"/>
      <c r="K164" s="2339"/>
      <c r="N164" s="2354"/>
    </row>
    <row r="165" spans="1:14" s="2340" customFormat="1">
      <c r="A165" s="2344"/>
      <c r="B165" s="2344"/>
      <c r="D165" s="2369"/>
      <c r="E165" s="2350" t="s">
        <v>5001</v>
      </c>
      <c r="F165" s="2370" t="s">
        <v>2394</v>
      </c>
      <c r="G165" s="2372">
        <v>9</v>
      </c>
      <c r="H165" s="2372">
        <v>9</v>
      </c>
      <c r="I165" s="2313"/>
      <c r="J165" s="2313"/>
      <c r="K165" s="2339"/>
      <c r="N165" s="2354"/>
    </row>
    <row r="166" spans="1:14" s="2340" customFormat="1">
      <c r="A166" s="2344"/>
      <c r="B166" s="2344"/>
      <c r="D166" s="2369"/>
      <c r="E166" s="2350" t="s">
        <v>5002</v>
      </c>
      <c r="F166" s="2370" t="s">
        <v>2044</v>
      </c>
      <c r="G166" s="2374">
        <v>4.7699999999999996</v>
      </c>
      <c r="H166" s="2374">
        <v>4.7699999999999996</v>
      </c>
      <c r="I166" s="2313"/>
      <c r="J166" s="2313"/>
      <c r="K166" s="2339"/>
      <c r="N166" s="2354"/>
    </row>
    <row r="167" spans="1:14" s="2340" customFormat="1">
      <c r="A167" s="2344"/>
      <c r="B167" s="2344"/>
      <c r="D167" s="2369"/>
      <c r="E167" s="2350" t="s">
        <v>5003</v>
      </c>
      <c r="F167" s="2370" t="s">
        <v>2394</v>
      </c>
      <c r="G167" s="2372">
        <v>1</v>
      </c>
      <c r="H167" s="2372">
        <v>1</v>
      </c>
      <c r="I167" s="2313"/>
      <c r="J167" s="2313"/>
      <c r="K167" s="2339"/>
      <c r="N167" s="2354"/>
    </row>
    <row r="168" spans="1:14" s="2340" customFormat="1">
      <c r="A168" s="2344"/>
      <c r="B168" s="2344"/>
      <c r="D168" s="2369"/>
      <c r="E168" s="2350" t="s">
        <v>5004</v>
      </c>
      <c r="F168" s="2370" t="s">
        <v>2842</v>
      </c>
      <c r="G168" s="2372">
        <v>19</v>
      </c>
      <c r="H168" s="2372">
        <v>19</v>
      </c>
      <c r="I168" s="2313"/>
      <c r="J168" s="2313"/>
      <c r="K168" s="2339"/>
      <c r="N168" s="2354"/>
    </row>
    <row r="169" spans="1:14" s="2340" customFormat="1">
      <c r="A169" s="2344"/>
      <c r="B169" s="2344"/>
      <c r="D169" s="2369"/>
      <c r="E169" s="2350" t="s">
        <v>5005</v>
      </c>
      <c r="F169" s="2370" t="s">
        <v>2842</v>
      </c>
      <c r="G169" s="2372">
        <v>15</v>
      </c>
      <c r="H169" s="2372">
        <v>15</v>
      </c>
      <c r="I169" s="2313"/>
      <c r="J169" s="2313"/>
      <c r="K169" s="2339"/>
      <c r="N169" s="2354"/>
    </row>
    <row r="170" spans="1:14" s="2340" customFormat="1">
      <c r="A170" s="2344"/>
      <c r="B170" s="2344"/>
      <c r="D170" s="2369"/>
      <c r="E170" s="2350" t="s">
        <v>4996</v>
      </c>
      <c r="F170" s="2370" t="s">
        <v>2566</v>
      </c>
      <c r="G170" s="2372">
        <v>4</v>
      </c>
      <c r="H170" s="2372">
        <v>4</v>
      </c>
      <c r="I170" s="2313"/>
      <c r="J170" s="2313"/>
      <c r="K170" s="2339"/>
      <c r="N170" s="2354"/>
    </row>
    <row r="171" spans="1:14" s="2340" customFormat="1">
      <c r="A171" s="2344"/>
      <c r="B171" s="2344"/>
      <c r="D171" s="2369"/>
      <c r="E171" s="2350" t="s">
        <v>5006</v>
      </c>
      <c r="F171" s="2370" t="s">
        <v>2044</v>
      </c>
      <c r="G171" s="2375">
        <v>1.2</v>
      </c>
      <c r="H171" s="2375">
        <v>1.2</v>
      </c>
      <c r="I171" s="2313"/>
      <c r="J171" s="2313"/>
      <c r="K171" s="2339"/>
      <c r="N171" s="2354"/>
    </row>
    <row r="172" spans="1:14" s="2340" customFormat="1">
      <c r="A172" s="2344"/>
      <c r="B172" s="2344"/>
      <c r="D172" s="2369"/>
      <c r="E172" s="2350" t="s">
        <v>5007</v>
      </c>
      <c r="F172" s="2370" t="s">
        <v>2044</v>
      </c>
      <c r="G172" s="2376">
        <v>1.1930000000000001</v>
      </c>
      <c r="H172" s="2376">
        <v>1.1930000000000001</v>
      </c>
      <c r="I172" s="2313"/>
      <c r="J172" s="2313"/>
      <c r="K172" s="2339"/>
      <c r="N172" s="2354"/>
    </row>
    <row r="173" spans="1:14" s="2340" customFormat="1">
      <c r="A173" s="2344"/>
      <c r="B173" s="2344"/>
      <c r="D173" s="2369"/>
      <c r="E173" s="2350" t="s">
        <v>5008</v>
      </c>
      <c r="F173" s="2370" t="s">
        <v>2842</v>
      </c>
      <c r="G173" s="2372">
        <v>5</v>
      </c>
      <c r="H173" s="2372">
        <v>5</v>
      </c>
      <c r="I173" s="2313"/>
      <c r="J173" s="2313"/>
      <c r="K173" s="2339"/>
      <c r="N173" s="2354"/>
    </row>
    <row r="174" spans="1:14" s="2340" customFormat="1">
      <c r="A174" s="2344"/>
      <c r="B174" s="2344"/>
      <c r="C174" s="2344"/>
      <c r="D174" s="2369">
        <v>24</v>
      </c>
      <c r="E174" s="2377" t="s">
        <v>5009</v>
      </c>
      <c r="F174" s="2370"/>
      <c r="G174" s="2372">
        <v>0</v>
      </c>
      <c r="H174" s="2372">
        <v>0</v>
      </c>
      <c r="I174" s="2313"/>
      <c r="J174" s="2313"/>
      <c r="K174" s="2339"/>
      <c r="N174" s="2354"/>
    </row>
    <row r="175" spans="1:14" s="2340" customFormat="1">
      <c r="A175" s="2344"/>
      <c r="B175" s="2344"/>
      <c r="D175" s="2369"/>
      <c r="E175" s="2378" t="s">
        <v>2397</v>
      </c>
      <c r="F175" s="2370" t="s">
        <v>2394</v>
      </c>
      <c r="G175" s="2373">
        <v>4</v>
      </c>
      <c r="H175" s="2373">
        <v>4</v>
      </c>
      <c r="I175" s="2313"/>
      <c r="J175" s="2313"/>
      <c r="K175" s="2339"/>
      <c r="N175" s="2354"/>
    </row>
    <row r="176" spans="1:14" s="2340" customFormat="1">
      <c r="A176" s="2344"/>
      <c r="B176" s="2344"/>
      <c r="C176" s="2344"/>
      <c r="D176" s="2369" t="s">
        <v>1906</v>
      </c>
      <c r="E176" s="2343" t="s">
        <v>5010</v>
      </c>
      <c r="F176" s="2370"/>
      <c r="G176" s="2373"/>
      <c r="H176" s="2373"/>
      <c r="I176" s="2313"/>
      <c r="J176" s="2313"/>
      <c r="K176" s="2339"/>
      <c r="N176" s="2354"/>
    </row>
    <row r="177" spans="1:14" s="2340" customFormat="1">
      <c r="A177" s="2344"/>
      <c r="B177" s="2344"/>
      <c r="C177" s="2344"/>
      <c r="D177" s="2369">
        <v>25</v>
      </c>
      <c r="E177" s="2377" t="s">
        <v>5011</v>
      </c>
      <c r="F177" s="2370"/>
      <c r="G177" s="2372"/>
      <c r="H177" s="2372"/>
      <c r="I177" s="2313"/>
      <c r="J177" s="2313"/>
      <c r="K177" s="2339"/>
      <c r="N177" s="2354"/>
    </row>
    <row r="178" spans="1:14" s="2340" customFormat="1">
      <c r="A178" s="2344"/>
      <c r="B178" s="2344"/>
      <c r="D178" s="2369"/>
      <c r="E178" s="2478" t="s">
        <v>5012</v>
      </c>
      <c r="F178" s="2370" t="s">
        <v>5013</v>
      </c>
      <c r="G178" s="2372">
        <v>1</v>
      </c>
      <c r="H178" s="2372">
        <v>1</v>
      </c>
      <c r="I178" s="2313"/>
      <c r="J178" s="2313"/>
      <c r="K178" s="2339"/>
      <c r="N178" s="2354"/>
    </row>
    <row r="179" spans="1:14" s="2340" customFormat="1">
      <c r="A179" s="2344"/>
      <c r="B179" s="2344"/>
      <c r="D179" s="2369"/>
      <c r="E179" s="2478" t="s">
        <v>5014</v>
      </c>
      <c r="F179" s="2370" t="s">
        <v>2566</v>
      </c>
      <c r="G179" s="2372">
        <v>1</v>
      </c>
      <c r="H179" s="2372">
        <v>1</v>
      </c>
      <c r="I179" s="2313"/>
      <c r="J179" s="2313"/>
      <c r="K179" s="2339"/>
      <c r="N179" s="2354"/>
    </row>
    <row r="180" spans="1:14" s="2340" customFormat="1">
      <c r="A180" s="2344"/>
      <c r="B180" s="2344"/>
      <c r="D180" s="2369"/>
      <c r="E180" s="2378" t="s">
        <v>5015</v>
      </c>
      <c r="F180" s="2370" t="s">
        <v>5013</v>
      </c>
      <c r="G180" s="2372">
        <v>1</v>
      </c>
      <c r="H180" s="2372">
        <v>1</v>
      </c>
      <c r="I180" s="2313"/>
      <c r="J180" s="2313"/>
      <c r="K180" s="2339"/>
      <c r="N180" s="2354"/>
    </row>
    <row r="181" spans="1:14" s="2340" customFormat="1">
      <c r="A181" s="2344"/>
      <c r="B181" s="2344"/>
      <c r="D181" s="2369"/>
      <c r="E181" s="2378" t="s">
        <v>5016</v>
      </c>
      <c r="F181" s="2370" t="s">
        <v>2394</v>
      </c>
      <c r="G181" s="2372">
        <v>1</v>
      </c>
      <c r="H181" s="2372">
        <v>1</v>
      </c>
      <c r="I181" s="2313"/>
      <c r="J181" s="2313"/>
      <c r="K181" s="2339"/>
      <c r="N181" s="2354"/>
    </row>
    <row r="182" spans="1:14" s="2340" customFormat="1">
      <c r="A182" s="2344"/>
      <c r="B182" s="2344"/>
      <c r="D182" s="2369"/>
      <c r="E182" s="2378" t="s">
        <v>5017</v>
      </c>
      <c r="F182" s="2370" t="s">
        <v>2394</v>
      </c>
      <c r="G182" s="2372">
        <v>1</v>
      </c>
      <c r="H182" s="2379">
        <v>0</v>
      </c>
      <c r="I182" s="2313"/>
      <c r="J182" s="2315">
        <v>1</v>
      </c>
      <c r="K182" s="2339"/>
      <c r="N182" s="2354"/>
    </row>
    <row r="183" spans="1:14" s="2340" customFormat="1">
      <c r="A183" s="2344"/>
      <c r="B183" s="2344"/>
      <c r="D183" s="2369"/>
      <c r="E183" s="2378" t="s">
        <v>5018</v>
      </c>
      <c r="F183" s="2370" t="s">
        <v>3468</v>
      </c>
      <c r="G183" s="2372">
        <v>1</v>
      </c>
      <c r="H183" s="2372">
        <v>1</v>
      </c>
      <c r="I183" s="2313"/>
      <c r="J183" s="2313"/>
      <c r="K183" s="2339"/>
      <c r="N183" s="2354"/>
    </row>
    <row r="184" spans="1:14" s="2340" customFormat="1">
      <c r="A184" s="2344"/>
      <c r="B184" s="2344"/>
      <c r="D184" s="2369"/>
      <c r="E184" s="2378" t="s">
        <v>5019</v>
      </c>
      <c r="F184" s="2370" t="s">
        <v>3468</v>
      </c>
      <c r="G184" s="2372">
        <v>1</v>
      </c>
      <c r="H184" s="2372">
        <v>1</v>
      </c>
      <c r="I184" s="2313"/>
      <c r="J184" s="2313"/>
      <c r="K184" s="2339"/>
      <c r="N184" s="2354"/>
    </row>
    <row r="185" spans="1:14" s="2340" customFormat="1">
      <c r="A185" s="2344"/>
      <c r="B185" s="2344"/>
      <c r="D185" s="2369"/>
      <c r="E185" s="2378" t="s">
        <v>5195</v>
      </c>
      <c r="F185" s="2370" t="s">
        <v>3468</v>
      </c>
      <c r="G185" s="2380">
        <v>1</v>
      </c>
      <c r="H185" s="2380">
        <v>1</v>
      </c>
      <c r="I185" s="2313"/>
      <c r="J185" s="2313"/>
      <c r="K185" s="2339"/>
      <c r="N185" s="2354"/>
    </row>
    <row r="186" spans="1:14" s="2340" customFormat="1">
      <c r="A186" s="2344"/>
      <c r="B186" s="2344"/>
      <c r="D186" s="2369"/>
      <c r="E186" s="2378" t="s">
        <v>5021</v>
      </c>
      <c r="F186" s="2370" t="s">
        <v>3468</v>
      </c>
      <c r="G186" s="2372">
        <v>1</v>
      </c>
      <c r="H186" s="2372">
        <v>1</v>
      </c>
      <c r="I186" s="2313"/>
      <c r="J186" s="2313"/>
      <c r="K186" s="2339"/>
      <c r="N186" s="2354"/>
    </row>
    <row r="187" spans="1:14" s="2340" customFormat="1">
      <c r="A187" s="2344"/>
      <c r="B187" s="2344"/>
      <c r="D187" s="2369"/>
      <c r="E187" s="2378" t="s">
        <v>5022</v>
      </c>
      <c r="F187" s="2370" t="s">
        <v>3468</v>
      </c>
      <c r="G187" s="2372">
        <v>2</v>
      </c>
      <c r="H187" s="2372">
        <v>2</v>
      </c>
      <c r="I187" s="2313"/>
      <c r="J187" s="2313"/>
      <c r="K187" s="2339"/>
      <c r="N187" s="2354"/>
    </row>
    <row r="188" spans="1:14" s="2340" customFormat="1">
      <c r="A188" s="2344"/>
      <c r="B188" s="2344"/>
      <c r="D188" s="2369"/>
      <c r="E188" s="2378" t="s">
        <v>5023</v>
      </c>
      <c r="F188" s="2370" t="s">
        <v>3468</v>
      </c>
      <c r="G188" s="2372">
        <v>2</v>
      </c>
      <c r="H188" s="2372">
        <v>2</v>
      </c>
      <c r="I188" s="2313"/>
      <c r="J188" s="2313"/>
      <c r="K188" s="2339"/>
      <c r="N188" s="2354"/>
    </row>
    <row r="189" spans="1:14" s="2340" customFormat="1">
      <c r="A189" s="2344"/>
      <c r="B189" s="2344"/>
      <c r="C189" s="2344"/>
      <c r="D189" s="2369">
        <v>26</v>
      </c>
      <c r="E189" s="2454" t="s">
        <v>5024</v>
      </c>
      <c r="F189" s="2369" t="s">
        <v>2394</v>
      </c>
      <c r="G189" s="2372">
        <v>1</v>
      </c>
      <c r="H189" s="2372">
        <v>1</v>
      </c>
      <c r="I189" s="2313"/>
      <c r="J189" s="2313"/>
      <c r="K189" s="2339"/>
      <c r="N189" s="2354"/>
    </row>
    <row r="190" spans="1:14" s="2340" customFormat="1">
      <c r="A190" s="2344"/>
      <c r="B190" s="2344"/>
      <c r="D190" s="2369"/>
      <c r="E190" s="2378" t="s">
        <v>5025</v>
      </c>
      <c r="F190" s="2370" t="s">
        <v>3468</v>
      </c>
      <c r="G190" s="2372">
        <v>1</v>
      </c>
      <c r="H190" s="2372">
        <v>1</v>
      </c>
      <c r="I190" s="2313"/>
      <c r="J190" s="2313"/>
      <c r="K190" s="2339"/>
      <c r="N190" s="2354"/>
    </row>
    <row r="191" spans="1:14" s="2340" customFormat="1">
      <c r="A191" s="2344"/>
      <c r="B191" s="2344"/>
      <c r="D191" s="2369"/>
      <c r="E191" s="2378" t="s">
        <v>5026</v>
      </c>
      <c r="F191" s="2370" t="s">
        <v>2448</v>
      </c>
      <c r="G191" s="2372">
        <v>2</v>
      </c>
      <c r="H191" s="2372">
        <v>2</v>
      </c>
      <c r="I191" s="2313"/>
      <c r="J191" s="2313"/>
      <c r="K191" s="2339"/>
      <c r="N191" s="2354"/>
    </row>
    <row r="192" spans="1:14" s="2340" customFormat="1">
      <c r="A192" s="2344"/>
      <c r="B192" s="2344"/>
      <c r="D192" s="2369"/>
      <c r="E192" s="2378" t="s">
        <v>5027</v>
      </c>
      <c r="F192" s="2370" t="s">
        <v>2448</v>
      </c>
      <c r="G192" s="2372">
        <v>2</v>
      </c>
      <c r="H192" s="2372">
        <v>2</v>
      </c>
      <c r="I192" s="2313"/>
      <c r="J192" s="2313"/>
      <c r="K192" s="2339"/>
      <c r="N192" s="2354"/>
    </row>
    <row r="193" spans="1:14" s="2340" customFormat="1">
      <c r="A193" s="2344"/>
      <c r="B193" s="2344"/>
      <c r="D193" s="2369"/>
      <c r="E193" s="2378" t="s">
        <v>5028</v>
      </c>
      <c r="F193" s="2370" t="s">
        <v>2448</v>
      </c>
      <c r="G193" s="2372">
        <v>2</v>
      </c>
      <c r="H193" s="2372">
        <v>2</v>
      </c>
      <c r="I193" s="2313"/>
      <c r="J193" s="2313"/>
      <c r="K193" s="2339"/>
      <c r="N193" s="2354"/>
    </row>
    <row r="194" spans="1:14" s="2340" customFormat="1">
      <c r="A194" s="2344"/>
      <c r="B194" s="2344"/>
      <c r="C194" s="2344"/>
      <c r="D194" s="2369">
        <v>27</v>
      </c>
      <c r="E194" s="2454" t="s">
        <v>5029</v>
      </c>
      <c r="F194" s="2369" t="s">
        <v>2394</v>
      </c>
      <c r="G194" s="2372">
        <v>1</v>
      </c>
      <c r="H194" s="2372">
        <v>1</v>
      </c>
      <c r="I194" s="2313"/>
      <c r="J194" s="2313"/>
      <c r="K194" s="2339"/>
      <c r="N194" s="2354"/>
    </row>
    <row r="195" spans="1:14" s="2340" customFormat="1" ht="27.6">
      <c r="A195" s="2344"/>
      <c r="B195" s="2344"/>
      <c r="D195" s="2369"/>
      <c r="E195" s="2378" t="s">
        <v>5030</v>
      </c>
      <c r="F195" s="2370" t="s">
        <v>1633</v>
      </c>
      <c r="G195" s="2381">
        <v>20.6</v>
      </c>
      <c r="H195" s="2381">
        <v>20.6</v>
      </c>
      <c r="I195" s="2313"/>
      <c r="J195" s="2313"/>
      <c r="K195" s="2339"/>
      <c r="N195" s="2354"/>
    </row>
    <row r="196" spans="1:14" s="2340" customFormat="1">
      <c r="A196" s="2344"/>
      <c r="B196" s="2344"/>
      <c r="D196" s="2369"/>
      <c r="E196" s="2378" t="s">
        <v>5031</v>
      </c>
      <c r="F196" s="2370" t="s">
        <v>2448</v>
      </c>
      <c r="G196" s="2373">
        <v>20</v>
      </c>
      <c r="H196" s="2373">
        <v>20</v>
      </c>
      <c r="I196" s="2313"/>
      <c r="J196" s="2313"/>
      <c r="K196" s="2339"/>
      <c r="N196" s="2354"/>
    </row>
    <row r="197" spans="1:14" s="2340" customFormat="1">
      <c r="A197" s="2344"/>
      <c r="B197" s="2344"/>
      <c r="D197" s="2369"/>
      <c r="E197" s="2378" t="s">
        <v>5032</v>
      </c>
      <c r="F197" s="2370" t="s">
        <v>2448</v>
      </c>
      <c r="G197" s="2373">
        <v>2</v>
      </c>
      <c r="H197" s="2373">
        <v>2</v>
      </c>
      <c r="I197" s="2313"/>
      <c r="J197" s="2313"/>
      <c r="K197" s="2339"/>
      <c r="N197" s="2354"/>
    </row>
    <row r="198" spans="1:14" s="2340" customFormat="1">
      <c r="A198" s="2344"/>
      <c r="B198" s="2344"/>
      <c r="D198" s="2369"/>
      <c r="E198" s="2378" t="s">
        <v>5033</v>
      </c>
      <c r="F198" s="2370" t="s">
        <v>2448</v>
      </c>
      <c r="G198" s="2373">
        <v>3</v>
      </c>
      <c r="H198" s="2373">
        <v>3</v>
      </c>
      <c r="I198" s="2313"/>
      <c r="J198" s="2313"/>
      <c r="K198" s="2339"/>
      <c r="N198" s="2354"/>
    </row>
    <row r="199" spans="1:14" s="2340" customFormat="1">
      <c r="A199" s="2344"/>
      <c r="B199" s="2344"/>
      <c r="D199" s="2369"/>
      <c r="E199" s="2378" t="s">
        <v>5034</v>
      </c>
      <c r="F199" s="2370" t="s">
        <v>1829</v>
      </c>
      <c r="G199" s="2372">
        <v>4</v>
      </c>
      <c r="H199" s="2372">
        <v>4</v>
      </c>
      <c r="I199" s="2313"/>
      <c r="J199" s="2313"/>
      <c r="K199" s="2339"/>
      <c r="N199" s="2354"/>
    </row>
    <row r="200" spans="1:14" s="2340" customFormat="1">
      <c r="A200" s="2344"/>
      <c r="B200" s="2344"/>
      <c r="D200" s="2369"/>
      <c r="E200" s="2378" t="s">
        <v>5035</v>
      </c>
      <c r="F200" s="2370" t="s">
        <v>3468</v>
      </c>
      <c r="G200" s="2372">
        <v>10</v>
      </c>
      <c r="H200" s="2372">
        <v>10</v>
      </c>
      <c r="I200" s="2313"/>
      <c r="J200" s="2313"/>
      <c r="K200" s="2339"/>
      <c r="N200" s="2354"/>
    </row>
    <row r="201" spans="1:14" s="2340" customFormat="1">
      <c r="A201" s="2344"/>
      <c r="B201" s="2344"/>
      <c r="D201" s="2369"/>
      <c r="E201" s="2378" t="s">
        <v>5036</v>
      </c>
      <c r="F201" s="2370" t="s">
        <v>5037</v>
      </c>
      <c r="G201" s="2376">
        <v>0.20599999999999999</v>
      </c>
      <c r="H201" s="2376">
        <v>0.20599999999999999</v>
      </c>
      <c r="I201" s="2313"/>
      <c r="J201" s="2313"/>
      <c r="K201" s="2339"/>
      <c r="N201" s="2354"/>
    </row>
    <row r="202" spans="1:14" s="2340" customFormat="1">
      <c r="A202" s="2344"/>
      <c r="B202" s="2344"/>
      <c r="D202" s="2369"/>
      <c r="E202" s="2378" t="s">
        <v>5038</v>
      </c>
      <c r="F202" s="2370" t="s">
        <v>5039</v>
      </c>
      <c r="G202" s="2372">
        <v>2</v>
      </c>
      <c r="H202" s="2372">
        <v>2</v>
      </c>
      <c r="I202" s="2313"/>
      <c r="J202" s="2313"/>
      <c r="K202" s="2339"/>
      <c r="N202" s="2354"/>
    </row>
    <row r="203" spans="1:14" s="2340" customFormat="1">
      <c r="A203" s="2344"/>
      <c r="B203" s="2344"/>
      <c r="D203" s="2369"/>
      <c r="E203" s="2378" t="s">
        <v>5040</v>
      </c>
      <c r="F203" s="2370" t="s">
        <v>3468</v>
      </c>
      <c r="G203" s="2372">
        <v>4</v>
      </c>
      <c r="H203" s="2372">
        <v>4</v>
      </c>
      <c r="I203" s="2313"/>
      <c r="J203" s="2313"/>
      <c r="K203" s="2339"/>
      <c r="N203" s="2354"/>
    </row>
    <row r="204" spans="1:14" s="2340" customFormat="1">
      <c r="A204" s="2344"/>
      <c r="B204" s="2344"/>
      <c r="D204" s="2369"/>
      <c r="E204" s="2378" t="s">
        <v>5041</v>
      </c>
      <c r="F204" s="2370" t="s">
        <v>5042</v>
      </c>
      <c r="G204" s="2374">
        <v>0.03</v>
      </c>
      <c r="H204" s="2374">
        <v>0.03</v>
      </c>
      <c r="I204" s="2313"/>
      <c r="J204" s="2313"/>
      <c r="K204" s="2339"/>
      <c r="N204" s="2354"/>
    </row>
    <row r="205" spans="1:14" s="2340" customFormat="1">
      <c r="A205" s="2344"/>
      <c r="B205" s="2344"/>
      <c r="D205" s="2369"/>
      <c r="E205" s="2378" t="s">
        <v>5043</v>
      </c>
      <c r="F205" s="2370" t="s">
        <v>2448</v>
      </c>
      <c r="G205" s="2372">
        <v>4</v>
      </c>
      <c r="H205" s="2372">
        <v>4</v>
      </c>
      <c r="I205" s="2313"/>
      <c r="J205" s="2313"/>
      <c r="K205" s="2339"/>
      <c r="N205" s="2354"/>
    </row>
    <row r="206" spans="1:14" s="2340" customFormat="1">
      <c r="A206" s="2344"/>
      <c r="B206" s="2344"/>
      <c r="D206" s="2369"/>
      <c r="E206" s="2378" t="s">
        <v>5044</v>
      </c>
      <c r="F206" s="2370" t="s">
        <v>5045</v>
      </c>
      <c r="G206" s="2374">
        <v>0.25</v>
      </c>
      <c r="H206" s="2374">
        <v>0.25</v>
      </c>
      <c r="I206" s="2313"/>
      <c r="J206" s="2313"/>
      <c r="K206" s="2339"/>
      <c r="N206" s="2354"/>
    </row>
    <row r="207" spans="1:14" s="2340" customFormat="1">
      <c r="A207" s="2344"/>
      <c r="B207" s="2344"/>
      <c r="D207" s="2369"/>
      <c r="E207" s="2378" t="s">
        <v>5046</v>
      </c>
      <c r="F207" s="2370" t="s">
        <v>5045</v>
      </c>
      <c r="G207" s="2374">
        <v>0.25</v>
      </c>
      <c r="H207" s="2374">
        <v>0.25</v>
      </c>
      <c r="I207" s="2313"/>
      <c r="J207" s="2313"/>
      <c r="K207" s="2339"/>
      <c r="N207" s="2354"/>
    </row>
    <row r="208" spans="1:14" s="2340" customFormat="1">
      <c r="A208" s="2344"/>
      <c r="B208" s="2344"/>
      <c r="C208" s="2344"/>
      <c r="D208" s="2369">
        <v>28</v>
      </c>
      <c r="E208" s="2454" t="s">
        <v>5047</v>
      </c>
      <c r="F208" s="2369" t="s">
        <v>3393</v>
      </c>
      <c r="G208" s="2372">
        <v>1</v>
      </c>
      <c r="H208" s="2372">
        <v>1</v>
      </c>
      <c r="I208" s="2313"/>
      <c r="J208" s="2313"/>
      <c r="K208" s="2339"/>
      <c r="N208" s="2354"/>
    </row>
    <row r="209" spans="1:14" s="2340" customFormat="1">
      <c r="A209" s="79"/>
      <c r="B209" s="2344"/>
      <c r="D209" s="2369"/>
      <c r="E209" s="2378" t="s">
        <v>5048</v>
      </c>
      <c r="F209" s="2370" t="s">
        <v>3393</v>
      </c>
      <c r="G209" s="2372">
        <v>1</v>
      </c>
      <c r="H209" s="2372">
        <v>1</v>
      </c>
      <c r="I209" s="2313"/>
      <c r="J209" s="2313"/>
      <c r="K209" s="2339"/>
      <c r="N209" s="2354"/>
    </row>
    <row r="210" spans="1:14" s="2340" customFormat="1">
      <c r="A210" s="2344"/>
      <c r="B210" s="2344"/>
      <c r="D210" s="2369"/>
      <c r="E210" s="2378" t="s">
        <v>5049</v>
      </c>
      <c r="F210" s="2370" t="s">
        <v>3468</v>
      </c>
      <c r="G210" s="2372">
        <v>1</v>
      </c>
      <c r="H210" s="2372">
        <v>1</v>
      </c>
      <c r="I210" s="2313"/>
      <c r="J210" s="2313"/>
      <c r="K210" s="2339"/>
      <c r="N210" s="2354"/>
    </row>
    <row r="211" spans="1:14" s="2340" customFormat="1">
      <c r="A211" s="2344"/>
      <c r="B211" s="2344"/>
      <c r="D211" s="2369"/>
      <c r="E211" s="2378" t="s">
        <v>5050</v>
      </c>
      <c r="F211" s="2370" t="s">
        <v>3393</v>
      </c>
      <c r="G211" s="2372">
        <v>1</v>
      </c>
      <c r="H211" s="2372">
        <v>1</v>
      </c>
      <c r="I211" s="2313"/>
      <c r="J211" s="2313"/>
      <c r="K211" s="2339"/>
      <c r="N211" s="2354"/>
    </row>
    <row r="212" spans="1:14" s="2340" customFormat="1">
      <c r="A212" s="2344"/>
      <c r="B212" s="2344"/>
      <c r="D212" s="2369"/>
      <c r="E212" s="2350" t="s">
        <v>5051</v>
      </c>
      <c r="F212" s="2370" t="s">
        <v>2448</v>
      </c>
      <c r="G212" s="2372">
        <v>2</v>
      </c>
      <c r="H212" s="2372">
        <v>2</v>
      </c>
      <c r="I212" s="2313"/>
      <c r="J212" s="2313"/>
      <c r="K212" s="2339"/>
      <c r="N212" s="2354"/>
    </row>
    <row r="213" spans="1:14" s="2340" customFormat="1">
      <c r="A213" s="2344"/>
      <c r="B213" s="2344"/>
      <c r="C213" s="2344"/>
      <c r="D213" s="2369">
        <v>29</v>
      </c>
      <c r="E213" s="2454" t="s">
        <v>5052</v>
      </c>
      <c r="F213" s="2477" t="s">
        <v>2394</v>
      </c>
      <c r="G213" s="2372">
        <v>1</v>
      </c>
      <c r="H213" s="2372">
        <v>1</v>
      </c>
      <c r="I213" s="2313"/>
      <c r="J213" s="2313"/>
      <c r="K213" s="2339"/>
      <c r="N213" s="2354"/>
    </row>
    <row r="214" spans="1:14" s="2340" customFormat="1">
      <c r="A214" s="2344"/>
      <c r="B214" s="2344"/>
      <c r="D214" s="2369"/>
      <c r="E214" s="2378" t="s">
        <v>5053</v>
      </c>
      <c r="F214" s="2370" t="s">
        <v>2566</v>
      </c>
      <c r="G214" s="2372">
        <v>1</v>
      </c>
      <c r="H214" s="2372">
        <v>1</v>
      </c>
      <c r="I214" s="2313"/>
      <c r="J214" s="2313"/>
      <c r="K214" s="2339"/>
      <c r="N214" s="2354"/>
    </row>
    <row r="215" spans="1:14" s="2340" customFormat="1">
      <c r="A215" s="2344"/>
      <c r="B215" s="2344"/>
      <c r="D215" s="2369"/>
      <c r="E215" s="2378" t="s">
        <v>5054</v>
      </c>
      <c r="F215" s="2370" t="s">
        <v>2566</v>
      </c>
      <c r="G215" s="2372">
        <v>1</v>
      </c>
      <c r="H215" s="2372">
        <v>1</v>
      </c>
      <c r="I215" s="2313"/>
      <c r="J215" s="2313"/>
      <c r="K215" s="2339"/>
      <c r="N215" s="2354"/>
    </row>
    <row r="216" spans="1:14" s="2340" customFormat="1">
      <c r="A216" s="2344"/>
      <c r="B216" s="2344"/>
      <c r="D216" s="2369"/>
      <c r="E216" s="2378" t="s">
        <v>5055</v>
      </c>
      <c r="F216" s="2370" t="s">
        <v>5056</v>
      </c>
      <c r="G216" s="2373">
        <v>1</v>
      </c>
      <c r="H216" s="2373">
        <v>1</v>
      </c>
      <c r="I216" s="2313"/>
      <c r="J216" s="2313"/>
      <c r="K216" s="2339"/>
      <c r="N216" s="2354"/>
    </row>
    <row r="217" spans="1:14" s="2340" customFormat="1">
      <c r="A217" s="2344"/>
      <c r="B217" s="2344"/>
      <c r="D217" s="2369"/>
      <c r="E217" s="2378" t="s">
        <v>5057</v>
      </c>
      <c r="F217" s="2370" t="s">
        <v>5056</v>
      </c>
      <c r="G217" s="2373">
        <v>1</v>
      </c>
      <c r="H217" s="2373">
        <v>1</v>
      </c>
      <c r="I217" s="2313"/>
      <c r="J217" s="2313"/>
      <c r="K217" s="2339"/>
      <c r="N217" s="2354"/>
    </row>
    <row r="218" spans="1:14" s="2340" customFormat="1">
      <c r="A218" s="2344"/>
      <c r="B218" s="2344"/>
      <c r="C218" s="2344"/>
      <c r="D218" s="2369">
        <v>30</v>
      </c>
      <c r="E218" s="2454" t="s">
        <v>5058</v>
      </c>
      <c r="F218" s="2369" t="s">
        <v>2394</v>
      </c>
      <c r="G218" s="2372">
        <v>1</v>
      </c>
      <c r="H218" s="2372">
        <v>1</v>
      </c>
      <c r="I218" s="2313"/>
      <c r="J218" s="2313"/>
      <c r="K218" s="2339"/>
      <c r="N218" s="2354"/>
    </row>
    <row r="219" spans="1:14" s="2340" customFormat="1">
      <c r="A219" s="2344"/>
      <c r="B219" s="2344"/>
      <c r="D219" s="2369"/>
      <c r="E219" s="2378" t="s">
        <v>5059</v>
      </c>
      <c r="F219" s="2370" t="s">
        <v>1829</v>
      </c>
      <c r="G219" s="2372">
        <v>3</v>
      </c>
      <c r="H219" s="2372">
        <v>3</v>
      </c>
      <c r="I219" s="2313"/>
      <c r="J219" s="2313"/>
      <c r="K219" s="2339"/>
      <c r="N219" s="2354"/>
    </row>
    <row r="220" spans="1:14" s="2340" customFormat="1">
      <c r="A220" s="2344"/>
      <c r="B220" s="2344"/>
      <c r="D220" s="2369"/>
      <c r="E220" s="2378" t="s">
        <v>5060</v>
      </c>
      <c r="F220" s="2370" t="s">
        <v>1829</v>
      </c>
      <c r="G220" s="2372">
        <v>3</v>
      </c>
      <c r="H220" s="2372">
        <v>3</v>
      </c>
      <c r="I220" s="2313"/>
      <c r="J220" s="2313"/>
      <c r="K220" s="2339"/>
      <c r="N220" s="2354"/>
    </row>
    <row r="221" spans="1:14" s="2340" customFormat="1">
      <c r="A221" s="2344"/>
      <c r="B221" s="2344"/>
      <c r="D221" s="2369"/>
      <c r="E221" s="2378" t="s">
        <v>5061</v>
      </c>
      <c r="F221" s="2370" t="s">
        <v>3468</v>
      </c>
      <c r="G221" s="2372">
        <v>1</v>
      </c>
      <c r="H221" s="2372">
        <v>1</v>
      </c>
      <c r="I221" s="2313"/>
      <c r="J221" s="2313"/>
      <c r="K221" s="2339"/>
      <c r="N221" s="2354"/>
    </row>
    <row r="222" spans="1:14" s="2340" customFormat="1">
      <c r="A222" s="2344"/>
      <c r="B222" s="2344"/>
      <c r="D222" s="2369"/>
      <c r="E222" s="2378" t="s">
        <v>5062</v>
      </c>
      <c r="F222" s="2370" t="s">
        <v>3468</v>
      </c>
      <c r="G222" s="2372">
        <v>1</v>
      </c>
      <c r="H222" s="2372">
        <v>1</v>
      </c>
      <c r="I222" s="2313"/>
      <c r="J222" s="2313"/>
      <c r="K222" s="2339"/>
      <c r="N222" s="2354"/>
    </row>
    <row r="223" spans="1:14" s="2340" customFormat="1">
      <c r="A223" s="2344"/>
      <c r="B223" s="2344"/>
      <c r="C223" s="2344"/>
      <c r="D223" s="2369">
        <v>33</v>
      </c>
      <c r="E223" s="2454" t="s">
        <v>5063</v>
      </c>
      <c r="F223" s="2369" t="s">
        <v>2394</v>
      </c>
      <c r="G223" s="2382">
        <v>1</v>
      </c>
      <c r="H223" s="2382">
        <v>1</v>
      </c>
      <c r="I223" s="2313"/>
      <c r="J223" s="2313"/>
      <c r="K223" s="2339"/>
      <c r="N223" s="2354"/>
    </row>
    <row r="224" spans="1:14" s="2340" customFormat="1">
      <c r="A224" s="2344"/>
      <c r="B224" s="2344"/>
      <c r="D224" s="2369"/>
      <c r="E224" s="2378" t="s">
        <v>5064</v>
      </c>
      <c r="F224" s="2370" t="s">
        <v>1829</v>
      </c>
      <c r="G224" s="2383">
        <v>20</v>
      </c>
      <c r="H224" s="2383">
        <v>20</v>
      </c>
      <c r="I224" s="2313"/>
      <c r="J224" s="2313"/>
      <c r="K224" s="2339"/>
      <c r="N224" s="2354"/>
    </row>
    <row r="225" spans="1:14" s="2340" customFormat="1">
      <c r="A225" s="2344"/>
      <c r="B225" s="2344"/>
      <c r="D225" s="2369"/>
      <c r="E225" s="2378" t="s">
        <v>5065</v>
      </c>
      <c r="F225" s="2370" t="s">
        <v>1829</v>
      </c>
      <c r="G225" s="2372">
        <v>10</v>
      </c>
      <c r="H225" s="2372">
        <v>10</v>
      </c>
      <c r="I225" s="2313"/>
      <c r="J225" s="2313"/>
      <c r="K225" s="2339"/>
      <c r="N225" s="2354"/>
    </row>
    <row r="226" spans="1:14" s="2340" customFormat="1">
      <c r="A226" s="2344"/>
      <c r="B226" s="2344"/>
      <c r="D226" s="2369"/>
      <c r="E226" s="2378" t="s">
        <v>5066</v>
      </c>
      <c r="F226" s="2370" t="s">
        <v>1829</v>
      </c>
      <c r="G226" s="2372">
        <v>30</v>
      </c>
      <c r="H226" s="2372">
        <v>30</v>
      </c>
      <c r="I226" s="2313"/>
      <c r="J226" s="2313"/>
      <c r="K226" s="2339"/>
      <c r="N226" s="2354"/>
    </row>
    <row r="227" spans="1:14" s="2340" customFormat="1">
      <c r="A227" s="79"/>
      <c r="B227" s="2344"/>
      <c r="D227" s="2369"/>
      <c r="E227" s="2378" t="s">
        <v>5067</v>
      </c>
      <c r="F227" s="2370" t="s">
        <v>1829</v>
      </c>
      <c r="G227" s="2372">
        <v>4</v>
      </c>
      <c r="H227" s="2372">
        <v>4</v>
      </c>
      <c r="I227" s="2313"/>
      <c r="J227" s="2313"/>
      <c r="K227" s="2339"/>
      <c r="N227" s="2354"/>
    </row>
    <row r="228" spans="1:14" s="2340" customFormat="1">
      <c r="A228" s="2344"/>
      <c r="B228" s="2344"/>
      <c r="D228" s="2369"/>
      <c r="E228" s="2378" t="s">
        <v>5068</v>
      </c>
      <c r="F228" s="2370" t="s">
        <v>3468</v>
      </c>
      <c r="G228" s="2372">
        <v>2</v>
      </c>
      <c r="H228" s="2372">
        <v>2</v>
      </c>
      <c r="I228" s="2313"/>
      <c r="J228" s="2313"/>
      <c r="K228" s="2339"/>
      <c r="N228" s="2354"/>
    </row>
    <row r="229" spans="1:14" s="2340" customFormat="1">
      <c r="A229" s="2344"/>
      <c r="B229" s="2344"/>
      <c r="D229" s="2369"/>
      <c r="E229" s="2378" t="s">
        <v>5069</v>
      </c>
      <c r="F229" s="2370" t="s">
        <v>3468</v>
      </c>
      <c r="G229" s="2372">
        <v>1</v>
      </c>
      <c r="H229" s="2372">
        <v>1</v>
      </c>
      <c r="I229" s="2313"/>
      <c r="J229" s="2313"/>
      <c r="K229" s="2339"/>
      <c r="N229" s="2354"/>
    </row>
    <row r="230" spans="1:14" s="2340" customFormat="1">
      <c r="A230" s="2344"/>
      <c r="B230" s="2344"/>
      <c r="D230" s="2369"/>
      <c r="E230" s="2378" t="s">
        <v>5070</v>
      </c>
      <c r="F230" s="2370" t="s">
        <v>1829</v>
      </c>
      <c r="G230" s="2372">
        <v>8</v>
      </c>
      <c r="H230" s="2372">
        <v>8</v>
      </c>
      <c r="I230" s="2313"/>
      <c r="J230" s="2313"/>
      <c r="K230" s="2339"/>
      <c r="N230" s="2354"/>
    </row>
    <row r="231" spans="1:14" s="2340" customFormat="1" ht="27.6">
      <c r="A231" s="2344"/>
      <c r="B231" s="2344"/>
      <c r="D231" s="2369"/>
      <c r="E231" s="2378" t="s">
        <v>5071</v>
      </c>
      <c r="F231" s="2370" t="s">
        <v>2448</v>
      </c>
      <c r="G231" s="2372">
        <v>3</v>
      </c>
      <c r="H231" s="2372">
        <v>3</v>
      </c>
      <c r="I231" s="2313"/>
      <c r="J231" s="2313"/>
      <c r="K231" s="2339"/>
      <c r="N231" s="2354"/>
    </row>
    <row r="232" spans="1:14" s="2340" customFormat="1">
      <c r="A232" s="2344"/>
      <c r="B232" s="2344"/>
      <c r="D232" s="2369"/>
      <c r="E232" s="2378" t="s">
        <v>5072</v>
      </c>
      <c r="F232" s="2370" t="s">
        <v>3468</v>
      </c>
      <c r="G232" s="2372">
        <v>2</v>
      </c>
      <c r="H232" s="2372">
        <v>2</v>
      </c>
      <c r="I232" s="2313"/>
      <c r="J232" s="2313"/>
      <c r="K232" s="2339"/>
      <c r="N232" s="2354"/>
    </row>
    <row r="233" spans="1:14" s="2340" customFormat="1">
      <c r="A233" s="2344"/>
      <c r="B233" s="2344"/>
      <c r="D233" s="2369"/>
      <c r="E233" s="2378" t="s">
        <v>5073</v>
      </c>
      <c r="F233" s="2370" t="s">
        <v>3468</v>
      </c>
      <c r="G233" s="2372">
        <v>1</v>
      </c>
      <c r="H233" s="2372">
        <v>1</v>
      </c>
      <c r="I233" s="2313"/>
      <c r="J233" s="2313"/>
      <c r="K233" s="2339"/>
      <c r="N233" s="2354"/>
    </row>
    <row r="234" spans="1:14" s="2340" customFormat="1">
      <c r="A234" s="2344"/>
      <c r="B234" s="2344"/>
      <c r="D234" s="2369"/>
      <c r="E234" s="2378" t="s">
        <v>5074</v>
      </c>
      <c r="F234" s="2370" t="s">
        <v>3591</v>
      </c>
      <c r="G234" s="2372">
        <v>1</v>
      </c>
      <c r="H234" s="2372">
        <v>1</v>
      </c>
      <c r="I234" s="2313"/>
      <c r="J234" s="2313"/>
      <c r="K234" s="2339"/>
      <c r="N234" s="2354"/>
    </row>
    <row r="235" spans="1:14" s="2340" customFormat="1">
      <c r="A235" s="2344"/>
      <c r="B235" s="2344"/>
      <c r="D235" s="2369"/>
      <c r="E235" s="2378" t="s">
        <v>5075</v>
      </c>
      <c r="F235" s="2370" t="s">
        <v>3591</v>
      </c>
      <c r="G235" s="2372">
        <v>1</v>
      </c>
      <c r="H235" s="2372">
        <v>1</v>
      </c>
      <c r="I235" s="2313"/>
      <c r="J235" s="2313"/>
      <c r="K235" s="2339"/>
      <c r="N235" s="2354"/>
    </row>
    <row r="236" spans="1:14" s="2340" customFormat="1">
      <c r="A236" s="2344"/>
      <c r="B236" s="2344"/>
      <c r="D236" s="2369"/>
      <c r="E236" s="2378" t="s">
        <v>5076</v>
      </c>
      <c r="F236" s="2370" t="s">
        <v>3468</v>
      </c>
      <c r="G236" s="2372">
        <v>1</v>
      </c>
      <c r="H236" s="2372">
        <v>1</v>
      </c>
      <c r="I236" s="2313"/>
      <c r="J236" s="2313"/>
      <c r="K236" s="2339"/>
      <c r="N236" s="2354"/>
    </row>
    <row r="237" spans="1:14" s="2340" customFormat="1">
      <c r="A237" s="2344"/>
      <c r="B237" s="2344"/>
      <c r="D237" s="2369"/>
      <c r="E237" s="2378" t="s">
        <v>5077</v>
      </c>
      <c r="F237" s="2370" t="s">
        <v>2448</v>
      </c>
      <c r="G237" s="2372">
        <v>1</v>
      </c>
      <c r="H237" s="2372">
        <v>1</v>
      </c>
      <c r="I237" s="2313"/>
      <c r="J237" s="2313"/>
      <c r="K237" s="2339"/>
      <c r="N237" s="2354"/>
    </row>
    <row r="238" spans="1:14" s="2340" customFormat="1">
      <c r="A238" s="2344"/>
      <c r="B238" s="2344"/>
      <c r="D238" s="2369"/>
      <c r="E238" s="2378" t="s">
        <v>5078</v>
      </c>
      <c r="F238" s="2370" t="s">
        <v>1829</v>
      </c>
      <c r="G238" s="2373">
        <v>8</v>
      </c>
      <c r="H238" s="2373">
        <v>8</v>
      </c>
      <c r="I238" s="2313"/>
      <c r="J238" s="2313"/>
      <c r="K238" s="2339"/>
      <c r="N238" s="2354"/>
    </row>
    <row r="239" spans="1:14" s="2340" customFormat="1">
      <c r="A239" s="2344"/>
      <c r="B239" s="2344"/>
      <c r="D239" s="2369"/>
      <c r="E239" s="2378" t="s">
        <v>5079</v>
      </c>
      <c r="F239" s="2370" t="s">
        <v>2448</v>
      </c>
      <c r="G239" s="2372">
        <v>2</v>
      </c>
      <c r="H239" s="2372">
        <v>2</v>
      </c>
      <c r="I239" s="2313"/>
      <c r="J239" s="2313"/>
      <c r="K239" s="2339"/>
      <c r="N239" s="2354"/>
    </row>
    <row r="240" spans="1:14" s="2340" customFormat="1">
      <c r="A240" s="2344"/>
      <c r="B240" s="2344"/>
      <c r="D240" s="2369"/>
      <c r="E240" s="2378" t="s">
        <v>5080</v>
      </c>
      <c r="F240" s="2370" t="s">
        <v>2448</v>
      </c>
      <c r="G240" s="2372">
        <v>1</v>
      </c>
      <c r="H240" s="2372">
        <v>1</v>
      </c>
      <c r="I240" s="2313"/>
      <c r="J240" s="2313"/>
      <c r="K240" s="2339"/>
      <c r="N240" s="2354"/>
    </row>
    <row r="241" spans="1:14" s="2340" customFormat="1">
      <c r="A241" s="2344"/>
      <c r="B241" s="2344"/>
      <c r="C241" s="2344"/>
      <c r="D241" s="2369">
        <v>31</v>
      </c>
      <c r="E241" s="2454" t="s">
        <v>5081</v>
      </c>
      <c r="F241" s="2369" t="s">
        <v>2394</v>
      </c>
      <c r="G241" s="2372">
        <v>1</v>
      </c>
      <c r="H241" s="2372">
        <v>1</v>
      </c>
      <c r="I241" s="2313"/>
      <c r="J241" s="2313"/>
      <c r="K241" s="2339"/>
      <c r="N241" s="2354"/>
    </row>
    <row r="242" spans="1:14" s="2340" customFormat="1">
      <c r="A242" s="2344"/>
      <c r="B242" s="2344"/>
      <c r="D242" s="2369"/>
      <c r="E242" s="2378" t="s">
        <v>5082</v>
      </c>
      <c r="F242" s="2370" t="s">
        <v>1829</v>
      </c>
      <c r="G242" s="2374">
        <v>19.38</v>
      </c>
      <c r="H242" s="2374">
        <v>19.38</v>
      </c>
      <c r="I242" s="2313"/>
      <c r="J242" s="2313"/>
      <c r="K242" s="2339"/>
      <c r="N242" s="2354"/>
    </row>
    <row r="243" spans="1:14" s="2340" customFormat="1">
      <c r="A243" s="2344"/>
      <c r="B243" s="2344"/>
      <c r="D243" s="2369"/>
      <c r="E243" s="2378" t="s">
        <v>5060</v>
      </c>
      <c r="F243" s="2370" t="s">
        <v>1829</v>
      </c>
      <c r="G243" s="2374">
        <v>19.38</v>
      </c>
      <c r="H243" s="2374">
        <v>19.38</v>
      </c>
      <c r="I243" s="2313"/>
      <c r="J243" s="2313"/>
      <c r="K243" s="2339"/>
      <c r="N243" s="2354"/>
    </row>
    <row r="244" spans="1:14" s="2340" customFormat="1">
      <c r="A244" s="2344"/>
      <c r="B244" s="2344"/>
      <c r="D244" s="2369"/>
      <c r="E244" s="2378" t="s">
        <v>5083</v>
      </c>
      <c r="F244" s="2370" t="s">
        <v>1829</v>
      </c>
      <c r="G244" s="2374">
        <v>31.62</v>
      </c>
      <c r="H244" s="2374">
        <v>31.62</v>
      </c>
      <c r="I244" s="2313"/>
      <c r="J244" s="2313"/>
      <c r="K244" s="2339"/>
      <c r="N244" s="2354"/>
    </row>
    <row r="245" spans="1:14" s="2340" customFormat="1">
      <c r="A245" s="2344"/>
      <c r="B245" s="2344"/>
      <c r="D245" s="2369"/>
      <c r="E245" s="2378" t="s">
        <v>5084</v>
      </c>
      <c r="F245" s="2370" t="s">
        <v>2044</v>
      </c>
      <c r="G245" s="2384">
        <v>3.1620000000000002E-2</v>
      </c>
      <c r="H245" s="2384">
        <v>3.1620000000000002E-2</v>
      </c>
      <c r="I245" s="2313"/>
      <c r="J245" s="2313"/>
      <c r="K245" s="2339"/>
      <c r="N245" s="2354"/>
    </row>
    <row r="246" spans="1:14" s="2340" customFormat="1">
      <c r="A246" s="2344"/>
      <c r="B246" s="2344"/>
      <c r="D246" s="2369"/>
      <c r="E246" s="2378" t="s">
        <v>5062</v>
      </c>
      <c r="F246" s="2370" t="s">
        <v>3468</v>
      </c>
      <c r="G246" s="2372">
        <v>4</v>
      </c>
      <c r="H246" s="2372">
        <v>4</v>
      </c>
      <c r="I246" s="2313"/>
      <c r="J246" s="2313"/>
      <c r="K246" s="2339"/>
      <c r="N246" s="2354"/>
    </row>
    <row r="247" spans="1:14" s="2340" customFormat="1">
      <c r="A247" s="2344"/>
      <c r="B247" s="2344"/>
      <c r="D247" s="2369"/>
      <c r="E247" s="2378" t="s">
        <v>5085</v>
      </c>
      <c r="F247" s="2370" t="s">
        <v>2521</v>
      </c>
      <c r="G247" s="2372">
        <v>4</v>
      </c>
      <c r="H247" s="2372">
        <v>4</v>
      </c>
      <c r="I247" s="2313"/>
      <c r="J247" s="2313"/>
      <c r="K247" s="2339"/>
      <c r="N247" s="2354"/>
    </row>
    <row r="248" spans="1:14" s="2340" customFormat="1">
      <c r="A248" s="2344"/>
      <c r="B248" s="2344"/>
      <c r="D248" s="2369"/>
      <c r="E248" s="2378" t="s">
        <v>5086</v>
      </c>
      <c r="F248" s="2370" t="s">
        <v>2566</v>
      </c>
      <c r="G248" s="2372">
        <v>4</v>
      </c>
      <c r="H248" s="2372">
        <v>4</v>
      </c>
      <c r="I248" s="2313"/>
      <c r="J248" s="2313"/>
      <c r="K248" s="2339"/>
      <c r="N248" s="2354"/>
    </row>
    <row r="249" spans="1:14" s="2340" customFormat="1">
      <c r="A249" s="2344"/>
      <c r="B249" s="2344"/>
      <c r="D249" s="2369"/>
      <c r="E249" s="2378" t="s">
        <v>2932</v>
      </c>
      <c r="F249" s="2370" t="s">
        <v>2566</v>
      </c>
      <c r="G249" s="2373">
        <v>4</v>
      </c>
      <c r="H249" s="2373">
        <v>4</v>
      </c>
      <c r="I249" s="2313"/>
      <c r="J249" s="2313"/>
      <c r="K249" s="2339"/>
      <c r="N249" s="2354"/>
    </row>
    <row r="250" spans="1:14" s="2340" customFormat="1">
      <c r="A250" s="2344"/>
      <c r="B250" s="2344"/>
      <c r="D250" s="2369"/>
      <c r="E250" s="2378" t="s">
        <v>5087</v>
      </c>
      <c r="F250" s="2370" t="s">
        <v>2566</v>
      </c>
      <c r="G250" s="2373">
        <v>4</v>
      </c>
      <c r="H250" s="2373">
        <v>4</v>
      </c>
      <c r="I250" s="2313"/>
      <c r="J250" s="2313"/>
      <c r="K250" s="2339"/>
      <c r="N250" s="2354"/>
    </row>
    <row r="251" spans="1:14" s="2340" customFormat="1">
      <c r="A251" s="2344"/>
      <c r="B251" s="2344"/>
      <c r="D251" s="2369"/>
      <c r="E251" s="2378" t="s">
        <v>5088</v>
      </c>
      <c r="F251" s="2370" t="s">
        <v>2566</v>
      </c>
      <c r="G251" s="2372">
        <v>4</v>
      </c>
      <c r="H251" s="2372">
        <v>4</v>
      </c>
      <c r="I251" s="2313"/>
      <c r="J251" s="2313"/>
      <c r="K251" s="2339"/>
      <c r="N251" s="2354"/>
    </row>
    <row r="252" spans="1:14" s="2340" customFormat="1">
      <c r="A252" s="2344"/>
      <c r="B252" s="2344"/>
      <c r="D252" s="2369"/>
      <c r="E252" s="2378" t="s">
        <v>2892</v>
      </c>
      <c r="F252" s="2370" t="s">
        <v>2566</v>
      </c>
      <c r="G252" s="2372">
        <v>6</v>
      </c>
      <c r="H252" s="2372">
        <v>6</v>
      </c>
      <c r="I252" s="2313"/>
      <c r="J252" s="2313"/>
      <c r="K252" s="2339"/>
      <c r="N252" s="2354"/>
    </row>
    <row r="253" spans="1:14" s="2340" customFormat="1">
      <c r="A253" s="2344"/>
      <c r="B253" s="2344"/>
      <c r="D253" s="2369"/>
      <c r="E253" s="2378" t="s">
        <v>3815</v>
      </c>
      <c r="F253" s="2370" t="s">
        <v>2566</v>
      </c>
      <c r="G253" s="2372">
        <v>1</v>
      </c>
      <c r="H253" s="2372">
        <v>1</v>
      </c>
      <c r="I253" s="2313"/>
      <c r="J253" s="2313"/>
      <c r="K253" s="2339"/>
      <c r="N253" s="2354"/>
    </row>
    <row r="254" spans="1:14" s="2340" customFormat="1">
      <c r="A254" s="2344"/>
      <c r="B254" s="2344"/>
      <c r="D254" s="2369"/>
      <c r="E254" s="2378" t="s">
        <v>1739</v>
      </c>
      <c r="F254" s="2370" t="s">
        <v>2566</v>
      </c>
      <c r="G254" s="2372">
        <v>1</v>
      </c>
      <c r="H254" s="2372">
        <v>1</v>
      </c>
      <c r="I254" s="2313"/>
      <c r="J254" s="2313"/>
      <c r="K254" s="2339"/>
      <c r="N254" s="2354"/>
    </row>
    <row r="255" spans="1:14" s="2340" customFormat="1">
      <c r="A255" s="2344"/>
      <c r="B255" s="2344"/>
      <c r="D255" s="2369"/>
      <c r="E255" s="2378" t="s">
        <v>5089</v>
      </c>
      <c r="F255" s="2370" t="s">
        <v>2566</v>
      </c>
      <c r="G255" s="2372">
        <v>2</v>
      </c>
      <c r="H255" s="2372">
        <v>2</v>
      </c>
      <c r="I255" s="2313"/>
      <c r="J255" s="2313"/>
      <c r="K255" s="2339"/>
      <c r="N255" s="2354"/>
    </row>
    <row r="256" spans="1:14" s="2340" customFormat="1">
      <c r="A256" s="2344"/>
      <c r="B256" s="2344"/>
      <c r="D256" s="2369"/>
      <c r="E256" s="2378" t="s">
        <v>5090</v>
      </c>
      <c r="F256" s="2370" t="s">
        <v>2566</v>
      </c>
      <c r="G256" s="2372">
        <v>2</v>
      </c>
      <c r="H256" s="2372">
        <v>2</v>
      </c>
      <c r="I256" s="2313"/>
      <c r="J256" s="2313"/>
      <c r="K256" s="2339"/>
      <c r="N256" s="2354"/>
    </row>
    <row r="257" spans="1:14" s="2340" customFormat="1">
      <c r="A257" s="2344"/>
      <c r="B257" s="2344"/>
      <c r="C257" s="2344"/>
      <c r="D257" s="2369">
        <v>32</v>
      </c>
      <c r="E257" s="2454" t="s">
        <v>5091</v>
      </c>
      <c r="F257" s="2369" t="s">
        <v>2448</v>
      </c>
      <c r="G257" s="2385">
        <v>2</v>
      </c>
      <c r="H257" s="2385">
        <v>2</v>
      </c>
      <c r="I257" s="2313"/>
      <c r="J257" s="2313"/>
      <c r="K257" s="2339"/>
      <c r="N257" s="2354"/>
    </row>
    <row r="258" spans="1:14" s="2340" customFormat="1">
      <c r="A258" s="2344"/>
      <c r="B258" s="2344"/>
      <c r="D258" s="2369"/>
      <c r="E258" s="2378" t="s">
        <v>5092</v>
      </c>
      <c r="F258" s="2370" t="s">
        <v>2256</v>
      </c>
      <c r="G258" s="2374">
        <v>9.48</v>
      </c>
      <c r="H258" s="2374">
        <v>9.48</v>
      </c>
      <c r="I258" s="2313"/>
      <c r="J258" s="2313"/>
      <c r="K258" s="2339"/>
      <c r="N258" s="2354"/>
    </row>
    <row r="259" spans="1:14" s="2340" customFormat="1">
      <c r="A259" s="2344"/>
      <c r="B259" s="2344"/>
      <c r="D259" s="2369"/>
      <c r="E259" s="2378" t="s">
        <v>2959</v>
      </c>
      <c r="F259" s="2370" t="s">
        <v>2566</v>
      </c>
      <c r="G259" s="2372">
        <v>2</v>
      </c>
      <c r="H259" s="2372">
        <v>2</v>
      </c>
      <c r="I259" s="2313"/>
      <c r="J259" s="2313"/>
      <c r="K259" s="2339"/>
      <c r="N259" s="2354"/>
    </row>
    <row r="260" spans="1:14" s="2340" customFormat="1">
      <c r="A260" s="2344"/>
      <c r="B260" s="2344"/>
      <c r="D260" s="2369"/>
      <c r="E260" s="2378" t="s">
        <v>5093</v>
      </c>
      <c r="F260" s="2370" t="s">
        <v>2566</v>
      </c>
      <c r="G260" s="2372">
        <v>16</v>
      </c>
      <c r="H260" s="2372">
        <v>16</v>
      </c>
      <c r="I260" s="2313"/>
      <c r="J260" s="2313"/>
      <c r="K260" s="2339"/>
      <c r="N260" s="2354"/>
    </row>
    <row r="261" spans="1:14" s="2340" customFormat="1">
      <c r="A261" s="2344"/>
      <c r="B261" s="2344"/>
      <c r="D261" s="2369"/>
      <c r="E261" s="2378" t="s">
        <v>5094</v>
      </c>
      <c r="F261" s="2370" t="s">
        <v>2566</v>
      </c>
      <c r="G261" s="2372">
        <v>2</v>
      </c>
      <c r="H261" s="2372">
        <v>2</v>
      </c>
      <c r="I261" s="2313"/>
      <c r="J261" s="2313"/>
      <c r="K261" s="2339"/>
      <c r="N261" s="2354"/>
    </row>
    <row r="262" spans="1:14" s="2340" customFormat="1">
      <c r="A262" s="2344"/>
      <c r="B262" s="2344"/>
      <c r="D262" s="2369"/>
      <c r="E262" s="2378" t="s">
        <v>5095</v>
      </c>
      <c r="F262" s="2370" t="s">
        <v>2566</v>
      </c>
      <c r="G262" s="2372">
        <v>4</v>
      </c>
      <c r="H262" s="2372">
        <v>4</v>
      </c>
      <c r="I262" s="2313"/>
      <c r="J262" s="2313"/>
      <c r="K262" s="2339"/>
      <c r="N262" s="2354"/>
    </row>
    <row r="263" spans="1:14" s="2340" customFormat="1">
      <c r="A263" s="2344"/>
      <c r="B263" s="2344"/>
      <c r="D263" s="2369"/>
      <c r="E263" s="2378" t="s">
        <v>5096</v>
      </c>
      <c r="F263" s="2370" t="s">
        <v>2566</v>
      </c>
      <c r="G263" s="2372">
        <v>2</v>
      </c>
      <c r="H263" s="2372">
        <v>2</v>
      </c>
      <c r="I263" s="2313"/>
      <c r="J263" s="2313"/>
      <c r="K263" s="2339"/>
      <c r="N263" s="2354"/>
    </row>
    <row r="264" spans="1:14" s="2340" customFormat="1">
      <c r="A264" s="2344"/>
      <c r="B264" s="2344"/>
      <c r="D264" s="2369"/>
      <c r="E264" s="2378" t="s">
        <v>5097</v>
      </c>
      <c r="F264" s="2370" t="s">
        <v>2566</v>
      </c>
      <c r="G264" s="2372">
        <v>2</v>
      </c>
      <c r="H264" s="2372">
        <v>2</v>
      </c>
      <c r="I264" s="2313"/>
      <c r="J264" s="2313"/>
      <c r="K264" s="2339"/>
      <c r="N264" s="2354"/>
    </row>
    <row r="265" spans="1:14" s="2340" customFormat="1">
      <c r="A265" s="2344"/>
      <c r="B265" s="2344"/>
      <c r="D265" s="2369"/>
      <c r="E265" s="2378" t="s">
        <v>5098</v>
      </c>
      <c r="F265" s="2370" t="s">
        <v>2566</v>
      </c>
      <c r="G265" s="2372">
        <v>2</v>
      </c>
      <c r="H265" s="2372">
        <v>2</v>
      </c>
      <c r="I265" s="2313"/>
      <c r="J265" s="2313"/>
      <c r="K265" s="2339"/>
      <c r="N265" s="2354"/>
    </row>
    <row r="266" spans="1:14" s="2340" customFormat="1">
      <c r="A266" s="2344"/>
      <c r="B266" s="2344"/>
      <c r="C266" s="2344"/>
      <c r="D266" s="2369">
        <v>33</v>
      </c>
      <c r="E266" s="2377" t="s">
        <v>5099</v>
      </c>
      <c r="F266" s="2370"/>
      <c r="G266" s="2372">
        <v>0</v>
      </c>
      <c r="H266" s="2372">
        <v>0</v>
      </c>
      <c r="I266" s="2313"/>
      <c r="J266" s="2313"/>
      <c r="K266" s="2339"/>
      <c r="N266" s="2354"/>
    </row>
    <row r="267" spans="1:14" s="2340" customFormat="1">
      <c r="A267" s="2344"/>
      <c r="B267" s="2344"/>
      <c r="D267" s="2369"/>
      <c r="E267" s="2378" t="s">
        <v>5100</v>
      </c>
      <c r="F267" s="2370" t="s">
        <v>3468</v>
      </c>
      <c r="G267" s="2373">
        <v>1</v>
      </c>
      <c r="H267" s="2373">
        <v>1</v>
      </c>
      <c r="I267" s="2313"/>
      <c r="J267" s="2313"/>
      <c r="K267" s="2339"/>
      <c r="N267" s="2354"/>
    </row>
    <row r="268" spans="1:14" s="2340" customFormat="1">
      <c r="A268" s="2344"/>
      <c r="B268" s="2344"/>
      <c r="D268" s="2369"/>
      <c r="E268" s="2378" t="s">
        <v>5101</v>
      </c>
      <c r="F268" s="2370" t="s">
        <v>3468</v>
      </c>
      <c r="G268" s="2373">
        <v>1</v>
      </c>
      <c r="H268" s="2373">
        <v>1</v>
      </c>
      <c r="I268" s="2313"/>
      <c r="J268" s="2313"/>
      <c r="K268" s="2339"/>
      <c r="N268" s="2354"/>
    </row>
    <row r="269" spans="1:14" s="2340" customFormat="1">
      <c r="A269" s="2344"/>
      <c r="B269" s="2344"/>
      <c r="D269" s="2369"/>
      <c r="E269" s="2378" t="s">
        <v>5018</v>
      </c>
      <c r="F269" s="2370" t="s">
        <v>3468</v>
      </c>
      <c r="G269" s="2373">
        <v>1</v>
      </c>
      <c r="H269" s="2373">
        <v>1</v>
      </c>
      <c r="I269" s="2313"/>
      <c r="J269" s="2313"/>
      <c r="K269" s="2339"/>
      <c r="N269" s="2354"/>
    </row>
    <row r="270" spans="1:14" s="2340" customFormat="1">
      <c r="A270" s="2344"/>
      <c r="B270" s="2344"/>
      <c r="D270" s="2369"/>
      <c r="E270" s="2378" t="s">
        <v>5102</v>
      </c>
      <c r="F270" s="2370" t="s">
        <v>5103</v>
      </c>
      <c r="G270" s="2373">
        <v>5</v>
      </c>
      <c r="H270" s="2373">
        <v>5</v>
      </c>
      <c r="I270" s="2313"/>
      <c r="J270" s="2313"/>
      <c r="K270" s="2339"/>
      <c r="N270" s="2354"/>
    </row>
    <row r="271" spans="1:14" s="2340" customFormat="1">
      <c r="A271" s="2344"/>
      <c r="B271" s="2344"/>
      <c r="D271" s="2369"/>
      <c r="E271" s="2378" t="s">
        <v>5104</v>
      </c>
      <c r="F271" s="2370" t="s">
        <v>5103</v>
      </c>
      <c r="G271" s="2372">
        <v>5</v>
      </c>
      <c r="H271" s="2372">
        <v>5</v>
      </c>
      <c r="I271" s="2313"/>
      <c r="J271" s="2313"/>
      <c r="K271" s="2339"/>
      <c r="N271" s="2354"/>
    </row>
    <row r="272" spans="1:14" s="2340" customFormat="1">
      <c r="A272" s="2344"/>
      <c r="B272" s="2344"/>
      <c r="D272" s="2369"/>
      <c r="E272" s="2378" t="s">
        <v>5105</v>
      </c>
      <c r="F272" s="2370" t="s">
        <v>3468</v>
      </c>
      <c r="G272" s="2372">
        <v>1</v>
      </c>
      <c r="H272" s="2372">
        <v>1</v>
      </c>
      <c r="I272" s="2313"/>
      <c r="J272" s="2313"/>
      <c r="K272" s="2339"/>
      <c r="N272" s="2354"/>
    </row>
    <row r="273" spans="1:14" s="2340" customFormat="1" ht="27.6">
      <c r="A273" s="2344"/>
      <c r="B273" s="2344"/>
      <c r="D273" s="2369"/>
      <c r="E273" s="2378" t="s">
        <v>5106</v>
      </c>
      <c r="F273" s="2370" t="s">
        <v>5107</v>
      </c>
      <c r="G273" s="2372">
        <v>1</v>
      </c>
      <c r="H273" s="2372">
        <v>1</v>
      </c>
      <c r="I273" s="2313"/>
      <c r="J273" s="2313"/>
      <c r="K273" s="2339"/>
      <c r="N273" s="2354"/>
    </row>
    <row r="274" spans="1:14" s="2340" customFormat="1">
      <c r="A274" s="2344"/>
      <c r="B274" s="2344"/>
      <c r="D274" s="2369"/>
      <c r="E274" s="2378" t="s">
        <v>4969</v>
      </c>
      <c r="F274" s="2370" t="s">
        <v>2521</v>
      </c>
      <c r="G274" s="2372">
        <v>4</v>
      </c>
      <c r="H274" s="2372">
        <v>4</v>
      </c>
      <c r="I274" s="2313"/>
      <c r="J274" s="2313"/>
      <c r="K274" s="2339"/>
      <c r="N274" s="2354"/>
    </row>
    <row r="275" spans="1:14" s="2340" customFormat="1">
      <c r="A275" s="2344"/>
      <c r="B275" s="2344"/>
      <c r="D275" s="2369" t="s">
        <v>1669</v>
      </c>
      <c r="E275" s="2377" t="s">
        <v>5108</v>
      </c>
      <c r="F275" s="2370"/>
      <c r="G275" s="2375"/>
      <c r="H275" s="2375"/>
      <c r="I275" s="2313"/>
      <c r="J275" s="2313"/>
      <c r="K275" s="2339"/>
      <c r="N275" s="2354"/>
    </row>
    <row r="276" spans="1:14" s="2340" customFormat="1" ht="27.6">
      <c r="A276" s="2344"/>
      <c r="B276" s="2344"/>
      <c r="D276" s="2369">
        <v>1</v>
      </c>
      <c r="E276" s="2377" t="s">
        <v>4982</v>
      </c>
      <c r="F276" s="2370"/>
      <c r="G276" s="2372"/>
      <c r="H276" s="2372"/>
      <c r="I276" s="2313"/>
      <c r="J276" s="2313"/>
      <c r="K276" s="2339"/>
      <c r="N276" s="2354"/>
    </row>
    <row r="277" spans="1:14" s="2340" customFormat="1">
      <c r="A277" s="2344"/>
      <c r="B277" s="2344"/>
      <c r="D277" s="2369"/>
      <c r="E277" s="2386" t="s">
        <v>5109</v>
      </c>
      <c r="F277" s="2387" t="s">
        <v>2044</v>
      </c>
      <c r="G277" s="2376">
        <v>6.0999999999999999E-2</v>
      </c>
      <c r="H277" s="2376">
        <v>6.0999999999999999E-2</v>
      </c>
      <c r="I277" s="2313"/>
      <c r="J277" s="2313"/>
      <c r="K277" s="2339"/>
      <c r="N277" s="2354"/>
    </row>
    <row r="278" spans="1:14" s="2340" customFormat="1">
      <c r="A278" s="2344"/>
      <c r="B278" s="2344"/>
      <c r="D278" s="2369"/>
      <c r="E278" s="2386" t="s">
        <v>5110</v>
      </c>
      <c r="F278" s="2387" t="s">
        <v>2541</v>
      </c>
      <c r="G278" s="2372">
        <v>31</v>
      </c>
      <c r="H278" s="2372">
        <v>31</v>
      </c>
      <c r="I278" s="2313"/>
      <c r="J278" s="2313"/>
      <c r="K278" s="2339"/>
      <c r="N278" s="2354"/>
    </row>
    <row r="279" spans="1:14" s="2340" customFormat="1">
      <c r="A279" s="2344"/>
      <c r="B279" s="2344"/>
      <c r="D279" s="2369"/>
      <c r="E279" s="2386" t="s">
        <v>5111</v>
      </c>
      <c r="F279" s="2387" t="s">
        <v>2541</v>
      </c>
      <c r="G279" s="2372">
        <v>31</v>
      </c>
      <c r="H279" s="2372">
        <v>31</v>
      </c>
      <c r="I279" s="2313"/>
      <c r="J279" s="2313"/>
      <c r="K279" s="2339"/>
      <c r="N279" s="2354"/>
    </row>
    <row r="280" spans="1:14" s="2340" customFormat="1">
      <c r="A280" s="2344"/>
      <c r="B280" s="2344"/>
      <c r="D280" s="2369"/>
      <c r="E280" s="2386" t="s">
        <v>5112</v>
      </c>
      <c r="F280" s="2387" t="s">
        <v>2541</v>
      </c>
      <c r="G280" s="2372">
        <v>20</v>
      </c>
      <c r="H280" s="2372">
        <v>20</v>
      </c>
      <c r="I280" s="2313"/>
      <c r="J280" s="2313"/>
      <c r="K280" s="2339"/>
      <c r="N280" s="2354"/>
    </row>
    <row r="281" spans="1:14" s="2340" customFormat="1">
      <c r="A281" s="2344"/>
      <c r="B281" s="2344"/>
      <c r="D281" s="2369"/>
      <c r="E281" s="2386" t="s">
        <v>5113</v>
      </c>
      <c r="F281" s="2387" t="s">
        <v>2541</v>
      </c>
      <c r="G281" s="2372">
        <v>20</v>
      </c>
      <c r="H281" s="2372">
        <v>20</v>
      </c>
      <c r="I281" s="2313"/>
      <c r="J281" s="2313"/>
      <c r="K281" s="2339"/>
      <c r="N281" s="2354"/>
    </row>
    <row r="282" spans="1:14" s="2340" customFormat="1">
      <c r="A282" s="2344"/>
      <c r="B282" s="2344"/>
      <c r="D282" s="2369"/>
      <c r="E282" s="2386" t="s">
        <v>5114</v>
      </c>
      <c r="F282" s="2387" t="s">
        <v>2448</v>
      </c>
      <c r="G282" s="2372">
        <v>4</v>
      </c>
      <c r="H282" s="2372">
        <v>4</v>
      </c>
      <c r="I282" s="2313"/>
      <c r="J282" s="2313"/>
      <c r="K282" s="2339"/>
      <c r="N282" s="2354"/>
    </row>
    <row r="283" spans="1:14" s="2340" customFormat="1">
      <c r="A283" s="2344"/>
      <c r="B283" s="2344"/>
      <c r="D283" s="2369"/>
      <c r="E283" s="2386" t="s">
        <v>5115</v>
      </c>
      <c r="F283" s="2387" t="s">
        <v>2448</v>
      </c>
      <c r="G283" s="2372">
        <v>2</v>
      </c>
      <c r="H283" s="2372">
        <v>2</v>
      </c>
      <c r="I283" s="2313"/>
      <c r="J283" s="2313"/>
      <c r="K283" s="2339"/>
      <c r="N283" s="2354"/>
    </row>
    <row r="284" spans="1:14" s="2340" customFormat="1" ht="18.75" customHeight="1">
      <c r="A284" s="2344"/>
      <c r="B284" s="2344"/>
      <c r="D284" s="2323"/>
      <c r="E284" s="2388"/>
      <c r="F284" s="2389"/>
      <c r="G284" s="2390"/>
      <c r="H284" s="2390"/>
      <c r="I284" s="2324"/>
      <c r="J284" s="2324"/>
      <c r="K284" s="2391"/>
      <c r="N284" s="2354"/>
    </row>
    <row r="285" spans="1:14" s="2393" customFormat="1" ht="18.75" customHeight="1">
      <c r="D285" s="2711"/>
      <c r="E285" s="2711"/>
      <c r="F285" s="2711"/>
      <c r="G285" s="2712"/>
      <c r="H285" s="2712"/>
      <c r="I285" s="2712"/>
      <c r="J285" s="2712"/>
      <c r="K285" s="2713"/>
      <c r="L285" s="2392"/>
    </row>
    <row r="286" spans="1:14" s="2327" customFormat="1" ht="15.6">
      <c r="D286" s="2394"/>
      <c r="E286" s="2395"/>
      <c r="F286" s="2394"/>
      <c r="G286" s="2396"/>
      <c r="H286" s="2396"/>
      <c r="I286" s="2714"/>
      <c r="J286" s="2714"/>
      <c r="K286" s="2329"/>
      <c r="L286" s="2394"/>
    </row>
    <row r="287" spans="1:14" s="2393" customFormat="1" ht="15.6">
      <c r="D287" s="2392"/>
      <c r="E287" s="2392"/>
      <c r="F287" s="2392"/>
      <c r="G287" s="2397"/>
      <c r="H287" s="2397"/>
      <c r="I287" s="2397"/>
      <c r="J287" s="2397"/>
      <c r="K287" s="2398"/>
      <c r="L287" s="2392"/>
    </row>
    <row r="288" spans="1:14" s="2393" customFormat="1" ht="15.6">
      <c r="D288" s="2392"/>
      <c r="E288" s="2392"/>
      <c r="F288" s="2392"/>
      <c r="G288" s="2397"/>
      <c r="H288" s="2397"/>
      <c r="I288" s="2397"/>
      <c r="J288" s="2397"/>
      <c r="K288" s="2398"/>
      <c r="L288" s="2392"/>
    </row>
    <row r="289" spans="4:12" s="2393" customFormat="1" ht="15.6">
      <c r="D289" s="2392"/>
      <c r="E289" s="2392"/>
      <c r="F289" s="2392"/>
      <c r="G289" s="2397"/>
      <c r="H289" s="2397"/>
      <c r="I289" s="2397"/>
      <c r="J289" s="2397"/>
      <c r="K289" s="2398"/>
      <c r="L289" s="2392"/>
    </row>
    <row r="290" spans="4:12" s="2393" customFormat="1" ht="15.6">
      <c r="D290" s="2392"/>
      <c r="E290" s="2392"/>
      <c r="F290" s="2392"/>
      <c r="G290" s="2397"/>
      <c r="H290" s="2397"/>
      <c r="I290" s="2397"/>
      <c r="J290" s="2397"/>
      <c r="K290" s="2398"/>
      <c r="L290" s="2392"/>
    </row>
    <row r="291" spans="4:12" s="2393" customFormat="1" ht="15.6">
      <c r="D291" s="2392"/>
      <c r="E291" s="2392"/>
      <c r="F291" s="2392"/>
      <c r="G291" s="2397"/>
      <c r="H291" s="2397"/>
      <c r="I291" s="2397"/>
      <c r="J291" s="2397"/>
      <c r="K291" s="2398"/>
      <c r="L291" s="2392"/>
    </row>
    <row r="292" spans="4:12" s="2400" customFormat="1" ht="15.6">
      <c r="D292" s="2394"/>
      <c r="E292" s="2399"/>
      <c r="F292" s="2715"/>
      <c r="G292" s="2715"/>
      <c r="H292" s="2399"/>
      <c r="I292" s="2399"/>
      <c r="J292" s="2395"/>
      <c r="K292" s="2393"/>
    </row>
    <row r="293" spans="4:12" s="2404" customFormat="1">
      <c r="D293" s="2401"/>
      <c r="E293" s="2402"/>
      <c r="F293" s="2402"/>
      <c r="G293" s="2403"/>
      <c r="H293" s="2403"/>
      <c r="I293" s="2403"/>
      <c r="J293" s="2403"/>
      <c r="K293" s="2403"/>
    </row>
    <row r="294" spans="4:12" s="2400" customFormat="1" ht="15.6">
      <c r="D294" s="2405"/>
      <c r="E294" s="2406"/>
      <c r="F294" s="2407"/>
      <c r="G294" s="2407"/>
      <c r="H294" s="2407"/>
      <c r="I294" s="2407"/>
      <c r="J294" s="2407"/>
      <c r="K294" s="2408"/>
    </row>
    <row r="295" spans="4:12" s="2404" customFormat="1">
      <c r="D295" s="2716"/>
      <c r="E295" s="2716"/>
      <c r="F295" s="2716"/>
      <c r="G295" s="2403"/>
      <c r="H295" s="2403"/>
      <c r="I295" s="2403"/>
      <c r="J295" s="2403"/>
      <c r="K295" s="2409"/>
    </row>
    <row r="296" spans="4:12" s="2400" customFormat="1" ht="15.6">
      <c r="D296" s="2410"/>
      <c r="F296" s="2407"/>
      <c r="G296" s="2411"/>
      <c r="H296" s="2411"/>
      <c r="I296" s="2411"/>
      <c r="J296" s="2411"/>
      <c r="K296" s="2408"/>
    </row>
    <row r="297" spans="4:12" s="2404" customFormat="1">
      <c r="D297" s="2401"/>
      <c r="E297" s="2402"/>
      <c r="F297" s="2402"/>
      <c r="G297" s="2403"/>
      <c r="H297" s="2403"/>
      <c r="I297" s="2403"/>
      <c r="J297" s="2403"/>
      <c r="K297" s="2403"/>
    </row>
    <row r="298" spans="4:12" s="2404" customFormat="1">
      <c r="D298" s="2401"/>
      <c r="E298" s="2402"/>
      <c r="F298" s="2402"/>
      <c r="G298" s="2403"/>
      <c r="H298" s="2403"/>
      <c r="I298" s="2403"/>
      <c r="J298" s="2403"/>
      <c r="K298" s="2403"/>
    </row>
    <row r="299" spans="4:12" s="2404" customFormat="1">
      <c r="D299" s="2401"/>
      <c r="E299" s="2402"/>
      <c r="F299" s="2402"/>
      <c r="G299" s="2403"/>
      <c r="H299" s="2403"/>
      <c r="I299" s="2403"/>
      <c r="J299" s="2403"/>
      <c r="K299" s="2403"/>
    </row>
    <row r="300" spans="4:12" s="2400" customFormat="1" ht="15.6">
      <c r="D300" s="2405"/>
      <c r="E300" s="2406"/>
      <c r="F300" s="2407"/>
      <c r="G300" s="2407"/>
      <c r="H300" s="2407"/>
      <c r="I300" s="2407"/>
      <c r="J300" s="2407"/>
      <c r="K300" s="2408"/>
    </row>
    <row r="316" spans="4:11" ht="15.6">
      <c r="D316" s="2717"/>
      <c r="E316" s="2718"/>
      <c r="F316" s="2718"/>
      <c r="G316" s="2718"/>
      <c r="H316" s="2718"/>
      <c r="I316" s="2718"/>
      <c r="J316" s="2718"/>
      <c r="K316" s="2718"/>
    </row>
  </sheetData>
  <autoFilter ref="C8:K284" xr:uid="{00000000-0009-0000-0000-000016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25" priority="4"/>
  </conditionalFormatting>
  <conditionalFormatting sqref="A209">
    <cfRule type="duplicateValues" dxfId="24" priority="3"/>
  </conditionalFormatting>
  <conditionalFormatting sqref="A227">
    <cfRule type="duplicateValues" dxfId="23" priority="2"/>
  </conditionalFormatting>
  <conditionalFormatting sqref="A227">
    <cfRule type="duplicateValues" dxfId="22"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5175</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5">
        <f>G4</f>
        <v>5</v>
      </c>
    </row>
    <row r="5" spans="1:15" ht="18" hidden="1" customHeight="1">
      <c r="A5" s="1285" t="str">
        <f t="shared" ref="A5:A13" si="0">N5&amp;B5</f>
        <v>81</v>
      </c>
      <c r="B5">
        <v>1</v>
      </c>
      <c r="C5" s="1012" t="s">
        <v>2323</v>
      </c>
      <c r="D5" s="1445">
        <f>SUM($K$4:K5)</f>
        <v>2</v>
      </c>
      <c r="E5" s="1447" t="s">
        <v>4937</v>
      </c>
      <c r="F5" s="1447" t="s">
        <v>2336</v>
      </c>
      <c r="G5" s="1449">
        <f t="shared" ref="G5:G8" si="1">M5-L5</f>
        <v>1</v>
      </c>
      <c r="H5" s="1449">
        <f t="shared" ref="H5:H8" si="2">G5</f>
        <v>1</v>
      </c>
      <c r="I5" s="1449">
        <f>Solieu!$B$3</f>
        <v>3</v>
      </c>
      <c r="J5" s="1446"/>
      <c r="K5" s="1285">
        <f t="shared" ref="K5:K14" si="3">IF(OR(G5&gt;0,H5&gt;0),1,"")</f>
        <v>1</v>
      </c>
      <c r="L5" s="933">
        <v>1</v>
      </c>
      <c r="M5">
        <v>2</v>
      </c>
      <c r="N5">
        <v>8</v>
      </c>
      <c r="O5" s="2455">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5">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5">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5">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5">
        <f t="shared" si="4"/>
        <v>4</v>
      </c>
    </row>
    <row r="10" spans="1:15" s="1285" customFormat="1" ht="18" customHeight="1">
      <c r="A10" s="1285" t="str">
        <f t="shared" si="0"/>
        <v>82</v>
      </c>
      <c r="B10" s="1285">
        <v>2</v>
      </c>
      <c r="C10" s="1012" t="s">
        <v>2323</v>
      </c>
      <c r="D10" s="1445">
        <v>2</v>
      </c>
      <c r="E10" s="1447" t="s">
        <v>4937</v>
      </c>
      <c r="F10" s="1447" t="s">
        <v>2336</v>
      </c>
      <c r="G10" s="1449">
        <f t="shared" ref="G10:G13" si="5">L5</f>
        <v>1</v>
      </c>
      <c r="H10" s="1449">
        <f t="shared" ref="H10:H13" si="6">G10</f>
        <v>1</v>
      </c>
      <c r="I10" s="1449">
        <v>3</v>
      </c>
      <c r="J10" s="1446"/>
      <c r="K10" s="1285">
        <v>2</v>
      </c>
      <c r="L10" s="933"/>
      <c r="N10" s="1285">
        <v>8</v>
      </c>
      <c r="O10" s="2455">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5">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5">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5">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5175</v>
      </c>
      <c r="G3" s="1516" t="s">
        <v>4202</v>
      </c>
      <c r="H3" s="1516" t="s">
        <v>4235</v>
      </c>
      <c r="I3" s="1516" t="s">
        <v>4201</v>
      </c>
      <c r="J3" s="2310" t="s">
        <v>512</v>
      </c>
      <c r="K3" s="1751">
        <v>2</v>
      </c>
    </row>
    <row r="4" spans="1:12" hidden="1">
      <c r="A4" s="1285" t="str">
        <f>B4&amp;J4</f>
        <v>81</v>
      </c>
      <c r="B4" s="1452">
        <v>8</v>
      </c>
      <c r="C4" s="1445">
        <f>SUM($J$4:J4)</f>
        <v>1</v>
      </c>
      <c r="D4" s="1447" t="s">
        <v>4947</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4948</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4947</v>
      </c>
      <c r="E6" s="1999" t="s">
        <v>2285</v>
      </c>
      <c r="F6" s="1449">
        <f>SUMIF('2Mong'!A:A,'3Tru'!A6,'2Mong'!G:G)</f>
        <v>5</v>
      </c>
      <c r="G6" s="1449">
        <f>F6</f>
        <v>5</v>
      </c>
      <c r="H6" s="1449">
        <f>VLOOKUP($D$1,Solieu!A:C,2,0)</f>
        <v>3</v>
      </c>
      <c r="I6" s="1446"/>
      <c r="J6" s="1285">
        <v>2</v>
      </c>
      <c r="K6" s="933"/>
    </row>
    <row r="7" spans="1:12">
      <c r="A7" s="1285" t="str">
        <f t="shared" si="0"/>
        <v>122</v>
      </c>
      <c r="B7" s="2456">
        <v>12</v>
      </c>
      <c r="C7" s="1445">
        <f>SUM($J$4:J7)</f>
        <v>6</v>
      </c>
      <c r="D7" s="1447" t="s">
        <v>4948</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5175</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1"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5175</v>
      </c>
      <c r="G3" s="1516" t="s">
        <v>4202</v>
      </c>
      <c r="H3" s="1516" t="s">
        <v>4235</v>
      </c>
      <c r="I3" s="1516" t="s">
        <v>4201</v>
      </c>
      <c r="J3" s="2458">
        <v>1</v>
      </c>
      <c r="L3" s="1285">
        <v>1</v>
      </c>
      <c r="M3" s="1285">
        <v>2</v>
      </c>
    </row>
    <row r="4" spans="1:20" ht="33.6">
      <c r="B4" s="1513" t="s">
        <v>2303</v>
      </c>
      <c r="C4" s="1445">
        <f>SUM($J$4:J4)</f>
        <v>0</v>
      </c>
      <c r="D4" s="1447" t="str">
        <f>VLOOKUP(B4,DG!A:C,3,0)</f>
        <v>Bộ xà kép L75x75x8 dài 2.2m: X-22K-Đ - C810 (lắp trụ đơn)</v>
      </c>
      <c r="E4" s="1449" t="str">
        <f>VLOOKUP(B4,DG!A:D,4,0)</f>
        <v>Bộ</v>
      </c>
      <c r="F4" s="1449">
        <f>K4</f>
        <v>0</v>
      </c>
      <c r="G4" s="1449">
        <f>F4</f>
        <v>0</v>
      </c>
      <c r="H4" s="1449">
        <f>VLOOKUP($D$1,Solieu!A:C,2,0)</f>
        <v>4</v>
      </c>
      <c r="I4" s="1444"/>
      <c r="J4" s="1285" t="str">
        <f t="shared" ref="J4:J68" si="0">IF(G4&gt;0,1,"")</f>
        <v/>
      </c>
      <c r="K4" s="2457">
        <f>SUMIF('Hoan cong VL-NC-MTC'!C:C,B4,'Hoan cong VL-NC-MTC'!G:G)</f>
        <v>0</v>
      </c>
      <c r="L4" s="1285">
        <v>1</v>
      </c>
      <c r="M4" s="1285">
        <f>K4-L4</f>
        <v>-1</v>
      </c>
    </row>
    <row r="5" spans="1:20" ht="33.6">
      <c r="B5" s="1513" t="s">
        <v>533</v>
      </c>
      <c r="C5" s="1445">
        <f>SUM($J$4:J5)</f>
        <v>0</v>
      </c>
      <c r="D5" s="1447" t="str">
        <f>VLOOKUP(B5,DG!A:C,3,0)</f>
        <v>Bộ xà kép L75x75x8 dài 2.2m: X-22K-K - C810 (lắp theo hướng trụ ghép)</v>
      </c>
      <c r="E5" s="1449" t="str">
        <f>VLOOKUP(B5,DG!A:D,4,0)</f>
        <v>Bộ</v>
      </c>
      <c r="F5" s="1449">
        <f t="shared" ref="F5:F13" si="1">K5</f>
        <v>0</v>
      </c>
      <c r="G5" s="1449">
        <f t="shared" ref="G5:G68" si="2">F5</f>
        <v>0</v>
      </c>
      <c r="H5" s="1449">
        <f>VLOOKUP($D$1,Solieu!A:C,2,0)</f>
        <v>4</v>
      </c>
      <c r="I5" s="1444"/>
      <c r="J5" s="1285" t="str">
        <f t="shared" si="0"/>
        <v/>
      </c>
      <c r="K5" s="2457">
        <f>SUMIF('Hoan cong VL-NC-MTC'!C:C,B5,'Hoan cong VL-NC-MTC'!G:G)</f>
        <v>0</v>
      </c>
      <c r="L5" s="1285">
        <v>1</v>
      </c>
      <c r="M5" s="1285">
        <f t="shared" ref="M5:M13" si="3">K5-L5</f>
        <v>-1</v>
      </c>
    </row>
    <row r="6" spans="1:20" ht="33.6">
      <c r="B6" s="1513" t="s">
        <v>2300</v>
      </c>
      <c r="C6" s="1445">
        <f>SUM($J$4:J6)</f>
        <v>0</v>
      </c>
      <c r="D6" s="1447" t="str">
        <f>VLOOKUP(B6,DG!A:C,3,0)</f>
        <v>Bộ xà lệch đơn L75x75x8 dài 2,1m: X-21ĐL</v>
      </c>
      <c r="E6" s="1449" t="str">
        <f>VLOOKUP(B6,DG!A:D,4,0)</f>
        <v>Bộ</v>
      </c>
      <c r="F6" s="1449">
        <f t="shared" si="1"/>
        <v>0</v>
      </c>
      <c r="G6" s="1449">
        <f t="shared" si="2"/>
        <v>0</v>
      </c>
      <c r="H6" s="1449">
        <f>VLOOKUP($D$1,Solieu!A:C,2,0)</f>
        <v>4</v>
      </c>
      <c r="I6" s="1444"/>
      <c r="J6" s="1285" t="str">
        <f t="shared" si="0"/>
        <v/>
      </c>
      <c r="K6" s="2457">
        <f>SUMIF('Hoan cong VL-NC-MTC'!C:C,B6,'Hoan cong VL-NC-MTC'!G:G)</f>
        <v>0</v>
      </c>
      <c r="L6" s="1285">
        <v>13</v>
      </c>
      <c r="M6" s="1285">
        <f t="shared" si="3"/>
        <v>-13</v>
      </c>
    </row>
    <row r="7" spans="1:20" ht="33.6">
      <c r="B7" s="1513" t="s">
        <v>895</v>
      </c>
      <c r="C7" s="1445">
        <f>SUM($J$4:J7)</f>
        <v>0</v>
      </c>
      <c r="D7" s="1447" t="str">
        <f>VLOOKUP(B7,DG!A:C,3,0)</f>
        <v>Bộ xà lệch kép L75x75x8 dài 2,1m: X-21KL</v>
      </c>
      <c r="E7" s="1449" t="str">
        <f>VLOOKUP(B7,DG!A:D,4,0)</f>
        <v>Bộ</v>
      </c>
      <c r="F7" s="1449">
        <f t="shared" si="1"/>
        <v>0</v>
      </c>
      <c r="G7" s="1449">
        <f t="shared" si="2"/>
        <v>0</v>
      </c>
      <c r="H7" s="1449">
        <f>VLOOKUP($D$1,Solieu!A:C,2,0)</f>
        <v>4</v>
      </c>
      <c r="I7" s="1444"/>
      <c r="J7" s="1285" t="str">
        <f t="shared" si="0"/>
        <v/>
      </c>
      <c r="K7" s="2457">
        <f>SUMIF('Hoan cong VL-NC-MTC'!C:C,B7,'Hoan cong VL-NC-MTC'!G:G)</f>
        <v>0</v>
      </c>
      <c r="L7" s="1285">
        <v>1</v>
      </c>
      <c r="M7" s="1285">
        <f t="shared" si="3"/>
        <v>-1</v>
      </c>
    </row>
    <row r="8" spans="1:20" ht="22.5" customHeight="1">
      <c r="B8" s="1515" t="s">
        <v>4758</v>
      </c>
      <c r="C8" s="1445">
        <f>SUM($J$4:J8)</f>
        <v>0</v>
      </c>
      <c r="D8" s="1447" t="str">
        <f>VLOOKUP(B8,DG!A:C,3,0)</f>
        <v>Bộ đà composite 0,8m</v>
      </c>
      <c r="E8" s="1449" t="str">
        <f>VLOOKUP(B8,DG!A:D,4,0)</f>
        <v>bộ</v>
      </c>
      <c r="F8" s="1449">
        <f t="shared" si="1"/>
        <v>0</v>
      </c>
      <c r="G8" s="1449">
        <f t="shared" si="2"/>
        <v>0</v>
      </c>
      <c r="H8" s="1449">
        <f>VLOOKUP($D$1,Solieu!A:C,2,0)</f>
        <v>4</v>
      </c>
      <c r="I8" s="1444"/>
      <c r="J8" s="1285" t="str">
        <f t="shared" si="0"/>
        <v/>
      </c>
      <c r="K8" s="2457">
        <f>SUMIF('Hoan cong VL-NC-MTC'!C:C,B8,'Hoan cong VL-NC-MTC'!G:G)</f>
        <v>0</v>
      </c>
      <c r="L8" s="1285">
        <v>1</v>
      </c>
      <c r="M8" s="1285">
        <f t="shared" si="3"/>
        <v>-1</v>
      </c>
    </row>
    <row r="9" spans="1:20" ht="22.5" customHeight="1">
      <c r="A9" s="1285" t="s">
        <v>4744</v>
      </c>
      <c r="B9" s="1515" t="s">
        <v>2508</v>
      </c>
      <c r="C9" s="1445">
        <f>SUM($J$4:J9)</f>
        <v>0</v>
      </c>
      <c r="D9" s="1447" t="str">
        <f>VLOOKUP(B9,DG!A:C,3,0)</f>
        <v>Bộ Uclevis đỡ dây trung hòa: Đth-U</v>
      </c>
      <c r="E9" s="1449" t="str">
        <f>VLOOKUP(B9,DG!A:D,4,0)</f>
        <v>bộ</v>
      </c>
      <c r="F9" s="1449">
        <f t="shared" si="1"/>
        <v>0</v>
      </c>
      <c r="G9" s="1449">
        <f t="shared" si="2"/>
        <v>0</v>
      </c>
      <c r="H9" s="1449">
        <f>VLOOKUP($D$1,Solieu!A:C,2,0)</f>
        <v>4</v>
      </c>
      <c r="I9" s="1444"/>
      <c r="J9" s="1285" t="str">
        <f t="shared" si="0"/>
        <v/>
      </c>
      <c r="K9" s="2457">
        <f>SUMIF('Hoan cong VL-NC-MTC'!C:C,B9,'Hoan cong VL-NC-MTC'!G:G)</f>
        <v>0</v>
      </c>
      <c r="L9" s="1285">
        <v>15</v>
      </c>
      <c r="M9" s="1285">
        <f t="shared" si="3"/>
        <v>-15</v>
      </c>
    </row>
    <row r="10" spans="1:20" ht="22.5" customHeight="1">
      <c r="B10" s="1515" t="s">
        <v>2513</v>
      </c>
      <c r="C10" s="1445">
        <f>SUM($J$4:J10)</f>
        <v>0</v>
      </c>
      <c r="D10" s="1447" t="str">
        <f>VLOOKUP(B10,DG!A:C,3,0)</f>
        <v>Bộ cách điện đứng+ty sứ : SĐU</v>
      </c>
      <c r="E10" s="1449" t="str">
        <f>VLOOKUP(B10,DG!A:D,4,0)</f>
        <v>bộ</v>
      </c>
      <c r="F10" s="1449">
        <f t="shared" si="1"/>
        <v>0</v>
      </c>
      <c r="G10" s="1449">
        <f t="shared" si="2"/>
        <v>0</v>
      </c>
      <c r="H10" s="1449">
        <f>VLOOKUP($D$1,Solieu!A:C,2,0)</f>
        <v>4</v>
      </c>
      <c r="I10" s="1444"/>
      <c r="J10" s="1285" t="str">
        <f t="shared" si="0"/>
        <v/>
      </c>
      <c r="K10" s="2457">
        <f>SUMIF('Hoan cong VL-NC-MTC'!C:C,B10,'Hoan cong VL-NC-MTC'!G:G)</f>
        <v>0</v>
      </c>
      <c r="L10" s="1285">
        <v>42</v>
      </c>
      <c r="M10" s="1285">
        <f t="shared" si="3"/>
        <v>-42</v>
      </c>
    </row>
    <row r="11" spans="1:20" ht="33.6">
      <c r="B11" s="1514" t="s">
        <v>2524</v>
      </c>
      <c r="C11" s="1445">
        <f>SUM($J$4:J11)</f>
        <v>0</v>
      </c>
      <c r="D11" s="1447" t="str">
        <f>VLOOKUP(B11,DG!A:C,3,0)</f>
        <v>Chuỗi sứ treo Polymer 25kV lắp vào xà : CĐT ply-X</v>
      </c>
      <c r="E11" s="1449" t="str">
        <f>VLOOKUP(B11,DG!A:D,4,0)</f>
        <v>bộ</v>
      </c>
      <c r="F11" s="1449">
        <f t="shared" si="1"/>
        <v>0</v>
      </c>
      <c r="G11" s="1449">
        <f t="shared" si="2"/>
        <v>0</v>
      </c>
      <c r="H11" s="1449">
        <f>VLOOKUP($D$1,Solieu!A:C,2,0)</f>
        <v>4</v>
      </c>
      <c r="I11" s="1444"/>
      <c r="J11" s="1285" t="str">
        <f t="shared" si="0"/>
        <v/>
      </c>
      <c r="K11" s="2457">
        <f>SUMIF('Hoan cong VL-NC-MTC'!C:C,B11,'Hoan cong VL-NC-MTC'!G:G)</f>
        <v>0</v>
      </c>
      <c r="L11" s="1285">
        <v>14</v>
      </c>
      <c r="M11" s="1285">
        <f t="shared" si="3"/>
        <v>-14</v>
      </c>
    </row>
    <row r="12" spans="1:20">
      <c r="B12" s="1513" t="s">
        <v>1161</v>
      </c>
      <c r="C12" s="1445">
        <f>SUM($J$4:J12)</f>
        <v>0</v>
      </c>
      <c r="D12" s="1447" t="str">
        <f>VLOOKUP(B12,DG!A:C,3,0)</f>
        <v>Kẹp treo cáp ABC4x95mm2</v>
      </c>
      <c r="E12" s="1449" t="str">
        <f>VLOOKUP(B12,DG!A:D,4,0)</f>
        <v>cái</v>
      </c>
      <c r="F12" s="1449">
        <f t="shared" si="1"/>
        <v>0</v>
      </c>
      <c r="G12" s="1449">
        <f t="shared" si="2"/>
        <v>0</v>
      </c>
      <c r="H12" s="1449">
        <f>VLOOKUP($D$1,Solieu!A:C,2,0)</f>
        <v>4</v>
      </c>
      <c r="I12" s="1444"/>
      <c r="J12" s="1285" t="str">
        <f t="shared" si="0"/>
        <v/>
      </c>
      <c r="K12" s="2457">
        <f>SUMIF('Hoan cong VL-NC-MTC'!C:C,B12,'Hoan cong VL-NC-MTC'!G:G)</f>
        <v>0</v>
      </c>
      <c r="L12" s="1285">
        <v>1</v>
      </c>
      <c r="M12" s="1285">
        <f t="shared" si="3"/>
        <v>-1</v>
      </c>
    </row>
    <row r="13" spans="1:20">
      <c r="B13" s="1513" t="s">
        <v>1434</v>
      </c>
      <c r="C13" s="1445">
        <f>SUM($J$4:J13)</f>
        <v>0</v>
      </c>
      <c r="D13" s="1447" t="str">
        <f>VLOOKUP(B13,DG!A:C,3,0)</f>
        <v>Kẹp ngừng cáp ABC4x95mm2</v>
      </c>
      <c r="E13" s="1449" t="str">
        <f>VLOOKUP(B13,DG!A:D,4,0)</f>
        <v>cái</v>
      </c>
      <c r="F13" s="1449">
        <f t="shared" si="1"/>
        <v>0</v>
      </c>
      <c r="G13" s="1449">
        <f t="shared" si="2"/>
        <v>0</v>
      </c>
      <c r="H13" s="1449">
        <f>VLOOKUP($D$1,Solieu!A:C,2,0)</f>
        <v>4</v>
      </c>
      <c r="I13" s="1444"/>
      <c r="J13" s="1285" t="str">
        <f t="shared" si="0"/>
        <v/>
      </c>
      <c r="K13" s="2457">
        <f>SUMIF('Hoan cong VL-NC-MTC'!C:C,B13,'Hoan cong VL-NC-MTC'!G:G)</f>
        <v>0</v>
      </c>
      <c r="L13" s="1285">
        <v>0</v>
      </c>
      <c r="M13" s="1285">
        <f t="shared" si="3"/>
        <v>0</v>
      </c>
    </row>
    <row r="14" spans="1:20">
      <c r="C14" s="1445">
        <f>SUM($J$4:J14)</f>
        <v>0</v>
      </c>
      <c r="D14" s="1447" t="e">
        <f>VLOOKUP(B14,DG!A:C,3,0)</f>
        <v>#N/A</v>
      </c>
      <c r="E14" s="1449" t="e">
        <f>VLOOKUP(B14,DG!A:D,4,0)</f>
        <v>#N/A</v>
      </c>
      <c r="F14" s="1449">
        <f t="shared" ref="F14:F68" si="4">INDEX(L:M,ROW(),$J$3)</f>
        <v>0</v>
      </c>
      <c r="G14" s="1449">
        <f t="shared" si="2"/>
        <v>0</v>
      </c>
      <c r="H14" s="1449">
        <f>VLOOKUP($D$1,Solieu!A:C,2,0)</f>
        <v>4</v>
      </c>
      <c r="I14" s="1444"/>
      <c r="J14" s="1285" t="str">
        <f t="shared" si="0"/>
        <v/>
      </c>
      <c r="K14" s="2457">
        <f>SUMIF('Hoan cong VL-NC-MTC'!C:C,B14,'Hoan cong VL-NC-MTC'!G:G)</f>
        <v>0</v>
      </c>
    </row>
    <row r="15" spans="1:20">
      <c r="C15" s="1445">
        <f>SUM($J$4:J15)</f>
        <v>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28" t="s">
        <v>1714</v>
      </c>
      <c r="D3" s="1470" t="s">
        <v>4513</v>
      </c>
      <c r="E3" s="2729" t="s">
        <v>4237</v>
      </c>
      <c r="F3" s="2730" t="s">
        <v>4515</v>
      </c>
      <c r="G3" s="2730"/>
      <c r="H3" s="2731" t="s">
        <v>4201</v>
      </c>
      <c r="I3" s="1461" t="s">
        <v>512</v>
      </c>
    </row>
    <row r="4" spans="1:11">
      <c r="C4" s="2728"/>
      <c r="D4" s="1471" t="s">
        <v>4514</v>
      </c>
      <c r="E4" s="2729"/>
      <c r="F4" s="1469" t="s">
        <v>4238</v>
      </c>
      <c r="G4" s="1469" t="s">
        <v>4202</v>
      </c>
      <c r="H4" s="2732"/>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9">
        <f>'Hoan cong VL-NC-MTC'!G132</f>
        <v>449</v>
      </c>
      <c r="G5" s="2459">
        <f>'Hoan cong VL-NC-MTC'!H132</f>
        <v>449</v>
      </c>
      <c r="H5" s="1467"/>
      <c r="I5" s="1285">
        <f t="shared" ref="I5:I15" si="0">IF(OR(E5&gt;0,F5&gt;0),1,"")</f>
        <v>1</v>
      </c>
      <c r="J5" s="1934" t="s">
        <v>5158</v>
      </c>
      <c r="K5" s="1934" t="s">
        <v>5174</v>
      </c>
    </row>
    <row r="6" spans="1:11" ht="50.4">
      <c r="B6" s="1285" t="s">
        <v>512</v>
      </c>
      <c r="C6" s="1466">
        <v>2</v>
      </c>
      <c r="D6" s="1472" t="str">
        <f>$J$4&amp;J6&amp;$K$4&amp;K6</f>
        <v>Từ cột 006 đến cột 006/001</v>
      </c>
      <c r="E6" s="1468" t="s">
        <v>4983</v>
      </c>
      <c r="F6" s="2460">
        <f>'Hoan cong VL-NC-MTC'!G133</f>
        <v>61</v>
      </c>
      <c r="G6" s="2460">
        <f>'Hoan cong VL-NC-MTC'!H133</f>
        <v>61</v>
      </c>
      <c r="H6" s="1467"/>
      <c r="I6" s="1285">
        <f t="shared" si="0"/>
        <v>1</v>
      </c>
      <c r="J6" s="1934" t="s">
        <v>170</v>
      </c>
      <c r="K6" s="2461" t="s">
        <v>5179</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9070.6276199999975</v>
      </c>
    </row>
    <row r="18" spans="6:7">
      <c r="F18" s="1449">
        <f>SUMIF(TongHopKL!$D:$D,B18,TongHopKL!$G:$G)</f>
        <v>0</v>
      </c>
      <c r="G18" s="1449">
        <f>SUMIF(TongHopKL!$D:$D,B18,TongHopKL!$H:$H)</f>
        <v>9070.6276199999975</v>
      </c>
    </row>
    <row r="19" spans="6:7">
      <c r="F19" s="1449">
        <f>SUMIF(TongHopKL!$D:$D,B19,TongHopKL!$G:$G)</f>
        <v>0</v>
      </c>
      <c r="G19" s="1449">
        <f>SUMIF(TongHopKL!$D:$D,B19,TongHopKL!$H:$H)</f>
        <v>9070.6276199999975</v>
      </c>
    </row>
    <row r="20" spans="6:7">
      <c r="F20" s="1449">
        <f>SUMIF(TongHopKL!$D:$D,B20,TongHopKL!$G:$G)</f>
        <v>0</v>
      </c>
      <c r="G20" s="1449">
        <f>SUMIF(TongHopKL!$D:$D,B20,TongHopKL!$H:$H)</f>
        <v>9070.6276199999975</v>
      </c>
    </row>
    <row r="21" spans="6:7">
      <c r="F21" s="1449">
        <f>SUMIF(TongHopKL!$D:$D,B21,TongHopKL!$G:$G)</f>
        <v>0</v>
      </c>
      <c r="G21" s="1449">
        <f>SUMIF(TongHopKL!$D:$D,B21,TongHopKL!$H:$H)</f>
        <v>9070.6276199999975</v>
      </c>
    </row>
    <row r="22" spans="6:7">
      <c r="F22" s="1449">
        <f>SUMIF(TongHopKL!$D:$D,B22,TongHopKL!$G:$G)</f>
        <v>0</v>
      </c>
      <c r="G22" s="1449">
        <f>SUMIF(TongHopKL!$D:$D,B22,TongHopKL!$H:$H)</f>
        <v>9070.6276199999975</v>
      </c>
    </row>
    <row r="23" spans="6:7">
      <c r="F23" s="1449">
        <f>SUMIF(TongHopKL!$D:$D,B23,TongHopKL!$G:$G)</f>
        <v>0</v>
      </c>
      <c r="G23" s="1449">
        <f>SUMIF(TongHopKL!$D:$D,B23,TongHopKL!$H:$H)</f>
        <v>9070.6276199999975</v>
      </c>
    </row>
    <row r="24" spans="6:7">
      <c r="F24" s="1449">
        <f>SUMIF(TongHopKL!$D:$D,B24,TongHopKL!$G:$G)</f>
        <v>0</v>
      </c>
      <c r="G24" s="1449">
        <f>SUMIF(TongHopKL!$D:$D,B24,TongHopKL!$H:$H)</f>
        <v>9070.6276199999975</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5175</v>
      </c>
      <c r="G1" s="1748" t="s">
        <v>4202</v>
      </c>
      <c r="H1" s="1747" t="s">
        <v>4201</v>
      </c>
      <c r="I1" s="1451" t="s">
        <v>4602</v>
      </c>
    </row>
    <row r="2" spans="2:10" ht="25.95" customHeight="1">
      <c r="B2" s="1749" t="e">
        <f>'NT-VT'!A6</f>
        <v>#N/A</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e">
        <f>'NT-VT'!A7</f>
        <v>#N/A</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e">
        <f>'NT-VT'!A8</f>
        <v>#N/A</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e">
        <f>'NT-VT'!A9</f>
        <v>#N/A</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e">
        <f>'NT-VT'!A10</f>
        <v>#N/A</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e">
        <f>'NT-VT'!A11</f>
        <v>#N/A</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e">
        <f>'NT-VT'!A12</f>
        <v>#N/A</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e">
        <f>'NT-VT'!A13</f>
        <v>#N/A</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e">
        <f>'NT-VT'!A15</f>
        <v>#N/A</v>
      </c>
      <c r="C11" s="1752">
        <f>SUM($I$2:I11)</f>
        <v>6</v>
      </c>
      <c r="D11" s="1745"/>
      <c r="E11" s="1750"/>
      <c r="F11" s="1750"/>
      <c r="G11" s="1750"/>
      <c r="H11" s="1745"/>
      <c r="I11" s="1451">
        <f t="shared" si="0"/>
        <v>0</v>
      </c>
    </row>
    <row r="12" spans="2:10" hidden="1">
      <c r="B12" s="1749" t="e">
        <f>'NT-VT'!A16</f>
        <v>#N/A</v>
      </c>
      <c r="C12" s="1752">
        <f>SUM($I$2:I12)</f>
        <v>6</v>
      </c>
      <c r="D12" s="1745"/>
      <c r="E12" s="1750"/>
      <c r="F12" s="1750"/>
      <c r="G12" s="1750"/>
      <c r="H12" s="1745"/>
      <c r="I12" s="1451">
        <f t="shared" si="0"/>
        <v>0</v>
      </c>
    </row>
    <row r="13" spans="2:10" hidden="1">
      <c r="B13" s="1749" t="e">
        <f>'NT-VT'!A17</f>
        <v>#N/A</v>
      </c>
      <c r="C13" s="1752">
        <f>SUM($I$2:I13)</f>
        <v>6</v>
      </c>
      <c r="D13" s="1745"/>
      <c r="E13" s="1750"/>
      <c r="F13" s="1750"/>
      <c r="G13" s="1750"/>
      <c r="H13" s="1745"/>
      <c r="I13" s="1451">
        <f t="shared" si="0"/>
        <v>0</v>
      </c>
      <c r="J13" s="1451"/>
    </row>
    <row r="14" spans="2:10" ht="50.4">
      <c r="B14" s="1749" t="e">
        <f>'NT-VT'!A18</f>
        <v>#N/A</v>
      </c>
      <c r="C14" s="1752">
        <f>SUM($I$2:I14)</f>
        <v>6</v>
      </c>
      <c r="D14" s="1745" t="e">
        <f>VLOOKUP(B14,DG!A:D,3,0)</f>
        <v>#N/A</v>
      </c>
      <c r="E14" s="1750" t="e">
        <f>VLOOKUP(B14,DG!A:D,4,0)</f>
        <v>#N/A</v>
      </c>
      <c r="F14" s="1750">
        <f>SUMIF('NT-VT'!A:A,'8TB'!B14,'NT-VT'!E:E)</f>
        <v>0</v>
      </c>
      <c r="G14" s="1750" t="e">
        <f>VLOOKUP(B14,Solieu!G:L,6,0)</f>
        <v>#N/A</v>
      </c>
      <c r="H14" s="1745"/>
      <c r="I14" s="1451">
        <f t="shared" si="0"/>
        <v>0</v>
      </c>
    </row>
    <row r="15" spans="2:10" ht="33.6" hidden="1">
      <c r="B15" s="1749" t="e">
        <f>'NT-VT'!A19</f>
        <v>#N/A</v>
      </c>
      <c r="C15" s="1752">
        <f>SUM($I$2:I15)</f>
        <v>6</v>
      </c>
      <c r="D15" s="1745" t="e">
        <f>VLOOKUP(B15,DG!A:D,3,0)</f>
        <v>#N/A</v>
      </c>
      <c r="E15" s="1750" t="e">
        <f>VLOOKUP(B15,DG!A:D,4,0)</f>
        <v>#N/A</v>
      </c>
      <c r="F15" s="1750">
        <f>SUMIF('NT-VT'!A:A,'8TB'!B15,'NT-VT'!E:E)</f>
        <v>0</v>
      </c>
      <c r="G15" s="1750" t="e">
        <f>VLOOKUP(B15,Solieu!G:L,6,0)</f>
        <v>#N/A</v>
      </c>
      <c r="H15" s="1745"/>
    </row>
    <row r="16" spans="2:10" ht="50.4" hidden="1">
      <c r="B16" s="1749" t="e">
        <f>'NT-VT'!A20</f>
        <v>#N/A</v>
      </c>
      <c r="C16" s="1752">
        <f>SUM($I$2:I16)</f>
        <v>6</v>
      </c>
      <c r="D16" s="1745" t="e">
        <f>VLOOKUP(B16,DG!A:D,3,0)</f>
        <v>#N/A</v>
      </c>
      <c r="E16" s="1750" t="e">
        <f>VLOOKUP(B16,DG!A:D,4,0)</f>
        <v>#N/A</v>
      </c>
      <c r="F16" s="1750">
        <f>SUMIF('NT-VT'!A:A,'8TB'!B16,'NT-VT'!E:E)</f>
        <v>0</v>
      </c>
      <c r="G16" s="1750" t="e">
        <f>VLOOKUP(B16,Solieu!G:L,6,0)</f>
        <v>#N/A</v>
      </c>
      <c r="H16" s="1745"/>
    </row>
    <row r="17" spans="2:10" hidden="1">
      <c r="B17" s="1749" t="s">
        <v>1026</v>
      </c>
      <c r="C17" s="1752">
        <f>SUM($I$2:I17)</f>
        <v>6</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6</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6</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6</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6</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6</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6</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6</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33" t="str">
        <f>"- Tiếp địa TBA tại vị trí trụ số:"&amp;F4&amp;"."</f>
        <v>- Tiếp địa TBA tại vị trí trụ số:015/002.</v>
      </c>
      <c r="E4" s="2733"/>
      <c r="F4" s="1452" t="s">
        <v>4600</v>
      </c>
    </row>
    <row r="5" spans="2:11">
      <c r="D5" s="2733" t="str">
        <f>"- Tiếp địa lặp lại đường dây trung thế tại vị trí trụ số: "&amp;F5&amp;"."</f>
        <v>- Tiếp địa lặp lại đường dây trung thế tại vị trí trụ số: 015.</v>
      </c>
      <c r="E5" s="2733"/>
      <c r="F5" s="1743" t="s">
        <v>4594</v>
      </c>
    </row>
    <row r="6" spans="2:11">
      <c r="D6" s="2733" t="str">
        <f>"- Tiếp địa lặp lại đường dây trung thế tại vị trí trụ số: "&amp;F6&amp;"."</f>
        <v>- Tiếp địa lặp lại đường dây trung thế tại vị trí trụ số: .</v>
      </c>
      <c r="E6" s="2733"/>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2">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34" t="s">
        <v>4233</v>
      </c>
      <c r="D6" s="2734"/>
      <c r="E6" s="2257"/>
      <c r="F6" s="2257"/>
    </row>
    <row r="7" spans="2:11" ht="16.8">
      <c r="C7" s="2258"/>
      <c r="D7" s="2212" t="s">
        <v>4240</v>
      </c>
      <c r="E7" s="2259"/>
      <c r="F7" s="2257"/>
      <c r="G7" s="2463">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3">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3">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3">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3">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3">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3">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3">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3">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3">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3">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3" t="str">
        <f t="shared" si="1"/>
        <v/>
      </c>
    </row>
    <row r="19" spans="2:11" ht="24.9" hidden="1" customHeight="1">
      <c r="C19" s="2258"/>
      <c r="D19" s="2213"/>
      <c r="E19" s="2259"/>
      <c r="F19" s="2257"/>
      <c r="G19" s="2463" t="str">
        <f t="shared" si="1"/>
        <v/>
      </c>
    </row>
    <row r="20" spans="2:11" ht="24.9" customHeight="1">
      <c r="B20" s="1587"/>
      <c r="C20" s="2260"/>
      <c r="D20" s="2212" t="s">
        <v>4592</v>
      </c>
      <c r="E20" s="2259"/>
      <c r="F20" s="2261"/>
      <c r="G20" s="2463">
        <f>IF(SUM(G21:G29)&gt;0,1,0)</f>
        <v>1</v>
      </c>
      <c r="H20" s="1285"/>
    </row>
    <row r="21" spans="2:11" ht="24.9" customHeight="1">
      <c r="B21" s="1587"/>
      <c r="C21" s="2260"/>
      <c r="D21" s="2213" t="str">
        <f>" - "&amp;H21&amp;": "&amp;K21&amp;" "&amp;I21&amp;"."</f>
        <v xml:space="preserve"> - Ghíp nối IPC 95-25 (2 bulong): 55 cái.</v>
      </c>
      <c r="E21" s="2259"/>
      <c r="F21" s="2261"/>
      <c r="G21" s="2463">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3">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3">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3" t="str">
        <f t="shared" si="1"/>
        <v/>
      </c>
    </row>
    <row r="25" spans="2:11" ht="24.9" hidden="1" customHeight="1">
      <c r="C25" s="1995"/>
      <c r="D25" s="2213" t="str">
        <f t="shared" si="2"/>
        <v xml:space="preserve"> - :  .</v>
      </c>
      <c r="E25" s="1995"/>
      <c r="F25" s="1995"/>
      <c r="G25" s="2463" t="str">
        <f t="shared" si="1"/>
        <v/>
      </c>
    </row>
    <row r="26" spans="2:11" ht="24.9" hidden="1" customHeight="1">
      <c r="C26" s="1995"/>
      <c r="D26" s="2213" t="str">
        <f t="shared" si="2"/>
        <v xml:space="preserve"> - :  .</v>
      </c>
      <c r="E26" s="1995"/>
      <c r="F26" s="1995"/>
      <c r="G26" s="2463" t="str">
        <f t="shared" si="1"/>
        <v/>
      </c>
    </row>
    <row r="27" spans="2:11" ht="24.9" hidden="1" customHeight="1">
      <c r="D27" s="2213" t="str">
        <f t="shared" si="2"/>
        <v xml:space="preserve"> - :  .</v>
      </c>
      <c r="G27" s="2463" t="str">
        <f t="shared" si="1"/>
        <v/>
      </c>
    </row>
    <row r="28" spans="2:11" ht="24.9" hidden="1" customHeight="1">
      <c r="D28" s="2213" t="str">
        <f t="shared" si="2"/>
        <v xml:space="preserve"> - :  .</v>
      </c>
      <c r="G28" s="2463" t="str">
        <f t="shared" si="1"/>
        <v/>
      </c>
    </row>
    <row r="29" spans="2:11" ht="24.9" hidden="1" customHeight="1">
      <c r="D29" s="2213" t="str">
        <f t="shared" si="2"/>
        <v xml:space="preserve"> - :  .</v>
      </c>
      <c r="G29" s="2463"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0</v>
      </c>
      <c r="E124" s="1524"/>
    </row>
    <row r="125" spans="2:7" ht="33.6" hidden="1">
      <c r="B125" s="1521"/>
      <c r="C125" s="1525" t="str">
        <f>'6PK'!D4</f>
        <v>Bộ xà kép L75x75x8 dài 2.2m: X-22K-Đ - C810 (lắp trụ đơn)</v>
      </c>
      <c r="D125" s="1526">
        <f>'6PK'!G4</f>
        <v>0</v>
      </c>
      <c r="E125" s="2165" t="str">
        <f>'6PK'!E4</f>
        <v>Bộ</v>
      </c>
    </row>
    <row r="126" spans="2:7" ht="33.6" hidden="1">
      <c r="B126" s="1521"/>
      <c r="C126" s="1525" t="str">
        <f>'6PK'!D5</f>
        <v>Bộ xà kép L75x75x8 dài 2.2m: X-22K-K - C810 (lắp theo hướng trụ ghép)</v>
      </c>
      <c r="D126" s="1526">
        <f>'6PK'!G5</f>
        <v>0</v>
      </c>
      <c r="E126" s="2165" t="str">
        <f>'6PK'!E5</f>
        <v>Bộ</v>
      </c>
    </row>
    <row r="127" spans="2:7" hidden="1">
      <c r="B127" s="1521"/>
      <c r="C127" s="1525" t="str">
        <f>'6PK'!D6</f>
        <v>Bộ xà lệch đơn L75x75x8 dài 2,1m: X-21ĐL</v>
      </c>
      <c r="D127" s="1526">
        <f>'6PK'!G6</f>
        <v>0</v>
      </c>
      <c r="E127" s="2165" t="str">
        <f>'6PK'!E6</f>
        <v>Bộ</v>
      </c>
    </row>
    <row r="128" spans="2:7" hidden="1">
      <c r="B128" s="1521"/>
      <c r="C128" s="1525" t="str">
        <f>'6PK'!D7</f>
        <v>Bộ xà lệch kép L75x75x8 dài 2,1m: X-21KL</v>
      </c>
      <c r="D128" s="1526">
        <f>'6PK'!G7</f>
        <v>0</v>
      </c>
      <c r="E128" s="2165" t="str">
        <f>'6PK'!E7</f>
        <v>Bộ</v>
      </c>
    </row>
    <row r="129" spans="2:5" hidden="1">
      <c r="B129" s="1521"/>
      <c r="C129" s="1525" t="str">
        <f>'6PK'!D8</f>
        <v>Bộ đà composite 0,8m</v>
      </c>
      <c r="D129" s="1526">
        <f>'6PK'!G8</f>
        <v>0</v>
      </c>
      <c r="E129" s="2165" t="str">
        <f>'6PK'!E8</f>
        <v>bộ</v>
      </c>
    </row>
    <row r="130" spans="2:5" ht="18" customHeight="1">
      <c r="B130" s="1521"/>
      <c r="C130" s="1525" t="str">
        <f>'6PK'!D9</f>
        <v>Bộ Uclevis đỡ dây trung hòa: Đth-U</v>
      </c>
      <c r="D130" s="1526">
        <f>'6PK'!G9</f>
        <v>0</v>
      </c>
      <c r="E130" s="2165" t="str">
        <f>'6PK'!E9</f>
        <v>bộ</v>
      </c>
    </row>
    <row r="131" spans="2:5" hidden="1">
      <c r="B131" s="1521"/>
      <c r="C131" s="1525" t="str">
        <f>'6PK'!D10</f>
        <v>Bộ cách điện đứng+ty sứ : SĐU</v>
      </c>
      <c r="D131" s="1526">
        <f>'6PK'!G10</f>
        <v>0</v>
      </c>
      <c r="E131" s="2165" t="str">
        <f>'6PK'!E10</f>
        <v>bộ</v>
      </c>
    </row>
    <row r="132" spans="2:5" hidden="1">
      <c r="B132" s="1521"/>
      <c r="C132" s="1525" t="str">
        <f>'6PK'!D11</f>
        <v>Chuỗi sứ treo Polymer 25kV lắp vào xà : CĐT ply-X</v>
      </c>
      <c r="D132" s="1526">
        <f>'6PK'!G11</f>
        <v>0</v>
      </c>
      <c r="E132" s="2165" t="str">
        <f>'6PK'!E11</f>
        <v>bộ</v>
      </c>
    </row>
    <row r="133" spans="2:5" hidden="1">
      <c r="B133" s="1521"/>
      <c r="C133" s="1525" t="str">
        <f>'6PK'!D12</f>
        <v>Kẹp treo cáp ABC4x95mm2</v>
      </c>
      <c r="D133" s="1526">
        <f>'6PK'!G12</f>
        <v>0</v>
      </c>
      <c r="E133" s="2165" t="str">
        <f>'6PK'!E12</f>
        <v>cái</v>
      </c>
    </row>
    <row r="134" spans="2:5" hidden="1">
      <c r="B134" s="1521"/>
      <c r="C134" s="1525" t="str">
        <f>'6PK'!D13</f>
        <v>Kẹp ngừng cáp ABC4x95mm2</v>
      </c>
      <c r="D134" s="1526">
        <f>'6PK'!G13</f>
        <v>0</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0</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0</v>
      </c>
      <c r="E216" s="1528"/>
      <c r="G216" s="1505"/>
    </row>
    <row r="217" spans="2:7" s="1285" customFormat="1">
      <c r="B217" s="1521"/>
      <c r="C217" s="1522" t="e">
        <f>'8TB'!D14&amp;": "&amp;'8TB'!F14&amp;" "&amp;'8TB'!E14</f>
        <v>#N/A</v>
      </c>
      <c r="D217" s="1523">
        <f>'8TB'!F15</f>
        <v>0</v>
      </c>
      <c r="E217" s="1528"/>
      <c r="G217" s="1505"/>
    </row>
    <row r="218" spans="2:7" s="1285" customFormat="1">
      <c r="B218" s="1521"/>
      <c r="C218" s="1522" t="e">
        <f>'8TB'!D15&amp;": "&amp;'8TB'!F15&amp;" "&amp;'8TB'!E15</f>
        <v>#N/A</v>
      </c>
      <c r="D218" s="1523">
        <f>'8TB'!F16</f>
        <v>0</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5196</v>
      </c>
      <c r="M2" s="2195">
        <v>43809</v>
      </c>
      <c r="N2" s="2091">
        <v>4252</v>
      </c>
      <c r="O2" s="1972" t="s">
        <v>5191</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5176</v>
      </c>
      <c r="H3" s="2191" t="s">
        <v>4510</v>
      </c>
      <c r="I3" s="2191" t="s">
        <v>4510</v>
      </c>
      <c r="J3" s="2200" t="s">
        <v>5192</v>
      </c>
      <c r="K3" s="2201">
        <v>43676</v>
      </c>
      <c r="L3" s="2471" t="s">
        <v>5194</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5192</v>
      </c>
      <c r="K4" s="2201">
        <v>43676</v>
      </c>
      <c r="L4" s="2471" t="s">
        <v>5193</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5197</v>
      </c>
      <c r="M5" s="2254">
        <v>43796</v>
      </c>
      <c r="N5" s="1285">
        <v>1211</v>
      </c>
      <c r="O5" s="2472"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5198</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5199</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5221</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5180</v>
      </c>
      <c r="H9" s="2191" t="s">
        <v>4226</v>
      </c>
      <c r="I9" s="2191" t="s">
        <v>4226</v>
      </c>
      <c r="J9" s="2200" t="s">
        <v>5208</v>
      </c>
      <c r="K9" s="2201">
        <v>43729</v>
      </c>
      <c r="L9" s="2194" t="s">
        <v>5199</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5200</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5210</v>
      </c>
      <c r="K11" s="2201">
        <v>43781</v>
      </c>
      <c r="L11" s="2194" t="s">
        <v>5201</v>
      </c>
      <c r="M11" s="2254">
        <v>43796</v>
      </c>
      <c r="N11" s="1285">
        <v>1217</v>
      </c>
      <c r="O11" s="1972" t="s">
        <v>4839</v>
      </c>
      <c r="Q11" s="2206" t="s">
        <v>5181</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5217</v>
      </c>
      <c r="K12" s="2201">
        <v>43781</v>
      </c>
      <c r="L12" s="2194" t="s">
        <v>5202</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5211</v>
      </c>
      <c r="K13" s="2201">
        <v>43781</v>
      </c>
      <c r="L13" s="2194" t="s">
        <v>5212</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5213</v>
      </c>
      <c r="K14" s="2201">
        <v>43781</v>
      </c>
      <c r="L14" s="2194" t="s">
        <v>5203</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5215</v>
      </c>
      <c r="K15" s="2201">
        <v>43781</v>
      </c>
      <c r="L15" s="2194" t="s">
        <v>5204</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5177</v>
      </c>
      <c r="H16" s="2191" t="s">
        <v>4228</v>
      </c>
      <c r="I16" s="2191" t="s">
        <v>4228</v>
      </c>
      <c r="J16" s="2200" t="s">
        <v>5220</v>
      </c>
      <c r="K16" s="2201">
        <v>43781</v>
      </c>
      <c r="L16" s="2194" t="s">
        <v>5205</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5214</v>
      </c>
      <c r="K17" s="2201">
        <v>43781</v>
      </c>
      <c r="L17" s="2194" t="s">
        <v>5206</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5216</v>
      </c>
      <c r="K18" s="2201">
        <v>43781</v>
      </c>
      <c r="L18" s="2194" t="s">
        <v>5207</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5218</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e">
        <f>'NT-VT'!A24</f>
        <v>#N/A</v>
      </c>
      <c r="H20" s="2191" t="s">
        <v>4228</v>
      </c>
      <c r="I20" s="2191" t="s">
        <v>4228</v>
      </c>
      <c r="J20" s="2200" t="s">
        <v>5219</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e">
        <f>'NT-VT'!A25</f>
        <v>#N/A</v>
      </c>
      <c r="H21" s="2191" t="str">
        <f t="shared" ref="H21:H52" si="10">IFERROR(VLOOKUP(G21,$Q:$U,2,0),"nt")</f>
        <v>nt</v>
      </c>
      <c r="I21" s="2191" t="str">
        <f t="shared" ref="I21:I52" si="11">IFERROR(VLOOKUP(G21,$Q:$U,3,0),"nt")</f>
        <v>nt</v>
      </c>
      <c r="J21" s="2200" t="str">
        <f t="shared" ref="J21:J52" si="12">IFERROR(VLOOKUP(G21,$Q:$U,4,0),"nt")</f>
        <v>nt</v>
      </c>
      <c r="K21" s="2201" t="str">
        <f t="shared" ref="K21:K52" si="13">IFERROR(VLOOKUP(G21,$Q:$U,5,0),"nt")</f>
        <v>nt</v>
      </c>
      <c r="L21" s="2089"/>
      <c r="M21" s="1451"/>
      <c r="O21" s="1972" t="e">
        <f t="shared" si="9"/>
        <v>#N/A</v>
      </c>
      <c r="P21" s="1972"/>
      <c r="Q21" s="2199" t="s">
        <v>4811</v>
      </c>
      <c r="R21" s="2202" t="s">
        <v>4228</v>
      </c>
      <c r="S21" s="2202" t="s">
        <v>4228</v>
      </c>
      <c r="T21" s="1285" t="s">
        <v>1018</v>
      </c>
      <c r="U21" s="1495" t="s">
        <v>1018</v>
      </c>
      <c r="X21" s="1285" t="s">
        <v>4839</v>
      </c>
    </row>
    <row r="22" spans="1:26" s="1285" customFormat="1" ht="35.1" customHeight="1">
      <c r="E22" s="2199"/>
      <c r="G22" s="2190" t="e">
        <f>'NT-VT'!A26</f>
        <v>#N/A</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e">
        <f>'NT-VT'!A27</f>
        <v>#N/A</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e">
        <f>'NT-VT'!A28</f>
        <v>#N/A</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e">
        <f>'NT-VT'!A29</f>
        <v>#N/A</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e">
        <f>'NT-VT'!A30</f>
        <v>#N/A</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e">
        <f>'NT-VT'!A31</f>
        <v>#N/A</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e">
        <f>'NT-VT'!A32</f>
        <v>#N/A</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e">
        <f>'NT-VT'!A33</f>
        <v>#N/A</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e">
        <f>'NT-VT'!A34</f>
        <v>#N/A</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e">
        <f>'NT-VT'!A35</f>
        <v>#N/A</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e">
        <f>'NT-VT'!A36</f>
        <v>#N/A</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e">
        <f>'NT-VT'!A37</f>
        <v>#N/A</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e">
        <f>'NT-VT'!A38</f>
        <v>#N/A</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e">
        <f>'NT-VT'!A39</f>
        <v>#N/A</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e">
        <f>'NT-VT'!A40</f>
        <v>#N/A</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e">
        <f>'NT-VT'!A41</f>
        <v>#N/A</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e">
        <f>'NT-VT'!A42</f>
        <v>#N/A</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e">
        <f>'NT-VT'!A43</f>
        <v>#N/A</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e">
        <f>'NT-VT'!A44</f>
        <v>#N/A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e">
        <f>'NT-VT'!A45</f>
        <v>#N/A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e">
        <f>'NT-VT'!A46</f>
        <v>#N/A</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e">
        <f>'NT-VT'!A47</f>
        <v>#N/A</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e">
        <f>'NT-VT'!A48</f>
        <v>#N/A</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e">
        <f>'NT-VT'!A49</f>
        <v>#N/A</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e">
        <f>'NT-VT'!A50</f>
        <v>#N/A</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e">
        <f>'NT-VT'!A51</f>
        <v>#N/A</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e">
        <f>'NT-VT'!A52</f>
        <v>#N/A</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e">
        <f>'NT-VT'!A53</f>
        <v>#N/A</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e">
        <f>'NT-VT'!A54</f>
        <v>#N/A</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e">
        <f>'NT-VT'!A55</f>
        <v>#N/A</v>
      </c>
      <c r="H51" s="2191" t="str">
        <f t="shared" si="10"/>
        <v>nt</v>
      </c>
      <c r="I51" s="2191" t="str">
        <f t="shared" si="11"/>
        <v>nt</v>
      </c>
      <c r="J51" s="2200" t="str">
        <f t="shared" si="12"/>
        <v>nt</v>
      </c>
      <c r="K51" s="2201" t="str">
        <f t="shared" si="13"/>
        <v>nt</v>
      </c>
      <c r="L51" s="2089" t="s">
        <v>5209</v>
      </c>
      <c r="M51" s="2209"/>
      <c r="O51" s="1972" t="e">
        <f t="shared" ref="O51:O82" si="14">VLOOKUP(G51,Q:X,8,0)</f>
        <v>#N/A</v>
      </c>
      <c r="P51" s="1972"/>
      <c r="Q51" s="2199"/>
      <c r="R51" s="1280"/>
      <c r="S51" s="1280"/>
      <c r="U51" s="1495"/>
    </row>
    <row r="52" spans="5:21" s="1285" customFormat="1" ht="35.1" customHeight="1">
      <c r="E52" s="2199"/>
      <c r="G52" s="2190" t="e">
        <f>'NT-VT'!A56</f>
        <v>#N/A</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e">
        <f>'NT-VT'!A57</f>
        <v>#N/A</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e">
        <f>'NT-VT'!A58</f>
        <v>#N/A</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e">
        <f>'NT-VT'!A59</f>
        <v>#N/A</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e">
        <f>'NT-VT'!A60</f>
        <v>#N/A</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e">
        <f>'NT-VT'!A61</f>
        <v>#N/A</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e">
        <f>'NT-VT'!A62</f>
        <v>#N/A</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e">
        <f>'NT-VT'!A63</f>
        <v>#N/A</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e">
        <f>'NT-VT'!A64</f>
        <v>#N/A</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e">
        <f>'NT-VT'!A65</f>
        <v>#N/A</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e">
        <f>'NT-VT'!A66</f>
        <v>#N/A</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e">
        <f>'NT-VT'!A67</f>
        <v>#N/A</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e">
        <f>'NT-VT'!A68</f>
        <v>#N/A</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e">
        <f>'NT-VT'!A69</f>
        <v>#N/A</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e">
        <f>'NT-VT'!A70</f>
        <v>#N/A</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e">
        <f>'NT-VT'!A71</f>
        <v>#N/A</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e">
        <f>'NT-VT'!A72</f>
        <v>#N/A</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e">
        <f>'NT-VT'!A73</f>
        <v>#N/A</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e">
        <f>'NT-VT'!A74</f>
        <v>#N/A</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e">
        <f>'NT-VT'!A75</f>
        <v>#N/A</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e">
        <f>'NT-VT'!A76</f>
        <v>#N/A</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e">
        <f>'NT-VT'!A77</f>
        <v>#N/A</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e">
        <f>'NT-VT'!A78</f>
        <v>#N/A</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e">
        <f>'NT-VT'!A79</f>
        <v>#N/A</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e">
        <f>'NT-VT'!A80</f>
        <v>#N/A</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e">
        <f>'NT-VT'!A81</f>
        <v>#N/A</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e">
        <f>'NT-VT'!A82</f>
        <v>#N/A</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e">
        <f>'NT-VT'!A83</f>
        <v>#N/A</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e">
        <f>'NT-VT'!A84</f>
        <v>#N/A</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e">
        <f>'NT-VT'!A85</f>
        <v>#N/A</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e">
        <f>'NT-VT'!A86</f>
        <v>#N/A</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e">
        <f>'NT-VT'!A87</f>
        <v>#N/A</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e">
        <f>'NT-VT'!A88</f>
        <v>#N/A</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5181</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e">
        <f>'NT-VT'!A90</f>
        <v>#N/A</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e">
        <f>'NT-VT'!A91</f>
        <v>#N/A</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e">
        <f>'NT-VT'!A92</f>
        <v>#N/A</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e">
        <f>'NT-VT'!A93</f>
        <v>#N/A</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e">
        <f>'NT-VT'!A94</f>
        <v>#N/A</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e">
        <f>'NT-VT'!A95</f>
        <v>#N/A</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e">
        <f>'NT-VT'!A96</f>
        <v>#N/A</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e">
        <f>'NT-VT'!A97</f>
        <v>#N/A</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e">
        <f>'NT-VT'!A98</f>
        <v>#N/A</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e">
        <f>'NT-VT'!A99</f>
        <v>#N/A</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e">
        <f>'NT-VT'!A100</f>
        <v>#N/A</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e">
        <f>'NT-VT'!A101</f>
        <v>#N/A</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e">
        <f>'NT-VT'!A102</f>
        <v>#N/A</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e">
        <f>'NT-VT'!A103</f>
        <v>#N/A</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e">
        <f>'NT-VT'!A104</f>
        <v>#N/A</v>
      </c>
      <c r="H100" s="2191" t="str">
        <f t="shared" si="20"/>
        <v>nt</v>
      </c>
      <c r="I100" s="2191" t="str">
        <f t="shared" si="21"/>
        <v>nt</v>
      </c>
      <c r="J100" s="2200" t="str">
        <f t="shared" si="22"/>
        <v>nt</v>
      </c>
      <c r="K100" s="2201" t="str">
        <f t="shared" si="23"/>
        <v>nt</v>
      </c>
      <c r="L100" s="2089"/>
      <c r="M100" s="1451"/>
      <c r="O100" s="1972"/>
      <c r="P100" s="1972"/>
      <c r="Q100" s="2199"/>
      <c r="R100" s="1280"/>
      <c r="S100" s="1280"/>
      <c r="U100" s="1495"/>
    </row>
    <row r="101" spans="5:21" s="1285" customFormat="1" ht="35.1" customHeight="1">
      <c r="E101" s="2199"/>
      <c r="G101" s="2190" t="e">
        <f>'NT-VT'!A105</f>
        <v>#N/A</v>
      </c>
      <c r="H101" s="2191" t="str">
        <f t="shared" si="20"/>
        <v>nt</v>
      </c>
      <c r="I101" s="2191" t="str">
        <f t="shared" si="21"/>
        <v>nt</v>
      </c>
      <c r="J101" s="2200" t="str">
        <f t="shared" si="22"/>
        <v>nt</v>
      </c>
      <c r="K101" s="2201" t="str">
        <f t="shared" si="23"/>
        <v>nt</v>
      </c>
      <c r="L101" s="2089"/>
      <c r="M101" s="1451"/>
      <c r="O101" s="1972"/>
      <c r="P101" s="1972"/>
      <c r="Q101" s="2199"/>
      <c r="R101" s="1280"/>
      <c r="S101" s="1280"/>
      <c r="U101" s="1495"/>
    </row>
    <row r="102" spans="5:21" s="1285" customFormat="1" ht="35.1" customHeight="1">
      <c r="E102" s="2199"/>
      <c r="G102" s="2190" t="e">
        <f>'NT-VT'!A106</f>
        <v>#N/A</v>
      </c>
      <c r="H102" s="2191" t="str">
        <f t="shared" si="20"/>
        <v>nt</v>
      </c>
      <c r="I102" s="2191" t="str">
        <f t="shared" si="21"/>
        <v>nt</v>
      </c>
      <c r="J102" s="2200" t="str">
        <f t="shared" si="22"/>
        <v>nt</v>
      </c>
      <c r="K102" s="2201" t="str">
        <f t="shared" si="23"/>
        <v>nt</v>
      </c>
      <c r="L102" s="2089"/>
      <c r="M102" s="1451"/>
      <c r="O102" s="1972"/>
      <c r="P102" s="1972"/>
      <c r="Q102" s="2199"/>
      <c r="R102" s="1280"/>
      <c r="S102" s="1280"/>
      <c r="U102" s="1495"/>
    </row>
    <row r="103" spans="5:21" s="1285" customFormat="1" ht="35.1" customHeight="1">
      <c r="E103" s="2199"/>
      <c r="G103" s="2190" t="s">
        <v>5183</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106"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36" t="s">
        <v>4205</v>
      </c>
      <c r="C1" s="2736"/>
      <c r="D1" s="2736"/>
      <c r="E1" s="2736"/>
      <c r="F1" s="2736"/>
      <c r="G1" s="2736"/>
      <c r="H1" s="2736"/>
      <c r="I1" s="2736"/>
      <c r="J1" s="2736"/>
      <c r="K1" s="2737"/>
      <c r="L1" s="2736"/>
      <c r="M1" s="2736"/>
      <c r="N1" s="2736"/>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38" t="str">
        <f>WORD!W2&amp;", ngày            tháng           năm 2019"</f>
        <v>Xuân Lộc, ngày            tháng           năm 2019</v>
      </c>
      <c r="C3" s="2738"/>
      <c r="D3" s="2738"/>
      <c r="E3" s="2738"/>
      <c r="F3" s="2738"/>
      <c r="G3" s="2738"/>
      <c r="H3" s="2739"/>
      <c r="I3" s="2739"/>
      <c r="J3" s="2738"/>
      <c r="K3" s="2740"/>
      <c r="L3" s="2738"/>
      <c r="M3" s="2738"/>
      <c r="N3" s="2738"/>
      <c r="O3" s="987"/>
      <c r="P3" s="987"/>
      <c r="Q3" s="1493"/>
      <c r="R3" s="1277"/>
      <c r="S3" s="1277"/>
      <c r="T3" s="1277"/>
      <c r="U3" s="1277"/>
      <c r="V3" s="1277"/>
      <c r="W3" s="1277"/>
      <c r="X3" s="1277"/>
      <c r="Y3" s="1277"/>
      <c r="Z3" s="1277"/>
      <c r="AA3" s="1277"/>
    </row>
    <row r="4" spans="1:27" s="863" customFormat="1" ht="44.25" customHeight="1">
      <c r="A4" s="1480"/>
      <c r="B4" s="2735" t="s">
        <v>1714</v>
      </c>
      <c r="C4" s="2735" t="s">
        <v>4207</v>
      </c>
      <c r="D4" s="2735" t="s">
        <v>4208</v>
      </c>
      <c r="E4" s="2735" t="s">
        <v>4209</v>
      </c>
      <c r="F4" s="2735" t="s">
        <v>4210</v>
      </c>
      <c r="G4" s="2735" t="s">
        <v>4211</v>
      </c>
      <c r="H4" s="2735" t="s">
        <v>4521</v>
      </c>
      <c r="I4" s="2735"/>
      <c r="J4" s="2735" t="s">
        <v>4212</v>
      </c>
      <c r="K4" s="2741"/>
      <c r="L4" s="2735" t="s">
        <v>4213</v>
      </c>
      <c r="M4" s="2735"/>
      <c r="N4" s="1476" t="s">
        <v>4214</v>
      </c>
      <c r="O4" s="1482"/>
      <c r="P4" s="1439" t="s">
        <v>4507</v>
      </c>
      <c r="Q4" s="1440"/>
      <c r="R4" s="1481"/>
      <c r="S4" s="862"/>
      <c r="T4" s="862"/>
      <c r="U4" s="862"/>
      <c r="V4" s="862"/>
      <c r="W4" s="862"/>
      <c r="X4" s="862"/>
      <c r="Y4" s="862"/>
      <c r="Z4" s="862"/>
      <c r="AA4" s="862"/>
    </row>
    <row r="5" spans="1:27" s="863" customFormat="1" ht="24.9" customHeight="1">
      <c r="A5" s="1480"/>
      <c r="B5" s="2735"/>
      <c r="C5" s="2735"/>
      <c r="D5" s="2735"/>
      <c r="E5" s="2735"/>
      <c r="F5" s="2735"/>
      <c r="G5" s="2735"/>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e">
        <f>VLOOKUP(ROW()-ROW($A$5),TongHopKL!A:B,2,0)</f>
        <v>#N/A</v>
      </c>
      <c r="B6" s="1736">
        <f>SUM($O$6:O6)</f>
        <v>0</v>
      </c>
      <c r="C6" s="1737" t="e">
        <f>(VLOOKUP(A6,TongHopKL!B:F,5,0))</f>
        <v>#N/A</v>
      </c>
      <c r="D6" s="1738">
        <f>IFERROR(VLOOKUP(A6,DG!A:D,4,0),0)</f>
        <v>0</v>
      </c>
      <c r="E6" s="1739">
        <f>SUMIF(TongHopKL!B:B,'NT-VT'!A6,TongHopKL!H:H)</f>
        <v>0</v>
      </c>
      <c r="F6" s="1736" t="str">
        <f>IFERROR(VLOOKUP(A6,Solieu!G:M,2,0),"")</f>
        <v/>
      </c>
      <c r="G6" s="1736" t="str">
        <f>IFERROR(VLOOKUP(A6,Solieu!G:M,3,0),"")</f>
        <v/>
      </c>
      <c r="H6" s="1736"/>
      <c r="I6" s="1740"/>
      <c r="J6" s="1741" t="str">
        <f>IFERROR(VLOOKUP(A6,Solieu!G:M,4,0),"")</f>
        <v/>
      </c>
      <c r="K6" s="1742" t="str">
        <f>IFERROR(VLOOKUP(A6,Solieu!G:M,5,0),"")</f>
        <v/>
      </c>
      <c r="L6" s="1956" t="str">
        <f>IFERROR(VLOOKUP(A6,Solieu!G:M,6,0),"")</f>
        <v/>
      </c>
      <c r="M6" s="1740" t="str">
        <f>IFERROR(VLOOKUP(A6,Solieu!G:M,7,0),"")</f>
        <v/>
      </c>
      <c r="N6" s="1268" t="s">
        <v>4219</v>
      </c>
      <c r="O6" s="1483" t="str">
        <f>IF(ISERROR(C6),"",1)</f>
        <v/>
      </c>
      <c r="P6" s="52" t="e">
        <f>VLOOKUP(A6,TongHopKL!D:M,8,0)</f>
        <v>#N/A</v>
      </c>
      <c r="Q6" s="1441"/>
      <c r="R6" s="1484"/>
      <c r="S6" s="864"/>
      <c r="T6" s="864"/>
      <c r="U6" s="862"/>
      <c r="V6" s="862"/>
      <c r="W6" s="862"/>
      <c r="X6" s="862"/>
      <c r="Y6" s="862"/>
      <c r="Z6" s="862"/>
      <c r="AA6" s="862"/>
    </row>
    <row r="7" spans="1:27" s="863" customFormat="1" ht="35.1" customHeight="1">
      <c r="A7" s="2175" t="e">
        <f>VLOOKUP(ROW()-ROW($A$5),TongHopKL!A:B,2,0)</f>
        <v>#N/A</v>
      </c>
      <c r="B7" s="1736">
        <f>SUM($O$6:O7)</f>
        <v>0</v>
      </c>
      <c r="C7" s="1737" t="e">
        <f>(VLOOKUP(A7,TongHopKL!B:F,5,0))</f>
        <v>#N/A</v>
      </c>
      <c r="D7" s="1738">
        <f>IFERROR(VLOOKUP(A7,DG!A:D,4,0),0)</f>
        <v>0</v>
      </c>
      <c r="E7" s="1739">
        <f>SUMIF(TongHopKL!B:B,'NT-VT'!A7,TongHopKL!H:H)</f>
        <v>0</v>
      </c>
      <c r="F7" s="1736" t="str">
        <f>IFERROR(VLOOKUP(A7,Solieu!G:M,2,0),"")</f>
        <v/>
      </c>
      <c r="G7" s="1736" t="str">
        <f>IFERROR(VLOOKUP(A7,Solieu!G:M,3,0),"")</f>
        <v/>
      </c>
      <c r="H7" s="1736"/>
      <c r="I7" s="1740"/>
      <c r="J7" s="1741" t="str">
        <f>IFERROR(VLOOKUP(A7,Solieu!G:M,4,0),"")</f>
        <v/>
      </c>
      <c r="K7" s="1742" t="str">
        <f>IFERROR(VLOOKUP(A7,Solieu!G:M,5,0),"")</f>
        <v/>
      </c>
      <c r="L7" s="1956" t="str">
        <f>IFERROR(VLOOKUP(A7,Solieu!G:M,6,0),"")</f>
        <v/>
      </c>
      <c r="M7" s="1740" t="str">
        <f>IFERROR(VLOOKUP(A7,Solieu!G:M,7,0),"")</f>
        <v/>
      </c>
      <c r="N7" s="1268" t="s">
        <v>4219</v>
      </c>
      <c r="O7" s="1483" t="str">
        <f t="shared" ref="O7:O70" si="0">IF(ISERROR(C7),"",1)</f>
        <v/>
      </c>
      <c r="P7" s="52" t="e">
        <f>VLOOKUP(A7,TongHopKL!D:M,8,0)</f>
        <v>#N/A</v>
      </c>
      <c r="Q7" s="1441"/>
      <c r="R7" s="1484"/>
      <c r="S7" s="864"/>
      <c r="T7" s="865"/>
      <c r="U7" s="862"/>
      <c r="V7" s="862"/>
      <c r="W7" s="862"/>
      <c r="X7" s="862"/>
      <c r="Y7" s="862"/>
      <c r="Z7" s="862"/>
      <c r="AA7" s="862"/>
    </row>
    <row r="8" spans="1:27" s="863" customFormat="1" ht="35.1" customHeight="1">
      <c r="A8" s="2175" t="e">
        <f>VLOOKUP(ROW()-ROW($A$5),TongHopKL!A:B,2,0)</f>
        <v>#N/A</v>
      </c>
      <c r="B8" s="1736">
        <f>SUM($O$6:O8)</f>
        <v>0</v>
      </c>
      <c r="C8" s="1737" t="e">
        <f>(VLOOKUP(A8,TongHopKL!B:F,5,0))</f>
        <v>#N/A</v>
      </c>
      <c r="D8" s="1738">
        <f>IFERROR(VLOOKUP(A8,DG!A:D,4,0),0)</f>
        <v>0</v>
      </c>
      <c r="E8" s="1739">
        <f>SUMIF(TongHopKL!B:B,'NT-VT'!A8,TongHopKL!H:H)</f>
        <v>0</v>
      </c>
      <c r="F8" s="1736" t="str">
        <f>IFERROR(VLOOKUP(A8,Solieu!G:M,2,0),"")</f>
        <v/>
      </c>
      <c r="G8" s="1736" t="str">
        <f>IFERROR(VLOOKUP(A8,Solieu!G:M,3,0),"")</f>
        <v/>
      </c>
      <c r="H8" s="1736"/>
      <c r="I8" s="1740"/>
      <c r="J8" s="1741" t="str">
        <f>IFERROR(VLOOKUP(A8,Solieu!G:M,4,0),"")</f>
        <v/>
      </c>
      <c r="K8" s="1742" t="str">
        <f>IFERROR(VLOOKUP(A8,Solieu!G:M,5,0),"")</f>
        <v/>
      </c>
      <c r="L8" s="1956" t="str">
        <f>IFERROR(VLOOKUP(A8,Solieu!G:M,6,0),"")</f>
        <v/>
      </c>
      <c r="M8" s="1740" t="str">
        <f>IFERROR(VLOOKUP(A8,Solieu!G:M,7,0),"")</f>
        <v/>
      </c>
      <c r="N8" s="1268" t="s">
        <v>4219</v>
      </c>
      <c r="O8" s="1483" t="str">
        <f t="shared" si="0"/>
        <v/>
      </c>
      <c r="P8" s="52" t="e">
        <f>VLOOKUP(A8,TongHopKL!D:M,8,0)</f>
        <v>#N/A</v>
      </c>
      <c r="Q8" s="1441"/>
      <c r="R8" s="1484"/>
      <c r="S8" s="864"/>
      <c r="T8" s="865"/>
      <c r="U8" s="862"/>
      <c r="V8" s="862"/>
      <c r="W8" s="862"/>
      <c r="X8" s="862"/>
      <c r="Y8" s="862"/>
      <c r="Z8" s="862"/>
      <c r="AA8" s="862"/>
    </row>
    <row r="9" spans="1:27" s="863" customFormat="1" ht="35.1" customHeight="1">
      <c r="A9" s="2175" t="e">
        <f>VLOOKUP(ROW()-ROW($A$5),TongHopKL!A:B,2,0)</f>
        <v>#N/A</v>
      </c>
      <c r="B9" s="1736">
        <f>SUM($O$6:O9)</f>
        <v>0</v>
      </c>
      <c r="C9" s="1737" t="e">
        <f>(VLOOKUP(A9,TongHopKL!B:F,5,0))</f>
        <v>#N/A</v>
      </c>
      <c r="D9" s="1738">
        <f>IFERROR(VLOOKUP(A9,DG!A:D,4,0),0)</f>
        <v>0</v>
      </c>
      <c r="E9" s="1739">
        <f>SUMIF(TongHopKL!B:B,'NT-VT'!A9,TongHopKL!H:H)</f>
        <v>0</v>
      </c>
      <c r="F9" s="1736" t="str">
        <f>IFERROR(VLOOKUP(A9,Solieu!G:M,2,0),"")</f>
        <v/>
      </c>
      <c r="G9" s="1736" t="str">
        <f>IFERROR(VLOOKUP(A9,Solieu!G:M,3,0),"")</f>
        <v/>
      </c>
      <c r="H9" s="1736"/>
      <c r="I9" s="1740"/>
      <c r="J9" s="1741" t="str">
        <f>IFERROR(VLOOKUP(A9,Solieu!G:M,4,0),"")</f>
        <v/>
      </c>
      <c r="K9" s="1742" t="str">
        <f>IFERROR(VLOOKUP(A9,Solieu!G:M,5,0),"")</f>
        <v/>
      </c>
      <c r="L9" s="1956" t="str">
        <f>IFERROR(VLOOKUP(A9,Solieu!G:M,6,0),"")</f>
        <v/>
      </c>
      <c r="M9" s="1740" t="str">
        <f>IFERROR(VLOOKUP(A9,Solieu!G:M,7,0),"")</f>
        <v/>
      </c>
      <c r="N9" s="1268" t="s">
        <v>4219</v>
      </c>
      <c r="O9" s="1483" t="str">
        <f t="shared" si="0"/>
        <v/>
      </c>
      <c r="P9" s="52" t="e">
        <f>VLOOKUP(A9,TongHopKL!D:M,8,0)</f>
        <v>#N/A</v>
      </c>
      <c r="Q9" s="1441"/>
      <c r="R9" s="1481"/>
      <c r="S9" s="862"/>
      <c r="T9" s="865"/>
      <c r="U9" s="862"/>
      <c r="V9" s="862"/>
      <c r="W9" s="862"/>
      <c r="X9" s="862"/>
      <c r="Y9" s="862"/>
      <c r="Z9" s="862"/>
      <c r="AA9" s="862"/>
    </row>
    <row r="10" spans="1:27" s="863" customFormat="1" ht="35.1" customHeight="1">
      <c r="A10" s="2175" t="e">
        <f>VLOOKUP(ROW()-ROW($A$5),TongHopKL!A:B,2,0)</f>
        <v>#N/A</v>
      </c>
      <c r="B10" s="1736">
        <f>SUM($O$6:O10)</f>
        <v>0</v>
      </c>
      <c r="C10" s="1737" t="e">
        <f>(VLOOKUP(A10,TongHopKL!B:F,5,0))</f>
        <v>#N/A</v>
      </c>
      <c r="D10" s="1738">
        <f>IFERROR(VLOOKUP(A10,DG!A:D,4,0),0)</f>
        <v>0</v>
      </c>
      <c r="E10" s="1739">
        <f>SUMIF(TongHopKL!B:B,'NT-VT'!A10,TongHopKL!H:H)</f>
        <v>0</v>
      </c>
      <c r="F10" s="1736" t="str">
        <f>IFERROR(VLOOKUP(A10,Solieu!G:M,2,0),"")</f>
        <v/>
      </c>
      <c r="G10" s="1736" t="str">
        <f>IFERROR(VLOOKUP(A10,Solieu!G:M,3,0),"")</f>
        <v/>
      </c>
      <c r="H10" s="1736"/>
      <c r="I10" s="1740"/>
      <c r="J10" s="1741" t="str">
        <f>IFERROR(VLOOKUP(A10,Solieu!G:M,4,0),"")</f>
        <v/>
      </c>
      <c r="K10" s="1742" t="str">
        <f>IFERROR(VLOOKUP(A10,Solieu!G:M,5,0),"")</f>
        <v/>
      </c>
      <c r="L10" s="1956" t="str">
        <f>IFERROR(VLOOKUP(A10,Solieu!G:M,6,0),"")</f>
        <v/>
      </c>
      <c r="M10" s="1740" t="str">
        <f>IFERROR(VLOOKUP(A10,Solieu!G:M,7,0),"")</f>
        <v/>
      </c>
      <c r="N10" s="1268" t="s">
        <v>4219</v>
      </c>
      <c r="O10" s="1483" t="str">
        <f t="shared" si="0"/>
        <v/>
      </c>
      <c r="P10" s="52" t="e">
        <f>VLOOKUP(A10,TongHopKL!D:M,8,0)</f>
        <v>#N/A</v>
      </c>
      <c r="Q10" s="1441"/>
      <c r="R10" s="1481"/>
      <c r="S10" s="862"/>
      <c r="T10" s="865"/>
      <c r="U10" s="862"/>
      <c r="V10" s="862"/>
      <c r="W10" s="862"/>
      <c r="X10" s="862"/>
      <c r="Y10" s="862"/>
      <c r="Z10" s="862"/>
      <c r="AA10" s="862"/>
    </row>
    <row r="11" spans="1:27" s="1267" customFormat="1" ht="35.1" customHeight="1">
      <c r="A11" s="2175" t="e">
        <f>VLOOKUP(ROW()-ROW($A$5),TongHopKL!A:B,2,0)</f>
        <v>#N/A</v>
      </c>
      <c r="B11" s="1736">
        <f>SUM($O$6:O11)</f>
        <v>0</v>
      </c>
      <c r="C11" s="1737" t="e">
        <f>(VLOOKUP(A11,TongHopKL!B:F,5,0))</f>
        <v>#N/A</v>
      </c>
      <c r="D11" s="1738">
        <f>IFERROR(VLOOKUP(A11,DG!A:D,4,0),0)</f>
        <v>0</v>
      </c>
      <c r="E11" s="1739">
        <f>SUMIF(TongHopKL!B:B,'NT-VT'!A11,TongHopKL!H:H)</f>
        <v>0</v>
      </c>
      <c r="F11" s="1736" t="str">
        <f>IFERROR(VLOOKUP(A11,Solieu!G:M,2,0),"")</f>
        <v/>
      </c>
      <c r="G11" s="1736" t="str">
        <f>IFERROR(VLOOKUP(A11,Solieu!G:M,3,0),"")</f>
        <v/>
      </c>
      <c r="H11" s="1736"/>
      <c r="I11" s="1740"/>
      <c r="J11" s="1741" t="str">
        <f>IFERROR(VLOOKUP(A11,Solieu!G:M,4,0),"")</f>
        <v/>
      </c>
      <c r="K11" s="1742" t="str">
        <f>IFERROR(VLOOKUP(A11,Solieu!G:M,5,0),"")</f>
        <v/>
      </c>
      <c r="L11" s="1956" t="str">
        <f>IFERROR(VLOOKUP(A11,Solieu!G:M,6,0),"")</f>
        <v/>
      </c>
      <c r="M11" s="1740" t="str">
        <f>IFERROR(VLOOKUP(A11,Solieu!G:M,7,0),"")</f>
        <v/>
      </c>
      <c r="N11" s="1268" t="s">
        <v>4219</v>
      </c>
      <c r="O11" s="1483" t="str">
        <f t="shared" si="0"/>
        <v/>
      </c>
      <c r="P11" s="52" t="e">
        <f>VLOOKUP(A11,TongHopKL!D:M,8,0)</f>
        <v>#N/A</v>
      </c>
      <c r="Q11" s="1441"/>
      <c r="R11" s="1266"/>
      <c r="S11" s="1265"/>
      <c r="T11" s="1265"/>
      <c r="U11" s="1265"/>
      <c r="V11" s="1265"/>
      <c r="W11" s="1265"/>
      <c r="X11" s="1265"/>
      <c r="Y11" s="1265"/>
      <c r="Z11" s="1265"/>
      <c r="AA11" s="1265"/>
    </row>
    <row r="12" spans="1:27" s="1267" customFormat="1" ht="35.1" customHeight="1">
      <c r="A12" s="2175" t="e">
        <f>VLOOKUP(ROW()-ROW($A$5),TongHopKL!A:B,2,0)</f>
        <v>#N/A</v>
      </c>
      <c r="B12" s="1736">
        <f>SUM($O$6:O12)</f>
        <v>0</v>
      </c>
      <c r="C12" s="1737" t="e">
        <f>(VLOOKUP(A12,TongHopKL!B:F,5,0))</f>
        <v>#N/A</v>
      </c>
      <c r="D12" s="1738">
        <f>IFERROR(VLOOKUP(A12,DG!A:D,4,0),0)</f>
        <v>0</v>
      </c>
      <c r="E12" s="1739">
        <f>SUMIF(TongHopKL!B:B,'NT-VT'!A12,TongHopKL!H:H)</f>
        <v>0</v>
      </c>
      <c r="F12" s="1736" t="str">
        <f>IFERROR(VLOOKUP(A12,Solieu!G:M,2,0),"")</f>
        <v/>
      </c>
      <c r="G12" s="1736" t="str">
        <f>IFERROR(VLOOKUP(A12,Solieu!G:M,3,0),"")</f>
        <v/>
      </c>
      <c r="H12" s="1736"/>
      <c r="I12" s="1740"/>
      <c r="J12" s="1741" t="str">
        <f>IFERROR(VLOOKUP(A12,Solieu!G:M,4,0),"")</f>
        <v/>
      </c>
      <c r="K12" s="1742" t="str">
        <f>IFERROR(VLOOKUP(A12,Solieu!G:M,5,0),"")</f>
        <v/>
      </c>
      <c r="L12" s="1956" t="str">
        <f>IFERROR(VLOOKUP(A12,Solieu!G:M,6,0),"")</f>
        <v/>
      </c>
      <c r="M12" s="1740" t="str">
        <f>IFERROR(VLOOKUP(A12,Solieu!G:M,7,0),"")</f>
        <v/>
      </c>
      <c r="N12" s="1268" t="s">
        <v>4219</v>
      </c>
      <c r="O12" s="1483" t="str">
        <f t="shared" si="0"/>
        <v/>
      </c>
      <c r="P12" s="52" t="e">
        <f>VLOOKUP(A12,TongHopKL!D:M,8,0)</f>
        <v>#N/A</v>
      </c>
      <c r="Q12" s="1441"/>
      <c r="R12" s="1266"/>
      <c r="S12" s="1265"/>
      <c r="T12" s="1265"/>
      <c r="U12" s="1265"/>
      <c r="V12" s="1265"/>
      <c r="W12" s="1265"/>
      <c r="X12" s="1265"/>
      <c r="Y12" s="1265"/>
      <c r="Z12" s="1265"/>
      <c r="AA12" s="1265"/>
    </row>
    <row r="13" spans="1:27" s="1267" customFormat="1" ht="35.1" customHeight="1">
      <c r="A13" s="2175" t="e">
        <f>VLOOKUP(ROW()-ROW($A$5),TongHopKL!A:B,2,0)</f>
        <v>#N/A</v>
      </c>
      <c r="B13" s="1736">
        <f>SUM($O$6:O13)</f>
        <v>0</v>
      </c>
      <c r="C13" s="1737" t="e">
        <f>(VLOOKUP(A13,TongHopKL!B:F,5,0))</f>
        <v>#N/A</v>
      </c>
      <c r="D13" s="1738">
        <f>IFERROR(VLOOKUP(A13,DG!A:D,4,0),0)</f>
        <v>0</v>
      </c>
      <c r="E13" s="1739">
        <f>SUMIF(TongHopKL!B:B,'NT-VT'!A13,TongHopKL!H:H)</f>
        <v>0</v>
      </c>
      <c r="F13" s="1736" t="str">
        <f>IFERROR(VLOOKUP(A13,Solieu!G:M,2,0),"")</f>
        <v/>
      </c>
      <c r="G13" s="1736" t="str">
        <f>IFERROR(VLOOKUP(A13,Solieu!G:M,3,0),"")</f>
        <v/>
      </c>
      <c r="H13" s="1736"/>
      <c r="I13" s="1740"/>
      <c r="J13" s="1741" t="str">
        <f>IFERROR(VLOOKUP(A13,Solieu!G:M,4,0),"")</f>
        <v/>
      </c>
      <c r="K13" s="1742" t="str">
        <f>IFERROR(VLOOKUP(A13,Solieu!G:M,5,0),"")</f>
        <v/>
      </c>
      <c r="L13" s="1956" t="str">
        <f>IFERROR(VLOOKUP(A13,Solieu!G:M,6,0),"")</f>
        <v/>
      </c>
      <c r="M13" s="1740" t="str">
        <f>IFERROR(VLOOKUP(A13,Solieu!G:M,7,0),"")</f>
        <v/>
      </c>
      <c r="N13" s="1268" t="s">
        <v>4219</v>
      </c>
      <c r="O13" s="1483" t="str">
        <f t="shared" si="0"/>
        <v/>
      </c>
      <c r="P13" s="52" t="e">
        <f>VLOOKUP(A13,TongHopKL!D:M,8,0)</f>
        <v>#N/A</v>
      </c>
      <c r="Q13" s="1441"/>
      <c r="R13" s="1442"/>
      <c r="S13" s="1442"/>
      <c r="T13" s="1270"/>
      <c r="U13" s="1265"/>
      <c r="V13" s="1265"/>
      <c r="W13" s="1265"/>
      <c r="X13" s="1265"/>
      <c r="Y13" s="1265"/>
      <c r="Z13" s="1265"/>
      <c r="AA13" s="1265"/>
    </row>
    <row r="14" spans="1:27" s="863" customFormat="1" ht="35.1" customHeight="1">
      <c r="A14" s="2175" t="e">
        <f>VLOOKUP(ROW()-ROW($A$5),TongHopKL!A:B,2,0)</f>
        <v>#N/A</v>
      </c>
      <c r="B14" s="1736">
        <f>SUM($O$6:O14)</f>
        <v>0</v>
      </c>
      <c r="C14" s="1737" t="e">
        <f>(VLOOKUP(A14,TongHopKL!B:F,5,0))</f>
        <v>#N/A</v>
      </c>
      <c r="D14" s="1738">
        <f>IFERROR(VLOOKUP(A14,DG!A:D,4,0),0)</f>
        <v>0</v>
      </c>
      <c r="E14" s="1739">
        <f>SUMIF(TongHopKL!B:B,'NT-VT'!A14,TongHopKL!H:H)</f>
        <v>0</v>
      </c>
      <c r="F14" s="1736" t="str">
        <f>IFERROR(VLOOKUP(A14,Solieu!G:M,2,0),"")</f>
        <v/>
      </c>
      <c r="G14" s="1736" t="str">
        <f>IFERROR(VLOOKUP(A14,Solieu!G:M,3,0),"")</f>
        <v/>
      </c>
      <c r="H14" s="1736"/>
      <c r="I14" s="1740"/>
      <c r="J14" s="1741" t="str">
        <f>IFERROR(VLOOKUP(A14,Solieu!G:M,4,0),"")</f>
        <v/>
      </c>
      <c r="K14" s="1742" t="str">
        <f>IFERROR(VLOOKUP(A14,Solieu!G:M,5,0),"")</f>
        <v/>
      </c>
      <c r="L14" s="1956" t="str">
        <f>IFERROR(VLOOKUP(A14,Solieu!G:M,6,0),"")</f>
        <v/>
      </c>
      <c r="M14" s="1740" t="str">
        <f>IFERROR(VLOOKUP(A14,Solieu!G:M,7,0),"")</f>
        <v/>
      </c>
      <c r="N14" s="1268" t="s">
        <v>4219</v>
      </c>
      <c r="O14" s="1483" t="str">
        <f t="shared" si="0"/>
        <v/>
      </c>
      <c r="P14" s="52" t="e">
        <f>VLOOKUP(A14,TongHopKL!D:M,8,0)</f>
        <v>#N/A</v>
      </c>
      <c r="Q14" s="1441"/>
      <c r="R14" s="1484"/>
      <c r="S14" s="864"/>
      <c r="T14" s="865"/>
      <c r="U14" s="862"/>
      <c r="V14" s="862"/>
      <c r="W14" s="862"/>
      <c r="X14" s="862"/>
      <c r="Y14" s="862"/>
      <c r="Z14" s="862"/>
      <c r="AA14" s="862"/>
    </row>
    <row r="15" spans="1:27" s="863" customFormat="1" ht="35.1" customHeight="1">
      <c r="A15" s="2175" t="e">
        <f>VLOOKUP(ROW()-ROW($A$5),TongHopKL!A:B,2,0)</f>
        <v>#N/A</v>
      </c>
      <c r="B15" s="1736">
        <f>SUM($O$6:O15)</f>
        <v>0</v>
      </c>
      <c r="C15" s="1737" t="e">
        <f>(VLOOKUP(A15,TongHopKL!B:F,5,0))</f>
        <v>#N/A</v>
      </c>
      <c r="D15" s="1738">
        <f>IFERROR(VLOOKUP(A15,DG!A:D,4,0),0)</f>
        <v>0</v>
      </c>
      <c r="E15" s="2176">
        <f>SUMIF(TongHopKL!B:B,'NT-VT'!A15,TongHopKL!H:H)</f>
        <v>0</v>
      </c>
      <c r="F15" s="1736" t="str">
        <f>IFERROR(VLOOKUP(A15,Solieu!G:M,2,0),"")</f>
        <v/>
      </c>
      <c r="G15" s="1736" t="str">
        <f>IFERROR(VLOOKUP(A15,Solieu!G:M,3,0),"")</f>
        <v/>
      </c>
      <c r="H15" s="1736"/>
      <c r="I15" s="1740"/>
      <c r="J15" s="1741" t="str">
        <f>IFERROR(VLOOKUP(A15,Solieu!G:M,4,0),"")</f>
        <v/>
      </c>
      <c r="K15" s="1742" t="str">
        <f>IFERROR(VLOOKUP(A15,Solieu!G:M,5,0),"")</f>
        <v/>
      </c>
      <c r="L15" s="1956" t="str">
        <f>IFERROR(VLOOKUP(A15,Solieu!G:M,6,0),"")</f>
        <v/>
      </c>
      <c r="M15" s="1740" t="str">
        <f>IFERROR(VLOOKUP(A15,Solieu!G:M,7,0),"")</f>
        <v/>
      </c>
      <c r="N15" s="1268" t="s">
        <v>4219</v>
      </c>
      <c r="O15" s="1483" t="str">
        <f t="shared" si="0"/>
        <v/>
      </c>
      <c r="P15" s="52" t="e">
        <f>VLOOKUP(A15,TongHopKL!D:M,8,0)</f>
        <v>#N/A</v>
      </c>
      <c r="Q15" s="1441"/>
      <c r="R15" s="1442"/>
      <c r="S15" s="1443"/>
      <c r="T15" s="862"/>
      <c r="U15" s="862"/>
      <c r="V15" s="862"/>
      <c r="W15" s="862"/>
      <c r="X15" s="862"/>
      <c r="Y15" s="862"/>
      <c r="Z15" s="862"/>
      <c r="AA15" s="862"/>
    </row>
    <row r="16" spans="1:27" s="863" customFormat="1" ht="35.1" customHeight="1">
      <c r="A16" s="2175" t="e">
        <f>VLOOKUP(ROW()-ROW($A$5),TongHopKL!A:B,2,0)</f>
        <v>#N/A</v>
      </c>
      <c r="B16" s="1736">
        <f>SUM($O$6:O16)</f>
        <v>0</v>
      </c>
      <c r="C16" s="1737" t="e">
        <f>(VLOOKUP(A16,TongHopKL!B:F,5,0))</f>
        <v>#N/A</v>
      </c>
      <c r="D16" s="1738">
        <f>IFERROR(VLOOKUP(A16,DG!A:D,4,0),0)</f>
        <v>0</v>
      </c>
      <c r="E16" s="1739">
        <f>SUMIF(TongHopKL!B:B,'NT-VT'!A16,TongHopKL!H:H)</f>
        <v>0</v>
      </c>
      <c r="F16" s="1736" t="str">
        <f>IFERROR(VLOOKUP(A16,Solieu!G:M,2,0),"")</f>
        <v/>
      </c>
      <c r="G16" s="1736" t="str">
        <f>IFERROR(VLOOKUP(A16,Solieu!G:M,3,0),"")</f>
        <v/>
      </c>
      <c r="H16" s="1736"/>
      <c r="I16" s="1740"/>
      <c r="J16" s="1741" t="str">
        <f>IFERROR(VLOOKUP(A16,Solieu!G:M,4,0),"")</f>
        <v/>
      </c>
      <c r="K16" s="1742" t="str">
        <f>IFERROR(VLOOKUP(A16,Solieu!G:M,5,0),"")</f>
        <v/>
      </c>
      <c r="L16" s="1956" t="str">
        <f>IFERROR(VLOOKUP(A16,Solieu!G:M,6,0),"")</f>
        <v/>
      </c>
      <c r="M16" s="1740" t="str">
        <f>IFERROR(VLOOKUP(A16,Solieu!G:M,7,0),"")</f>
        <v/>
      </c>
      <c r="N16" s="1268" t="s">
        <v>4219</v>
      </c>
      <c r="O16" s="1483" t="str">
        <f t="shared" si="0"/>
        <v/>
      </c>
      <c r="P16" s="52" t="e">
        <f>VLOOKUP(A16,TongHopKL!D:M,8,0)</f>
        <v>#N/A</v>
      </c>
      <c r="Q16" s="1441"/>
      <c r="R16" s="1484"/>
      <c r="S16" s="862"/>
      <c r="T16" s="862"/>
      <c r="U16" s="862"/>
      <c r="V16" s="862"/>
      <c r="W16" s="862"/>
      <c r="X16" s="862"/>
      <c r="Y16" s="862"/>
      <c r="Z16" s="862"/>
      <c r="AA16" s="862"/>
    </row>
    <row r="17" spans="1:27" s="863" customFormat="1" ht="35.1" customHeight="1">
      <c r="A17" s="2175" t="e">
        <f>VLOOKUP(ROW()-ROW($A$5),TongHopKL!A:B,2,0)</f>
        <v>#N/A</v>
      </c>
      <c r="B17" s="1736">
        <f>SUM($O$6:O17)</f>
        <v>0</v>
      </c>
      <c r="C17" s="1737" t="e">
        <f>(VLOOKUP(A17,TongHopKL!B:F,5,0))</f>
        <v>#N/A</v>
      </c>
      <c r="D17" s="1738">
        <f>IFERROR(VLOOKUP(A17,DG!A:D,4,0),0)</f>
        <v>0</v>
      </c>
      <c r="E17" s="2176">
        <f>SUMIF(TongHopKL!B:B,'NT-VT'!A17,TongHopKL!H:H)</f>
        <v>0</v>
      </c>
      <c r="F17" s="1736" t="str">
        <f>IFERROR(VLOOKUP(A17,Solieu!G:M,2,0),"")</f>
        <v/>
      </c>
      <c r="G17" s="1736" t="str">
        <f>IFERROR(VLOOKUP(A17,Solieu!G:M,3,0),"")</f>
        <v/>
      </c>
      <c r="H17" s="1736"/>
      <c r="I17" s="1740"/>
      <c r="J17" s="1741" t="str">
        <f>IFERROR(VLOOKUP(A17,Solieu!G:M,4,0),"")</f>
        <v/>
      </c>
      <c r="K17" s="1742" t="str">
        <f>IFERROR(VLOOKUP(A17,Solieu!G:M,5,0),"")</f>
        <v/>
      </c>
      <c r="L17" s="1956" t="str">
        <f>IFERROR(VLOOKUP(A17,Solieu!G:M,6,0),"")</f>
        <v/>
      </c>
      <c r="M17" s="1740" t="str">
        <f>IFERROR(VLOOKUP(A17,Solieu!G:M,7,0),"")</f>
        <v/>
      </c>
      <c r="N17" s="1268" t="s">
        <v>4219</v>
      </c>
      <c r="O17" s="1483" t="str">
        <f t="shared" si="0"/>
        <v/>
      </c>
      <c r="P17" s="52" t="e">
        <f>VLOOKUP(A17,TongHopKL!D:M,8,0)</f>
        <v>#N/A</v>
      </c>
      <c r="Q17" s="1438"/>
      <c r="R17" s="1484"/>
      <c r="S17" s="862"/>
      <c r="T17" s="862"/>
      <c r="U17" s="862"/>
      <c r="V17" s="862"/>
      <c r="W17" s="862"/>
      <c r="X17" s="862"/>
      <c r="Y17" s="862"/>
      <c r="Z17" s="862"/>
      <c r="AA17" s="862"/>
    </row>
    <row r="18" spans="1:27" s="863" customFormat="1" ht="35.1" customHeight="1">
      <c r="A18" s="2175" t="e">
        <f>VLOOKUP(ROW()-ROW($A$5),TongHopKL!A:B,2,0)</f>
        <v>#N/A</v>
      </c>
      <c r="B18" s="1736">
        <f>SUM($O$6:O18)</f>
        <v>0</v>
      </c>
      <c r="C18" s="1737" t="e">
        <f>(VLOOKUP(A18,TongHopKL!B:F,5,0))</f>
        <v>#N/A</v>
      </c>
      <c r="D18" s="1738">
        <f>IFERROR(VLOOKUP(A18,DG!A:D,4,0),0)</f>
        <v>0</v>
      </c>
      <c r="E18" s="2176">
        <f>SUMIF(TongHopKL!B:B,'NT-VT'!A18,TongHopKL!H:H)</f>
        <v>0</v>
      </c>
      <c r="F18" s="1736" t="str">
        <f>IFERROR(VLOOKUP(A18,Solieu!G:M,2,0),"")</f>
        <v/>
      </c>
      <c r="G18" s="1736" t="str">
        <f>IFERROR(VLOOKUP(A18,Solieu!G:M,3,0),"")</f>
        <v/>
      </c>
      <c r="H18" s="1736"/>
      <c r="I18" s="1740"/>
      <c r="J18" s="1741" t="str">
        <f>IFERROR(VLOOKUP(A18,Solieu!G:M,4,0),"")</f>
        <v/>
      </c>
      <c r="K18" s="1742" t="str">
        <f>IFERROR(VLOOKUP(A18,Solieu!G:M,5,0),"")</f>
        <v/>
      </c>
      <c r="L18" s="1956" t="str">
        <f>IFERROR(VLOOKUP(A18,Solieu!G:M,6,0),"")</f>
        <v/>
      </c>
      <c r="M18" s="1740" t="str">
        <f>IFERROR(VLOOKUP(A18,Solieu!G:M,7,0),"")</f>
        <v/>
      </c>
      <c r="N18" s="1268" t="s">
        <v>4219</v>
      </c>
      <c r="O18" s="1483" t="str">
        <f t="shared" si="0"/>
        <v/>
      </c>
      <c r="P18" s="52" t="e">
        <f>VLOOKUP(A18,TongHopKL!D:M,8,0)</f>
        <v>#N/A</v>
      </c>
      <c r="Q18" s="1438"/>
      <c r="R18" s="1484"/>
      <c r="S18" s="862"/>
      <c r="T18" s="862"/>
      <c r="U18" s="862"/>
      <c r="V18" s="862"/>
      <c r="W18" s="862"/>
      <c r="X18" s="862"/>
      <c r="Y18" s="862"/>
      <c r="Z18" s="862"/>
      <c r="AA18" s="862"/>
    </row>
    <row r="19" spans="1:27" s="863" customFormat="1" ht="35.1" customHeight="1">
      <c r="A19" s="2175" t="e">
        <f>VLOOKUP(ROW()-ROW($A$5),TongHopKL!A:B,2,0)</f>
        <v>#N/A</v>
      </c>
      <c r="B19" s="1736">
        <f>SUM($O$6:O19)</f>
        <v>0</v>
      </c>
      <c r="C19" s="1737" t="e">
        <f>(VLOOKUP(A19,TongHopKL!B:F,5,0))</f>
        <v>#N/A</v>
      </c>
      <c r="D19" s="1738">
        <f>IFERROR(VLOOKUP(A19,DG!A:D,4,0),0)</f>
        <v>0</v>
      </c>
      <c r="E19" s="1739">
        <f>SUMIF(TongHopKL!B:B,'NT-VT'!A19,TongHopKL!H:H)</f>
        <v>0</v>
      </c>
      <c r="F19" s="1736" t="str">
        <f>IFERROR(VLOOKUP(A19,Solieu!G:M,2,0),"")</f>
        <v/>
      </c>
      <c r="G19" s="1736" t="str">
        <f>IFERROR(VLOOKUP(A19,Solieu!G:M,3,0),"")</f>
        <v/>
      </c>
      <c r="H19" s="1736"/>
      <c r="I19" s="1740"/>
      <c r="J19" s="1741" t="str">
        <f>IFERROR(VLOOKUP(A19,Solieu!G:M,4,0),"")</f>
        <v/>
      </c>
      <c r="K19" s="1742" t="str">
        <f>IFERROR(VLOOKUP(A19,Solieu!G:M,5,0),"")</f>
        <v/>
      </c>
      <c r="L19" s="1956" t="str">
        <f>IFERROR(VLOOKUP(A19,Solieu!G:M,6,0),"")</f>
        <v/>
      </c>
      <c r="M19" s="1740" t="str">
        <f>IFERROR(VLOOKUP(A19,Solieu!G:M,7,0),"")</f>
        <v/>
      </c>
      <c r="N19" s="1268" t="s">
        <v>4219</v>
      </c>
      <c r="O19" s="1483" t="str">
        <f t="shared" si="0"/>
        <v/>
      </c>
      <c r="P19" s="52" t="e">
        <f>VLOOKUP(A19,TongHopKL!D:M,8,0)</f>
        <v>#N/A</v>
      </c>
      <c r="Q19" s="1438"/>
      <c r="R19" s="1484"/>
      <c r="S19" s="864"/>
      <c r="T19" s="864"/>
      <c r="U19" s="862"/>
      <c r="V19" s="862"/>
      <c r="W19" s="862"/>
      <c r="X19" s="862"/>
      <c r="Y19" s="862"/>
      <c r="Z19" s="862"/>
      <c r="AA19" s="862"/>
    </row>
    <row r="20" spans="1:27" s="863" customFormat="1" ht="35.1" customHeight="1">
      <c r="A20" s="2175" t="e">
        <f>VLOOKUP(ROW()-ROW($A$5),TongHopKL!A:B,2,0)</f>
        <v>#N/A</v>
      </c>
      <c r="B20" s="1736">
        <f>SUM($O$6:O20)</f>
        <v>0</v>
      </c>
      <c r="C20" s="1737" t="e">
        <f>(VLOOKUP(A20,TongHopKL!B:F,5,0))</f>
        <v>#N/A</v>
      </c>
      <c r="D20" s="1738">
        <f>IFERROR(VLOOKUP(A20,DG!A:D,4,0),0)</f>
        <v>0</v>
      </c>
      <c r="E20" s="1739">
        <f>SUMIF(TongHopKL!B:B,'NT-VT'!A20,TongHopKL!H:H)</f>
        <v>0</v>
      </c>
      <c r="F20" s="1736" t="str">
        <f>IFERROR(VLOOKUP(A20,Solieu!G:M,2,0),"")</f>
        <v/>
      </c>
      <c r="G20" s="1736" t="str">
        <f>IFERROR(VLOOKUP(A20,Solieu!G:M,3,0),"")</f>
        <v/>
      </c>
      <c r="H20" s="1736"/>
      <c r="I20" s="1740"/>
      <c r="J20" s="1741" t="str">
        <f>IFERROR(VLOOKUP(A20,Solieu!G:M,4,0),"")</f>
        <v/>
      </c>
      <c r="K20" s="1742" t="str">
        <f>IFERROR(VLOOKUP(A20,Solieu!G:M,5,0),"")</f>
        <v/>
      </c>
      <c r="L20" s="1956" t="str">
        <f>IFERROR(VLOOKUP(A20,Solieu!G:M,6,0),"")</f>
        <v/>
      </c>
      <c r="M20" s="1740" t="str">
        <f>IFERROR(VLOOKUP(A20,Solieu!G:M,7,0),"")</f>
        <v/>
      </c>
      <c r="N20" s="1268" t="s">
        <v>4219</v>
      </c>
      <c r="O20" s="1483" t="str">
        <f t="shared" si="0"/>
        <v/>
      </c>
      <c r="P20" s="1264"/>
      <c r="Q20" s="1438"/>
      <c r="R20" s="1484"/>
      <c r="S20" s="864"/>
      <c r="T20" s="865"/>
      <c r="U20" s="862"/>
      <c r="V20" s="862"/>
      <c r="W20" s="862"/>
      <c r="X20" s="862"/>
      <c r="Y20" s="862"/>
      <c r="Z20" s="862"/>
      <c r="AA20" s="862"/>
    </row>
    <row r="21" spans="1:27" s="863" customFormat="1" ht="35.1" customHeight="1">
      <c r="A21" s="2175" t="e">
        <f>VLOOKUP(ROW()-ROW($A$5),TongHopKL!A:B,2,0)</f>
        <v>#N/A</v>
      </c>
      <c r="B21" s="1736">
        <f>SUM($O$6:O21)</f>
        <v>0</v>
      </c>
      <c r="C21" s="1737" t="e">
        <f>(VLOOKUP(A21,TongHopKL!B:F,5,0))</f>
        <v>#N/A</v>
      </c>
      <c r="D21" s="1738">
        <f>IFERROR(VLOOKUP(A21,DG!A:D,4,0),0)</f>
        <v>0</v>
      </c>
      <c r="E21" s="1739">
        <f>SUMIF(TongHopKL!B:B,'NT-VT'!A21,TongHopKL!H:H)</f>
        <v>0</v>
      </c>
      <c r="F21" s="1736" t="str">
        <f>IFERROR(VLOOKUP(A21,Solieu!G:M,2,0),"")</f>
        <v/>
      </c>
      <c r="G21" s="1736" t="str">
        <f>IFERROR(VLOOKUP(A21,Solieu!G:M,3,0),"")</f>
        <v/>
      </c>
      <c r="H21" s="1736"/>
      <c r="I21" s="1740"/>
      <c r="J21" s="1741" t="str">
        <f>IFERROR(VLOOKUP(A21,Solieu!G:M,4,0),"")</f>
        <v/>
      </c>
      <c r="K21" s="1742" t="str">
        <f>IFERROR(VLOOKUP(A21,Solieu!G:M,5,0),"")</f>
        <v/>
      </c>
      <c r="L21" s="1956" t="str">
        <f>IFERROR(VLOOKUP(A21,Solieu!G:M,6,0),"")</f>
        <v/>
      </c>
      <c r="M21" s="1740" t="str">
        <f>IFERROR(VLOOKUP(A21,Solieu!G:M,7,0),"")</f>
        <v/>
      </c>
      <c r="N21" s="1268" t="s">
        <v>4219</v>
      </c>
      <c r="O21" s="1483" t="str">
        <f t="shared" si="0"/>
        <v/>
      </c>
      <c r="P21" s="1264"/>
      <c r="Q21" s="1438"/>
      <c r="R21" s="1484"/>
      <c r="S21" s="862"/>
      <c r="T21" s="862"/>
      <c r="U21" s="862"/>
      <c r="V21" s="862"/>
      <c r="W21" s="862"/>
      <c r="X21" s="862"/>
      <c r="Y21" s="862"/>
      <c r="Z21" s="862"/>
      <c r="AA21" s="862"/>
    </row>
    <row r="22" spans="1:27" s="863" customFormat="1" ht="35.1" customHeight="1">
      <c r="A22" s="2175" t="e">
        <f>VLOOKUP(ROW()-ROW($A$5),TongHopKL!A:B,2,0)</f>
        <v>#N/A</v>
      </c>
      <c r="B22" s="1736">
        <f>SUM($O$6:O22)</f>
        <v>0</v>
      </c>
      <c r="C22" s="1737" t="e">
        <f>(VLOOKUP(A22,TongHopKL!B:F,5,0))</f>
        <v>#N/A</v>
      </c>
      <c r="D22" s="1738">
        <f>IFERROR(VLOOKUP(A22,DG!A:D,4,0),0)</f>
        <v>0</v>
      </c>
      <c r="E22" s="1739">
        <f>SUMIF(TongHopKL!B:B,'NT-VT'!A22,TongHopKL!H:H)</f>
        <v>0</v>
      </c>
      <c r="F22" s="1736" t="str">
        <f>IFERROR(VLOOKUP(A22,Solieu!G:M,2,0),"")</f>
        <v/>
      </c>
      <c r="G22" s="1736" t="str">
        <f>IFERROR(VLOOKUP(A22,Solieu!G:M,3,0),"")</f>
        <v/>
      </c>
      <c r="H22" s="1736"/>
      <c r="I22" s="1740"/>
      <c r="J22" s="1741" t="str">
        <f>IFERROR(VLOOKUP(A22,Solieu!G:M,4,0),"")</f>
        <v/>
      </c>
      <c r="K22" s="1742" t="str">
        <f>IFERROR(VLOOKUP(A22,Solieu!G:M,5,0),"")</f>
        <v/>
      </c>
      <c r="L22" s="1956" t="str">
        <f>IFERROR(VLOOKUP(A22,Solieu!G:M,6,0),"")</f>
        <v/>
      </c>
      <c r="M22" s="1740" t="str">
        <f>IFERROR(VLOOKUP(A22,Solieu!G:M,7,0),"")</f>
        <v/>
      </c>
      <c r="N22" s="1268" t="s">
        <v>4219</v>
      </c>
      <c r="O22" s="1483" t="str">
        <f t="shared" si="0"/>
        <v/>
      </c>
      <c r="P22" s="1264"/>
      <c r="Q22" s="1438"/>
      <c r="R22" s="1484"/>
      <c r="S22" s="862"/>
      <c r="T22" s="862"/>
      <c r="U22" s="862"/>
      <c r="V22" s="862"/>
      <c r="W22" s="862"/>
      <c r="X22" s="862"/>
      <c r="Y22" s="862"/>
      <c r="Z22" s="862"/>
      <c r="AA22" s="862"/>
    </row>
    <row r="23" spans="1:27" s="863" customFormat="1" ht="35.1" customHeight="1">
      <c r="A23" s="2175" t="e">
        <f>VLOOKUP(ROW()-ROW($A$5),TongHopKL!A:B,2,0)</f>
        <v>#N/A</v>
      </c>
      <c r="B23" s="1736">
        <f>SUM($O$6:O23)</f>
        <v>0</v>
      </c>
      <c r="C23" s="1737" t="e">
        <f>(VLOOKUP(A23,TongHopKL!B:F,5,0))</f>
        <v>#N/A</v>
      </c>
      <c r="D23" s="1738">
        <f>IFERROR(VLOOKUP(A23,DG!A:D,4,0),0)</f>
        <v>0</v>
      </c>
      <c r="E23" s="1739">
        <f>SUMIF(TongHopKL!B:B,'NT-VT'!A23,TongHopKL!H:H)</f>
        <v>0</v>
      </c>
      <c r="F23" s="1736" t="str">
        <f>IFERROR(VLOOKUP(A23,Solieu!G:M,2,0),"")</f>
        <v/>
      </c>
      <c r="G23" s="1736" t="str">
        <f>IFERROR(VLOOKUP(A23,Solieu!G:M,3,0),"")</f>
        <v/>
      </c>
      <c r="H23" s="1736"/>
      <c r="I23" s="1740"/>
      <c r="J23" s="1741" t="str">
        <f>IFERROR(VLOOKUP(A23,Solieu!G:M,4,0),"")</f>
        <v/>
      </c>
      <c r="K23" s="1742" t="str">
        <f>IFERROR(VLOOKUP(A23,Solieu!G:M,5,0),"")</f>
        <v/>
      </c>
      <c r="L23" s="1956" t="str">
        <f>IFERROR(VLOOKUP(A23,Solieu!G:M,6,0),"")</f>
        <v/>
      </c>
      <c r="M23" s="1740" t="str">
        <f>IFERROR(VLOOKUP(A23,Solieu!G:M,7,0),"")</f>
        <v/>
      </c>
      <c r="N23" s="1268" t="s">
        <v>4219</v>
      </c>
      <c r="O23" s="1483" t="str">
        <f t="shared" si="0"/>
        <v/>
      </c>
      <c r="P23" s="1264"/>
      <c r="Q23" s="1438"/>
      <c r="R23" s="1484"/>
      <c r="S23" s="862"/>
      <c r="T23" s="862"/>
      <c r="U23" s="862"/>
      <c r="V23" s="862"/>
      <c r="W23" s="862"/>
      <c r="X23" s="862"/>
      <c r="Y23" s="862"/>
      <c r="Z23" s="862"/>
      <c r="AA23" s="862"/>
    </row>
    <row r="24" spans="1:27" s="863" customFormat="1" ht="35.1" customHeight="1">
      <c r="A24" s="2175" t="e">
        <f>VLOOKUP(ROW()-ROW($A$5),TongHopKL!A:B,2,0)</f>
        <v>#N/A</v>
      </c>
      <c r="B24" s="1736">
        <f>SUM($O$6:O24)</f>
        <v>0</v>
      </c>
      <c r="C24" s="1737" t="e">
        <f>(VLOOKUP(A24,TongHopKL!B:F,5,0))</f>
        <v>#N/A</v>
      </c>
      <c r="D24" s="1738">
        <f>IFERROR(VLOOKUP(A24,DG!A:D,4,0),0)</f>
        <v>0</v>
      </c>
      <c r="E24" s="1739">
        <f>SUMIF(TongHopKL!B:B,'NT-VT'!A24,TongHopKL!H:H)</f>
        <v>0</v>
      </c>
      <c r="F24" s="1736" t="str">
        <f>IFERROR(VLOOKUP(A24,Solieu!G:M,2,0),"")</f>
        <v/>
      </c>
      <c r="G24" s="1736" t="str">
        <f>IFERROR(VLOOKUP(A24,Solieu!G:M,3,0),"")</f>
        <v/>
      </c>
      <c r="H24" s="1736"/>
      <c r="I24" s="1740"/>
      <c r="J24" s="1741" t="str">
        <f>IFERROR(VLOOKUP(A24,Solieu!G:M,4,0),"")</f>
        <v/>
      </c>
      <c r="K24" s="1742" t="str">
        <f>IFERROR(VLOOKUP(A24,Solieu!G:M,5,0),"")</f>
        <v/>
      </c>
      <c r="L24" s="1956" t="str">
        <f>IFERROR(VLOOKUP(A24,Solieu!G:M,6,0),"")</f>
        <v/>
      </c>
      <c r="M24" s="1740" t="str">
        <f>IFERROR(VLOOKUP(A24,Solieu!G:M,7,0),"")</f>
        <v/>
      </c>
      <c r="N24" s="1268" t="s">
        <v>4219</v>
      </c>
      <c r="O24" s="1483" t="str">
        <f t="shared" si="0"/>
        <v/>
      </c>
      <c r="P24" s="1264"/>
      <c r="Q24" s="1438"/>
      <c r="R24" s="1484"/>
      <c r="S24" s="862"/>
      <c r="T24" s="862"/>
      <c r="U24" s="862"/>
      <c r="V24" s="862"/>
      <c r="W24" s="862"/>
      <c r="X24" s="862"/>
      <c r="Y24" s="862"/>
      <c r="Z24" s="862"/>
      <c r="AA24" s="862"/>
    </row>
    <row r="25" spans="1:27" s="863" customFormat="1" ht="35.1" customHeight="1">
      <c r="A25" s="2175" t="e">
        <f>VLOOKUP(ROW()-ROW($A$5),TongHopKL!A:B,2,0)</f>
        <v>#N/A</v>
      </c>
      <c r="B25" s="1736">
        <f>SUM($O$6:O25)</f>
        <v>0</v>
      </c>
      <c r="C25" s="1737" t="e">
        <f>(VLOOKUP(A25,TongHopKL!B:F,5,0))</f>
        <v>#N/A</v>
      </c>
      <c r="D25" s="1738">
        <f>IFERROR(VLOOKUP(A25,DG!A:D,4,0),0)</f>
        <v>0</v>
      </c>
      <c r="E25" s="1739">
        <f>SUMIF(TongHopKL!B:B,'NT-VT'!A25,TongHopKL!H:H)</f>
        <v>0</v>
      </c>
      <c r="F25" s="1736" t="str">
        <f>IFERROR(VLOOKUP(A25,Solieu!G:M,2,0),"")</f>
        <v/>
      </c>
      <c r="G25" s="1736" t="str">
        <f>IFERROR(VLOOKUP(A25,Solieu!G:M,3,0),"")</f>
        <v/>
      </c>
      <c r="H25" s="1736"/>
      <c r="I25" s="1740"/>
      <c r="J25" s="1741" t="str">
        <f>IFERROR(VLOOKUP(A25,Solieu!G:M,4,0),"")</f>
        <v/>
      </c>
      <c r="K25" s="1742" t="str">
        <f>IFERROR(VLOOKUP(A25,Solieu!G:M,5,0),"")</f>
        <v/>
      </c>
      <c r="L25" s="1956" t="str">
        <f>IFERROR(VLOOKUP(A25,Solieu!G:M,6,0),"")</f>
        <v/>
      </c>
      <c r="M25" s="1740" t="str">
        <f>IFERROR(VLOOKUP(A25,Solieu!G:M,7,0),"")</f>
        <v/>
      </c>
      <c r="N25" s="1268" t="s">
        <v>4219</v>
      </c>
      <c r="O25" s="1483" t="str">
        <f t="shared" si="0"/>
        <v/>
      </c>
      <c r="P25" s="1264"/>
      <c r="Q25" s="1438"/>
      <c r="R25" s="1484"/>
      <c r="S25" s="862"/>
      <c r="T25" s="862"/>
      <c r="U25" s="862"/>
      <c r="V25" s="862"/>
      <c r="W25" s="862"/>
      <c r="X25" s="862"/>
      <c r="Y25" s="862"/>
      <c r="Z25" s="862"/>
      <c r="AA25" s="862"/>
    </row>
    <row r="26" spans="1:27" s="863" customFormat="1" ht="35.1" customHeight="1">
      <c r="A26" s="2175" t="e">
        <f>VLOOKUP(ROW()-ROW($A$5),TongHopKL!A:B,2,0)</f>
        <v>#N/A</v>
      </c>
      <c r="B26" s="1736">
        <f>SUM($O$6:O26)</f>
        <v>0</v>
      </c>
      <c r="C26" s="1737" t="e">
        <f>(VLOOKUP(A26,TongHopKL!B:F,5,0))</f>
        <v>#N/A</v>
      </c>
      <c r="D26" s="1738">
        <f>IFERROR(VLOOKUP(A26,DG!A:D,4,0),0)</f>
        <v>0</v>
      </c>
      <c r="E26" s="1739">
        <f>SUMIF(TongHopKL!B:B,'NT-VT'!A26,TongHopKL!H:H)</f>
        <v>0</v>
      </c>
      <c r="F26" s="1736" t="str">
        <f>IFERROR(VLOOKUP(A26,Solieu!G:M,2,0),"")</f>
        <v/>
      </c>
      <c r="G26" s="1736" t="str">
        <f>IFERROR(VLOOKUP(A26,Solieu!G:M,3,0),"")</f>
        <v/>
      </c>
      <c r="H26" s="1736"/>
      <c r="I26" s="1740"/>
      <c r="J26" s="1741" t="str">
        <f>IFERROR(VLOOKUP(A26,Solieu!G:M,4,0),"")</f>
        <v/>
      </c>
      <c r="K26" s="1742" t="str">
        <f>IFERROR(VLOOKUP(A26,Solieu!G:M,5,0),"")</f>
        <v/>
      </c>
      <c r="L26" s="1956" t="str">
        <f>IFERROR(VLOOKUP(A26,Solieu!G:M,6,0),"")</f>
        <v/>
      </c>
      <c r="M26" s="1740" t="str">
        <f>IFERROR(VLOOKUP(A26,Solieu!G:M,7,0),"")</f>
        <v/>
      </c>
      <c r="N26" s="1268" t="s">
        <v>4219</v>
      </c>
      <c r="O26" s="1483" t="str">
        <f t="shared" si="0"/>
        <v/>
      </c>
      <c r="P26" s="1264"/>
      <c r="Q26" s="1438"/>
      <c r="R26" s="1484"/>
      <c r="S26" s="862"/>
      <c r="T26" s="862"/>
      <c r="U26" s="862"/>
      <c r="V26" s="862"/>
      <c r="W26" s="862"/>
      <c r="X26" s="862"/>
      <c r="Y26" s="862"/>
      <c r="Z26" s="862"/>
      <c r="AA26" s="862"/>
    </row>
    <row r="27" spans="1:27" s="863" customFormat="1" ht="35.1" customHeight="1">
      <c r="A27" s="2175" t="e">
        <f>VLOOKUP(ROW()-ROW($A$5),TongHopKL!A:B,2,0)</f>
        <v>#N/A</v>
      </c>
      <c r="B27" s="1736">
        <f>SUM($O$6:O27)</f>
        <v>0</v>
      </c>
      <c r="C27" s="1737" t="e">
        <f>(VLOOKUP(A27,TongHopKL!B:F,5,0))</f>
        <v>#N/A</v>
      </c>
      <c r="D27" s="1738">
        <f>IFERROR(VLOOKUP(A27,DG!A:D,4,0),0)</f>
        <v>0</v>
      </c>
      <c r="E27" s="1739">
        <f>SUMIF(TongHopKL!B:B,'NT-VT'!A27,TongHopKL!H:H)</f>
        <v>0</v>
      </c>
      <c r="F27" s="1736" t="str">
        <f>IFERROR(VLOOKUP(A27,Solieu!G:M,2,0),"")</f>
        <v/>
      </c>
      <c r="G27" s="1736" t="str">
        <f>IFERROR(VLOOKUP(A27,Solieu!G:M,3,0),"")</f>
        <v/>
      </c>
      <c r="H27" s="1736"/>
      <c r="I27" s="1740"/>
      <c r="J27" s="1741" t="str">
        <f>IFERROR(VLOOKUP(A27,Solieu!G:M,4,0),"")</f>
        <v/>
      </c>
      <c r="K27" s="1742" t="str">
        <f>IFERROR(VLOOKUP(A27,Solieu!G:M,5,0),"")</f>
        <v/>
      </c>
      <c r="L27" s="1956" t="str">
        <f>IFERROR(VLOOKUP(A27,Solieu!G:M,6,0),"")</f>
        <v/>
      </c>
      <c r="M27" s="1740" t="str">
        <f>IFERROR(VLOOKUP(A27,Solieu!G:M,7,0),"")</f>
        <v/>
      </c>
      <c r="N27" s="1268" t="s">
        <v>4219</v>
      </c>
      <c r="O27" s="1483" t="str">
        <f t="shared" si="0"/>
        <v/>
      </c>
      <c r="P27" s="1264"/>
      <c r="Q27" s="1438"/>
      <c r="R27" s="1484"/>
      <c r="S27" s="862"/>
      <c r="T27" s="862"/>
      <c r="U27" s="862"/>
      <c r="V27" s="862"/>
      <c r="W27" s="862"/>
      <c r="X27" s="862"/>
      <c r="Y27" s="862"/>
      <c r="Z27" s="862"/>
      <c r="AA27" s="862"/>
    </row>
    <row r="28" spans="1:27" s="863" customFormat="1" ht="35.1" customHeight="1">
      <c r="A28" s="2175" t="e">
        <f>VLOOKUP(ROW()-ROW($A$5),TongHopKL!A:B,2,0)</f>
        <v>#N/A</v>
      </c>
      <c r="B28" s="1736">
        <f>SUM($O$6:O28)</f>
        <v>0</v>
      </c>
      <c r="C28" s="1737" t="e">
        <f>(VLOOKUP(A28,TongHopKL!B:F,5,0))</f>
        <v>#N/A</v>
      </c>
      <c r="D28" s="1738">
        <f>IFERROR(VLOOKUP(A28,DG!A:D,4,0),0)</f>
        <v>0</v>
      </c>
      <c r="E28" s="1739">
        <f>SUMIF(TongHopKL!B:B,'NT-VT'!A28,TongHopKL!H:H)</f>
        <v>0</v>
      </c>
      <c r="F28" s="1736" t="str">
        <f>IFERROR(VLOOKUP(A28,Solieu!G:M,2,0),"")</f>
        <v/>
      </c>
      <c r="G28" s="1736" t="str">
        <f>IFERROR(VLOOKUP(A28,Solieu!G:M,3,0),"")</f>
        <v/>
      </c>
      <c r="H28" s="1736"/>
      <c r="I28" s="1740"/>
      <c r="J28" s="1741" t="str">
        <f>IFERROR(VLOOKUP(A28,Solieu!G:M,4,0),"")</f>
        <v/>
      </c>
      <c r="K28" s="1742" t="str">
        <f>IFERROR(VLOOKUP(A28,Solieu!G:M,5,0),"")</f>
        <v/>
      </c>
      <c r="L28" s="1956" t="str">
        <f>IFERROR(VLOOKUP(A28,Solieu!G:M,6,0),"")</f>
        <v/>
      </c>
      <c r="M28" s="1740" t="str">
        <f>IFERROR(VLOOKUP(A28,Solieu!G:M,7,0),"")</f>
        <v/>
      </c>
      <c r="N28" s="1268" t="s">
        <v>4219</v>
      </c>
      <c r="O28" s="1483" t="str">
        <f t="shared" si="0"/>
        <v/>
      </c>
      <c r="P28" s="1264"/>
      <c r="Q28" s="1438"/>
      <c r="R28" s="1484"/>
      <c r="S28" s="862"/>
      <c r="T28" s="862"/>
      <c r="U28" s="862"/>
      <c r="V28" s="862"/>
      <c r="W28" s="862"/>
      <c r="X28" s="862"/>
      <c r="Y28" s="862"/>
      <c r="Z28" s="862"/>
      <c r="AA28" s="862"/>
    </row>
    <row r="29" spans="1:27" s="863" customFormat="1" ht="35.1" customHeight="1">
      <c r="A29" s="2175" t="e">
        <f>VLOOKUP(ROW()-ROW($A$5),TongHopKL!A:B,2,0)</f>
        <v>#N/A</v>
      </c>
      <c r="B29" s="1736">
        <f>SUM($O$6:O29)</f>
        <v>0</v>
      </c>
      <c r="C29" s="1737" t="e">
        <f>(VLOOKUP(A29,TongHopKL!B:F,5,0))</f>
        <v>#N/A</v>
      </c>
      <c r="D29" s="1738">
        <f>IFERROR(VLOOKUP(A29,DG!A:D,4,0),0)</f>
        <v>0</v>
      </c>
      <c r="E29" s="1739">
        <f>SUMIF(TongHopKL!B:B,'NT-VT'!A29,TongHopKL!H:H)</f>
        <v>0</v>
      </c>
      <c r="F29" s="1736" t="str">
        <f>IFERROR(VLOOKUP(A29,Solieu!G:M,2,0),"")</f>
        <v/>
      </c>
      <c r="G29" s="1736" t="str">
        <f>IFERROR(VLOOKUP(A29,Solieu!G:M,3,0),"")</f>
        <v/>
      </c>
      <c r="H29" s="1736"/>
      <c r="I29" s="1740"/>
      <c r="J29" s="1741" t="str">
        <f>IFERROR(VLOOKUP(A29,Solieu!G:M,4,0),"")</f>
        <v/>
      </c>
      <c r="K29" s="1742" t="str">
        <f>IFERROR(VLOOKUP(A29,Solieu!G:M,5,0),"")</f>
        <v/>
      </c>
      <c r="L29" s="1956" t="str">
        <f>IFERROR(VLOOKUP(A29,Solieu!G:M,6,0),"")</f>
        <v/>
      </c>
      <c r="M29" s="1740" t="str">
        <f>IFERROR(VLOOKUP(A29,Solieu!G:M,7,0),"")</f>
        <v/>
      </c>
      <c r="N29" s="1268" t="s">
        <v>4219</v>
      </c>
      <c r="O29" s="1483" t="str">
        <f t="shared" si="0"/>
        <v/>
      </c>
      <c r="P29" s="1264"/>
      <c r="Q29" s="1438"/>
      <c r="R29" s="1484"/>
      <c r="S29" s="862"/>
      <c r="T29" s="862"/>
      <c r="U29" s="862"/>
      <c r="V29" s="862"/>
      <c r="W29" s="862"/>
      <c r="X29" s="862"/>
      <c r="Y29" s="862"/>
      <c r="Z29" s="862"/>
      <c r="AA29" s="862"/>
    </row>
    <row r="30" spans="1:27" s="863" customFormat="1" ht="35.1" customHeight="1">
      <c r="A30" s="2175" t="e">
        <f>VLOOKUP(ROW()-ROW($A$5),TongHopKL!A:B,2,0)</f>
        <v>#N/A</v>
      </c>
      <c r="B30" s="1736">
        <f>SUM($O$6:O30)</f>
        <v>0</v>
      </c>
      <c r="C30" s="1737" t="e">
        <f>(VLOOKUP(A30,TongHopKL!B:F,5,0))</f>
        <v>#N/A</v>
      </c>
      <c r="D30" s="1738">
        <f>IFERROR(VLOOKUP(A30,DG!A:D,4,0),0)</f>
        <v>0</v>
      </c>
      <c r="E30" s="1739">
        <f>SUMIF(TongHopKL!B:B,'NT-VT'!A30,TongHopKL!H:H)</f>
        <v>0</v>
      </c>
      <c r="F30" s="1736" t="str">
        <f>IFERROR(VLOOKUP(A30,Solieu!G:M,2,0),"")</f>
        <v/>
      </c>
      <c r="G30" s="1736" t="str">
        <f>IFERROR(VLOOKUP(A30,Solieu!G:M,3,0),"")</f>
        <v/>
      </c>
      <c r="H30" s="1736"/>
      <c r="I30" s="1740"/>
      <c r="J30" s="1741" t="str">
        <f>IFERROR(VLOOKUP(A30,Solieu!G:M,4,0),"")</f>
        <v/>
      </c>
      <c r="K30" s="1742" t="str">
        <f>IFERROR(VLOOKUP(A30,Solieu!G:M,5,0),"")</f>
        <v/>
      </c>
      <c r="L30" s="1956" t="str">
        <f>IFERROR(VLOOKUP(A30,Solieu!G:M,6,0),"")</f>
        <v/>
      </c>
      <c r="M30" s="1740" t="str">
        <f>IFERROR(VLOOKUP(A30,Solieu!G:M,7,0),"")</f>
        <v/>
      </c>
      <c r="N30" s="1268" t="s">
        <v>4219</v>
      </c>
      <c r="O30" s="1483" t="str">
        <f t="shared" si="0"/>
        <v/>
      </c>
      <c r="P30" s="1264"/>
      <c r="Q30" s="1438"/>
      <c r="R30" s="1484"/>
      <c r="S30" s="862"/>
      <c r="T30" s="862"/>
      <c r="U30" s="862"/>
      <c r="V30" s="862"/>
      <c r="W30" s="862"/>
      <c r="X30" s="862"/>
      <c r="Y30" s="862"/>
      <c r="Z30" s="862"/>
      <c r="AA30" s="862"/>
    </row>
    <row r="31" spans="1:27" s="863" customFormat="1" ht="35.1" customHeight="1">
      <c r="A31" s="2175" t="e">
        <f>VLOOKUP(ROW()-ROW($A$5),TongHopKL!A:B,2,0)</f>
        <v>#N/A</v>
      </c>
      <c r="B31" s="1736">
        <f>SUM($O$6:O31)</f>
        <v>0</v>
      </c>
      <c r="C31" s="1737" t="e">
        <f>(VLOOKUP(A31,TongHopKL!B:F,5,0))</f>
        <v>#N/A</v>
      </c>
      <c r="D31" s="1738">
        <f>IFERROR(VLOOKUP(A31,DG!A:D,4,0),0)</f>
        <v>0</v>
      </c>
      <c r="E31" s="1739">
        <f>SUMIF(TongHopKL!B:B,'NT-VT'!A31,TongHopKL!H:H)</f>
        <v>0</v>
      </c>
      <c r="F31" s="1736" t="str">
        <f>IFERROR(VLOOKUP(A31,Solieu!G:M,2,0),"")</f>
        <v/>
      </c>
      <c r="G31" s="1736" t="str">
        <f>IFERROR(VLOOKUP(A31,Solieu!G:M,3,0),"")</f>
        <v/>
      </c>
      <c r="H31" s="1736"/>
      <c r="I31" s="1740"/>
      <c r="J31" s="1741" t="str">
        <f>IFERROR(VLOOKUP(A31,Solieu!G:M,4,0),"")</f>
        <v/>
      </c>
      <c r="K31" s="1742" t="str">
        <f>IFERROR(VLOOKUP(A31,Solieu!G:M,5,0),"")</f>
        <v/>
      </c>
      <c r="L31" s="1956" t="str">
        <f>IFERROR(VLOOKUP(A31,Solieu!G:M,6,0),"")</f>
        <v/>
      </c>
      <c r="M31" s="1740" t="str">
        <f>IFERROR(VLOOKUP(A31,Solieu!G:M,7,0),"")</f>
        <v/>
      </c>
      <c r="N31" s="1268" t="s">
        <v>4219</v>
      </c>
      <c r="O31" s="1483" t="str">
        <f t="shared" si="0"/>
        <v/>
      </c>
      <c r="P31" s="1264"/>
      <c r="Q31" s="1438"/>
      <c r="R31" s="1484"/>
      <c r="S31" s="862"/>
      <c r="T31" s="862"/>
      <c r="U31" s="862"/>
      <c r="V31" s="862"/>
      <c r="W31" s="862"/>
      <c r="X31" s="862"/>
      <c r="Y31" s="862"/>
      <c r="Z31" s="862"/>
      <c r="AA31" s="862"/>
    </row>
    <row r="32" spans="1:27" s="863" customFormat="1" ht="35.1" customHeight="1">
      <c r="A32" s="2175" t="e">
        <f>VLOOKUP(ROW()-ROW($A$5),TongHopKL!A:B,2,0)</f>
        <v>#N/A</v>
      </c>
      <c r="B32" s="1736">
        <f>SUM($O$6:O32)</f>
        <v>0</v>
      </c>
      <c r="C32" s="1737" t="e">
        <f>(VLOOKUP(A32,TongHopKL!B:F,5,0))</f>
        <v>#N/A</v>
      </c>
      <c r="D32" s="1738">
        <f>IFERROR(VLOOKUP(A32,DG!A:D,4,0),0)</f>
        <v>0</v>
      </c>
      <c r="E32" s="1739">
        <f>SUMIF(TongHopKL!B:B,'NT-VT'!A32,TongHopKL!H:H)</f>
        <v>0</v>
      </c>
      <c r="F32" s="1736" t="str">
        <f>IFERROR(VLOOKUP(A32,Solieu!G:M,2,0),"")</f>
        <v/>
      </c>
      <c r="G32" s="1736" t="str">
        <f>IFERROR(VLOOKUP(A32,Solieu!G:M,3,0),"")</f>
        <v/>
      </c>
      <c r="H32" s="1736"/>
      <c r="I32" s="1740"/>
      <c r="J32" s="1741" t="str">
        <f>IFERROR(VLOOKUP(A32,Solieu!G:M,4,0),"")</f>
        <v/>
      </c>
      <c r="K32" s="1742" t="str">
        <f>IFERROR(VLOOKUP(A32,Solieu!G:M,5,0),"")</f>
        <v/>
      </c>
      <c r="L32" s="1956" t="str">
        <f>IFERROR(VLOOKUP(A32,Solieu!G:M,6,0),"")</f>
        <v/>
      </c>
      <c r="M32" s="1740" t="str">
        <f>IFERROR(VLOOKUP(A32,Solieu!G:M,7,0),"")</f>
        <v/>
      </c>
      <c r="N32" s="1268" t="s">
        <v>4219</v>
      </c>
      <c r="O32" s="1483" t="str">
        <f t="shared" si="0"/>
        <v/>
      </c>
      <c r="P32" s="1264"/>
      <c r="Q32" s="1438"/>
      <c r="R32" s="1484"/>
      <c r="S32" s="862"/>
      <c r="T32" s="862"/>
      <c r="U32" s="862"/>
      <c r="V32" s="862"/>
      <c r="W32" s="862"/>
      <c r="X32" s="862"/>
      <c r="Y32" s="862"/>
      <c r="Z32" s="862"/>
      <c r="AA32" s="862"/>
    </row>
    <row r="33" spans="1:27" s="863" customFormat="1" ht="35.1" customHeight="1">
      <c r="A33" s="2175" t="e">
        <f>VLOOKUP(ROW()-ROW($A$5),TongHopKL!A:B,2,0)</f>
        <v>#N/A</v>
      </c>
      <c r="B33" s="1736">
        <f>SUM($O$6:O33)</f>
        <v>0</v>
      </c>
      <c r="C33" s="1737" t="e">
        <f>(VLOOKUP(A33,TongHopKL!B:F,5,0))</f>
        <v>#N/A</v>
      </c>
      <c r="D33" s="1738">
        <f>IFERROR(VLOOKUP(A33,DG!A:D,4,0),0)</f>
        <v>0</v>
      </c>
      <c r="E33" s="1739">
        <f>SUMIF(TongHopKL!B:B,'NT-VT'!A33,TongHopKL!H:H)</f>
        <v>0</v>
      </c>
      <c r="F33" s="1736" t="str">
        <f>IFERROR(VLOOKUP(A33,Solieu!G:M,2,0),"")</f>
        <v/>
      </c>
      <c r="G33" s="1736" t="str">
        <f>IFERROR(VLOOKUP(A33,Solieu!G:M,3,0),"")</f>
        <v/>
      </c>
      <c r="H33" s="1736"/>
      <c r="I33" s="1740"/>
      <c r="J33" s="1741" t="str">
        <f>IFERROR(VLOOKUP(A33,Solieu!G:M,4,0),"")</f>
        <v/>
      </c>
      <c r="K33" s="1742" t="str">
        <f>IFERROR(VLOOKUP(A33,Solieu!G:M,5,0),"")</f>
        <v/>
      </c>
      <c r="L33" s="1956" t="str">
        <f>IFERROR(VLOOKUP(A33,Solieu!G:M,6,0),"")</f>
        <v/>
      </c>
      <c r="M33" s="1740" t="str">
        <f>IFERROR(VLOOKUP(A33,Solieu!G:M,7,0),"")</f>
        <v/>
      </c>
      <c r="N33" s="1268" t="s">
        <v>4219</v>
      </c>
      <c r="O33" s="1483" t="str">
        <f t="shared" si="0"/>
        <v/>
      </c>
      <c r="P33" s="1264"/>
      <c r="Q33" s="1438"/>
      <c r="R33" s="1484"/>
      <c r="S33" s="862"/>
      <c r="T33" s="862"/>
      <c r="U33" s="862"/>
      <c r="V33" s="862"/>
      <c r="W33" s="862"/>
      <c r="X33" s="862"/>
      <c r="Y33" s="862"/>
      <c r="Z33" s="862"/>
      <c r="AA33" s="862"/>
    </row>
    <row r="34" spans="1:27" s="863" customFormat="1" ht="35.1" customHeight="1">
      <c r="A34" s="2175" t="e">
        <f>VLOOKUP(ROW()-ROW($A$5),TongHopKL!A:B,2,0)</f>
        <v>#N/A</v>
      </c>
      <c r="B34" s="1736">
        <f>SUM($O$6:O34)</f>
        <v>0</v>
      </c>
      <c r="C34" s="1737" t="e">
        <f>(VLOOKUP(A34,TongHopKL!B:F,5,0))</f>
        <v>#N/A</v>
      </c>
      <c r="D34" s="1738">
        <f>IFERROR(VLOOKUP(A34,DG!A:D,4,0),0)</f>
        <v>0</v>
      </c>
      <c r="E34" s="1739">
        <f>SUMIF(TongHopKL!B:B,'NT-VT'!A34,TongHopKL!H:H)</f>
        <v>0</v>
      </c>
      <c r="F34" s="1736" t="str">
        <f>IFERROR(VLOOKUP(A34,Solieu!G:M,2,0),"")</f>
        <v/>
      </c>
      <c r="G34" s="1736" t="str">
        <f>IFERROR(VLOOKUP(A34,Solieu!G:M,3,0),"")</f>
        <v/>
      </c>
      <c r="H34" s="1736"/>
      <c r="I34" s="1740"/>
      <c r="J34" s="1741" t="str">
        <f>IFERROR(VLOOKUP(A34,Solieu!G:M,4,0),"")</f>
        <v/>
      </c>
      <c r="K34" s="1742" t="str">
        <f>IFERROR(VLOOKUP(A34,Solieu!G:M,5,0),"")</f>
        <v/>
      </c>
      <c r="L34" s="1956" t="str">
        <f>IFERROR(VLOOKUP(A34,Solieu!G:M,6,0),"")</f>
        <v/>
      </c>
      <c r="M34" s="1740" t="str">
        <f>IFERROR(VLOOKUP(A34,Solieu!G:M,7,0),"")</f>
        <v/>
      </c>
      <c r="N34" s="1268" t="s">
        <v>4219</v>
      </c>
      <c r="O34" s="1483" t="str">
        <f t="shared" si="0"/>
        <v/>
      </c>
      <c r="P34" s="1264"/>
      <c r="Q34" s="1438"/>
      <c r="R34" s="1484"/>
      <c r="S34" s="862"/>
      <c r="T34" s="862"/>
      <c r="U34" s="862"/>
      <c r="V34" s="862"/>
      <c r="W34" s="862"/>
      <c r="X34" s="862"/>
      <c r="Y34" s="862"/>
      <c r="Z34" s="862"/>
      <c r="AA34" s="862"/>
    </row>
    <row r="35" spans="1:27" s="863" customFormat="1" ht="35.1" customHeight="1">
      <c r="A35" s="2175" t="e">
        <f>VLOOKUP(ROW()-ROW($A$5),TongHopKL!A:B,2,0)</f>
        <v>#N/A</v>
      </c>
      <c r="B35" s="1736">
        <f>SUM($O$6:O35)</f>
        <v>0</v>
      </c>
      <c r="C35" s="1737" t="e">
        <f>(VLOOKUP(A35,TongHopKL!B:F,5,0))</f>
        <v>#N/A</v>
      </c>
      <c r="D35" s="1738">
        <f>IFERROR(VLOOKUP(A35,DG!A:D,4,0),0)</f>
        <v>0</v>
      </c>
      <c r="E35" s="1739">
        <f>SUMIF(TongHopKL!B:B,'NT-VT'!A35,TongHopKL!H:H)</f>
        <v>0</v>
      </c>
      <c r="F35" s="1736" t="str">
        <f>IFERROR(VLOOKUP(A35,Solieu!G:M,2,0),"")</f>
        <v/>
      </c>
      <c r="G35" s="1736" t="str">
        <f>IFERROR(VLOOKUP(A35,Solieu!G:M,3,0),"")</f>
        <v/>
      </c>
      <c r="H35" s="1736"/>
      <c r="I35" s="1740"/>
      <c r="J35" s="1741" t="str">
        <f>IFERROR(VLOOKUP(A35,Solieu!G:M,4,0),"")</f>
        <v/>
      </c>
      <c r="K35" s="1742" t="str">
        <f>IFERROR(VLOOKUP(A35,Solieu!G:M,5,0),"")</f>
        <v/>
      </c>
      <c r="L35" s="1956" t="str">
        <f>IFERROR(VLOOKUP(A35,Solieu!G:M,6,0),"")</f>
        <v/>
      </c>
      <c r="M35" s="1740" t="str">
        <f>IFERROR(VLOOKUP(A35,Solieu!G:M,7,0),"")</f>
        <v/>
      </c>
      <c r="N35" s="1268" t="s">
        <v>4219</v>
      </c>
      <c r="O35" s="1483" t="str">
        <f t="shared" si="0"/>
        <v/>
      </c>
      <c r="P35" s="1264"/>
      <c r="Q35" s="1438"/>
      <c r="R35" s="1484"/>
      <c r="S35" s="862"/>
      <c r="T35" s="862"/>
      <c r="U35" s="862"/>
      <c r="V35" s="862"/>
      <c r="W35" s="862"/>
      <c r="X35" s="862"/>
      <c r="Y35" s="862"/>
      <c r="Z35" s="862"/>
      <c r="AA35" s="862"/>
    </row>
    <row r="36" spans="1:27" s="863" customFormat="1" ht="35.1" customHeight="1">
      <c r="A36" s="2175" t="e">
        <f>VLOOKUP(ROW()-ROW($A$5),TongHopKL!A:B,2,0)</f>
        <v>#N/A</v>
      </c>
      <c r="B36" s="1736">
        <f>SUM($O$6:O36)</f>
        <v>0</v>
      </c>
      <c r="C36" s="1737" t="e">
        <f>(VLOOKUP(A36,TongHopKL!B:F,5,0))</f>
        <v>#N/A</v>
      </c>
      <c r="D36" s="1738">
        <f>IFERROR(VLOOKUP(A36,DG!A:D,4,0),0)</f>
        <v>0</v>
      </c>
      <c r="E36" s="1739">
        <f>SUMIF(TongHopKL!B:B,'NT-VT'!A36,TongHopKL!H:H)</f>
        <v>0</v>
      </c>
      <c r="F36" s="1736" t="str">
        <f>IFERROR(VLOOKUP(A36,Solieu!G:M,2,0),"")</f>
        <v/>
      </c>
      <c r="G36" s="1736" t="str">
        <f>IFERROR(VLOOKUP(A36,Solieu!G:M,3,0),"")</f>
        <v/>
      </c>
      <c r="H36" s="1736"/>
      <c r="I36" s="1740"/>
      <c r="J36" s="1741" t="str">
        <f>IFERROR(VLOOKUP(A36,Solieu!G:M,4,0),"")</f>
        <v/>
      </c>
      <c r="K36" s="1742" t="str">
        <f>IFERROR(VLOOKUP(A36,Solieu!G:M,5,0),"")</f>
        <v/>
      </c>
      <c r="L36" s="1956" t="str">
        <f>IFERROR(VLOOKUP(A36,Solieu!G:M,6,0),"")</f>
        <v/>
      </c>
      <c r="M36" s="1740" t="str">
        <f>IFERROR(VLOOKUP(A36,Solieu!G:M,7,0),"")</f>
        <v/>
      </c>
      <c r="N36" s="1268" t="s">
        <v>4219</v>
      </c>
      <c r="O36" s="1483" t="str">
        <f t="shared" si="0"/>
        <v/>
      </c>
      <c r="P36" s="1264"/>
      <c r="Q36" s="1438"/>
      <c r="R36" s="1484"/>
      <c r="S36" s="862"/>
      <c r="T36" s="862"/>
      <c r="U36" s="862"/>
      <c r="V36" s="862"/>
      <c r="W36" s="862"/>
      <c r="X36" s="862"/>
      <c r="Y36" s="862"/>
      <c r="Z36" s="862"/>
      <c r="AA36" s="862"/>
    </row>
    <row r="37" spans="1:27" s="863" customFormat="1" ht="35.1" customHeight="1">
      <c r="A37" s="2175" t="e">
        <f>VLOOKUP(ROW()-ROW($A$5),TongHopKL!A:B,2,0)</f>
        <v>#N/A</v>
      </c>
      <c r="B37" s="1736">
        <f>SUM($O$6:O37)</f>
        <v>0</v>
      </c>
      <c r="C37" s="1737" t="e">
        <f>(VLOOKUP(A37,TongHopKL!B:F,5,0))</f>
        <v>#N/A</v>
      </c>
      <c r="D37" s="1738">
        <f>IFERROR(VLOOKUP(A37,DG!A:D,4,0),0)</f>
        <v>0</v>
      </c>
      <c r="E37" s="1739">
        <f>SUMIF(TongHopKL!B:B,'NT-VT'!A37,TongHopKL!H:H)</f>
        <v>0</v>
      </c>
      <c r="F37" s="1736" t="str">
        <f>IFERROR(VLOOKUP(A37,Solieu!G:M,2,0),"")</f>
        <v/>
      </c>
      <c r="G37" s="1736" t="str">
        <f>IFERROR(VLOOKUP(A37,Solieu!G:M,3,0),"")</f>
        <v/>
      </c>
      <c r="H37" s="1736"/>
      <c r="I37" s="1740"/>
      <c r="J37" s="1741" t="str">
        <f>IFERROR(VLOOKUP(A37,Solieu!G:M,4,0),"")</f>
        <v/>
      </c>
      <c r="K37" s="1742" t="str">
        <f>IFERROR(VLOOKUP(A37,Solieu!G:M,5,0),"")</f>
        <v/>
      </c>
      <c r="L37" s="1956" t="str">
        <f>IFERROR(VLOOKUP(A37,Solieu!G:M,6,0),"")</f>
        <v/>
      </c>
      <c r="M37" s="1740" t="str">
        <f>IFERROR(VLOOKUP(A37,Solieu!G:M,7,0),"")</f>
        <v/>
      </c>
      <c r="N37" s="1268" t="s">
        <v>4219</v>
      </c>
      <c r="O37" s="1483" t="str">
        <f t="shared" si="0"/>
        <v/>
      </c>
      <c r="P37" s="1264"/>
      <c r="Q37" s="1438"/>
      <c r="R37" s="1484"/>
      <c r="S37" s="862"/>
      <c r="T37" s="862"/>
      <c r="U37" s="862"/>
      <c r="V37" s="862"/>
      <c r="W37" s="862"/>
      <c r="X37" s="862"/>
      <c r="Y37" s="862"/>
      <c r="Z37" s="862"/>
      <c r="AA37" s="862"/>
    </row>
    <row r="38" spans="1:27" s="863" customFormat="1" ht="35.1" customHeight="1">
      <c r="A38" s="2175" t="e">
        <f>VLOOKUP(ROW()-ROW($A$5),TongHopKL!A:B,2,0)</f>
        <v>#N/A</v>
      </c>
      <c r="B38" s="1736">
        <f>SUM($O$6:O38)</f>
        <v>0</v>
      </c>
      <c r="C38" s="1737" t="e">
        <f>(VLOOKUP(A38,TongHopKL!B:F,5,0))</f>
        <v>#N/A</v>
      </c>
      <c r="D38" s="1738">
        <f>IFERROR(VLOOKUP(A38,DG!A:D,4,0),0)</f>
        <v>0</v>
      </c>
      <c r="E38" s="1739">
        <f>SUMIF(TongHopKL!B:B,'NT-VT'!A38,TongHopKL!H:H)</f>
        <v>0</v>
      </c>
      <c r="F38" s="1736" t="str">
        <f>IFERROR(VLOOKUP(A38,Solieu!G:M,2,0),"")</f>
        <v/>
      </c>
      <c r="G38" s="1736" t="str">
        <f>IFERROR(VLOOKUP(A38,Solieu!G:M,3,0),"")</f>
        <v/>
      </c>
      <c r="H38" s="1736"/>
      <c r="I38" s="1740"/>
      <c r="J38" s="1741" t="str">
        <f>IFERROR(VLOOKUP(A38,Solieu!G:M,4,0),"")</f>
        <v/>
      </c>
      <c r="K38" s="1742" t="str">
        <f>IFERROR(VLOOKUP(A38,Solieu!G:M,5,0),"")</f>
        <v/>
      </c>
      <c r="L38" s="1956" t="str">
        <f>IFERROR(VLOOKUP(A38,Solieu!G:M,6,0),"")</f>
        <v/>
      </c>
      <c r="M38" s="1740" t="str">
        <f>IFERROR(VLOOKUP(A38,Solieu!G:M,7,0),"")</f>
        <v/>
      </c>
      <c r="N38" s="1268" t="s">
        <v>4219</v>
      </c>
      <c r="O38" s="1483" t="str">
        <f t="shared" si="0"/>
        <v/>
      </c>
      <c r="P38" s="1264"/>
      <c r="Q38" s="1438"/>
      <c r="R38" s="1484"/>
      <c r="S38" s="862"/>
      <c r="T38" s="862"/>
      <c r="U38" s="862"/>
      <c r="V38" s="862"/>
      <c r="W38" s="862"/>
      <c r="X38" s="862"/>
      <c r="Y38" s="862"/>
      <c r="Z38" s="862"/>
      <c r="AA38" s="862"/>
    </row>
    <row r="39" spans="1:27" s="863" customFormat="1" ht="56.25" customHeight="1">
      <c r="A39" s="2175" t="e">
        <f>VLOOKUP(ROW()-ROW($A$5),TongHopKL!A:B,2,0)</f>
        <v>#N/A</v>
      </c>
      <c r="B39" s="1736">
        <f>SUM($O$6:O39)</f>
        <v>0</v>
      </c>
      <c r="C39" s="1737" t="e">
        <f>(VLOOKUP(A39,TongHopKL!B:F,5,0))</f>
        <v>#N/A</v>
      </c>
      <c r="D39" s="1738">
        <f>IFERROR(VLOOKUP(A39,DG!A:D,4,0),0)</f>
        <v>0</v>
      </c>
      <c r="E39" s="1739">
        <f>SUMIF(TongHopKL!B:B,'NT-VT'!A39,TongHopKL!H:H)</f>
        <v>0</v>
      </c>
      <c r="F39" s="1736" t="str">
        <f>IFERROR(VLOOKUP(A39,Solieu!G:M,2,0),"")</f>
        <v/>
      </c>
      <c r="G39" s="1736" t="str">
        <f>IFERROR(VLOOKUP(A39,Solieu!G:M,3,0),"")</f>
        <v/>
      </c>
      <c r="H39" s="1736"/>
      <c r="I39" s="1740"/>
      <c r="J39" s="1741" t="str">
        <f>IFERROR(VLOOKUP(A39,Solieu!G:M,4,0),"")</f>
        <v/>
      </c>
      <c r="K39" s="1742" t="str">
        <f>IFERROR(VLOOKUP(A39,Solieu!G:M,5,0),"")</f>
        <v/>
      </c>
      <c r="L39" s="1956" t="str">
        <f>IFERROR(VLOOKUP(A39,Solieu!G:M,6,0),"")</f>
        <v/>
      </c>
      <c r="M39" s="1740" t="str">
        <f>IFERROR(VLOOKUP(A39,Solieu!G:M,7,0),"")</f>
        <v/>
      </c>
      <c r="N39" s="1268" t="s">
        <v>4219</v>
      </c>
      <c r="O39" s="1483" t="str">
        <f t="shared" si="0"/>
        <v/>
      </c>
      <c r="P39" s="1264"/>
      <c r="Q39" s="1438"/>
      <c r="R39" s="1484"/>
      <c r="S39" s="862"/>
      <c r="T39" s="862"/>
      <c r="U39" s="862"/>
      <c r="V39" s="862"/>
      <c r="W39" s="862"/>
      <c r="X39" s="862"/>
      <c r="Y39" s="862"/>
      <c r="Z39" s="862"/>
      <c r="AA39" s="862"/>
    </row>
    <row r="40" spans="1:27" s="863" customFormat="1" ht="56.25" customHeight="1">
      <c r="A40" s="2175" t="e">
        <f>VLOOKUP(ROW()-ROW($A$5),TongHopKL!A:B,2,0)</f>
        <v>#N/A</v>
      </c>
      <c r="B40" s="1736">
        <f>SUM($O$6:O40)</f>
        <v>0</v>
      </c>
      <c r="C40" s="1737" t="e">
        <f>(VLOOKUP(A40,TongHopKL!B:F,5,0))</f>
        <v>#N/A</v>
      </c>
      <c r="D40" s="1738">
        <f>IFERROR(VLOOKUP(A40,DG!A:D,4,0),0)</f>
        <v>0</v>
      </c>
      <c r="E40" s="1739">
        <f>SUMIF(TongHopKL!B:B,'NT-VT'!A40,TongHopKL!H:H)</f>
        <v>0</v>
      </c>
      <c r="F40" s="1736" t="str">
        <f>IFERROR(VLOOKUP(A40,Solieu!G:M,2,0),"")</f>
        <v/>
      </c>
      <c r="G40" s="1736" t="str">
        <f>IFERROR(VLOOKUP(A40,Solieu!G:M,3,0),"")</f>
        <v/>
      </c>
      <c r="H40" s="1736"/>
      <c r="I40" s="1740"/>
      <c r="J40" s="1741" t="str">
        <f>IFERROR(VLOOKUP(A40,Solieu!G:M,4,0),"")</f>
        <v/>
      </c>
      <c r="K40" s="1742" t="str">
        <f>IFERROR(VLOOKUP(A40,Solieu!G:M,5,0),"")</f>
        <v/>
      </c>
      <c r="L40" s="1956" t="str">
        <f>IFERROR(VLOOKUP(A40,Solieu!G:M,6,0),"")</f>
        <v/>
      </c>
      <c r="M40" s="1740" t="str">
        <f>IFERROR(VLOOKUP(A40,Solieu!G:M,7,0),"")</f>
        <v/>
      </c>
      <c r="N40" s="1268" t="s">
        <v>4219</v>
      </c>
      <c r="O40" s="1483" t="str">
        <f t="shared" si="0"/>
        <v/>
      </c>
      <c r="P40" s="1264"/>
      <c r="Q40" s="1438"/>
      <c r="R40" s="1484"/>
      <c r="S40" s="862"/>
      <c r="T40" s="862"/>
      <c r="U40" s="862"/>
      <c r="V40" s="862"/>
      <c r="W40" s="862"/>
      <c r="X40" s="862"/>
      <c r="Y40" s="862"/>
      <c r="Z40" s="862"/>
      <c r="AA40" s="862"/>
    </row>
    <row r="41" spans="1:27" s="863" customFormat="1" ht="35.1" customHeight="1">
      <c r="A41" s="2175" t="e">
        <f>VLOOKUP(ROW()-ROW($A$5),TongHopKL!A:B,2,0)</f>
        <v>#N/A</v>
      </c>
      <c r="B41" s="1736">
        <f>SUM($O$6:O41)</f>
        <v>0</v>
      </c>
      <c r="C41" s="1737" t="e">
        <f>(VLOOKUP(A41,TongHopKL!B:F,5,0))</f>
        <v>#N/A</v>
      </c>
      <c r="D41" s="1738">
        <f>IFERROR(VLOOKUP(A41,DG!A:D,4,0),0)</f>
        <v>0</v>
      </c>
      <c r="E41" s="1739">
        <f>SUMIF(TongHopKL!B:B,'NT-VT'!A41,TongHopKL!H:H)</f>
        <v>0</v>
      </c>
      <c r="F41" s="1736" t="str">
        <f>IFERROR(VLOOKUP(A41,Solieu!G:M,2,0),"")</f>
        <v/>
      </c>
      <c r="G41" s="1736" t="str">
        <f>IFERROR(VLOOKUP(A41,Solieu!G:M,3,0),"")</f>
        <v/>
      </c>
      <c r="H41" s="1736"/>
      <c r="I41" s="1740"/>
      <c r="J41" s="1741" t="str">
        <f>IFERROR(VLOOKUP(A41,Solieu!G:M,4,0),"")</f>
        <v/>
      </c>
      <c r="K41" s="1742" t="str">
        <f>IFERROR(VLOOKUP(A41,Solieu!G:M,5,0),"")</f>
        <v/>
      </c>
      <c r="L41" s="1956" t="str">
        <f>IFERROR(VLOOKUP(A41,Solieu!G:M,6,0),"")</f>
        <v/>
      </c>
      <c r="M41" s="1740" t="str">
        <f>IFERROR(VLOOKUP(A41,Solieu!G:M,7,0),"")</f>
        <v/>
      </c>
      <c r="N41" s="1268" t="s">
        <v>4219</v>
      </c>
      <c r="O41" s="1483" t="str">
        <f t="shared" si="0"/>
        <v/>
      </c>
      <c r="P41" s="1264"/>
      <c r="Q41" s="1438"/>
      <c r="R41" s="1484"/>
      <c r="S41" s="862"/>
      <c r="T41" s="862"/>
      <c r="U41" s="862"/>
      <c r="V41" s="862"/>
      <c r="W41" s="862"/>
      <c r="X41" s="862"/>
      <c r="Y41" s="862"/>
      <c r="Z41" s="862"/>
      <c r="AA41" s="862"/>
    </row>
    <row r="42" spans="1:27" s="863" customFormat="1" ht="35.1" customHeight="1">
      <c r="A42" s="2175" t="e">
        <f>VLOOKUP(ROW()-ROW($A$5),TongHopKL!A:B,2,0)</f>
        <v>#N/A</v>
      </c>
      <c r="B42" s="1736">
        <f>SUM($O$6:O42)</f>
        <v>0</v>
      </c>
      <c r="C42" s="1737" t="e">
        <f>(VLOOKUP(A42,TongHopKL!B:F,5,0))</f>
        <v>#N/A</v>
      </c>
      <c r="D42" s="1738">
        <f>IFERROR(VLOOKUP(A42,DG!A:D,4,0),0)</f>
        <v>0</v>
      </c>
      <c r="E42" s="1739">
        <f>SUMIF(TongHopKL!B:B,'NT-VT'!A42,TongHopKL!H:H)</f>
        <v>0</v>
      </c>
      <c r="F42" s="1736" t="str">
        <f>IFERROR(VLOOKUP(A42,Solieu!G:M,2,0),"")</f>
        <v/>
      </c>
      <c r="G42" s="1736" t="str">
        <f>IFERROR(VLOOKUP(A42,Solieu!G:M,3,0),"")</f>
        <v/>
      </c>
      <c r="H42" s="1736"/>
      <c r="I42" s="1740"/>
      <c r="J42" s="1741" t="str">
        <f>IFERROR(VLOOKUP(A42,Solieu!G:M,4,0),"")</f>
        <v/>
      </c>
      <c r="K42" s="1742" t="str">
        <f>IFERROR(VLOOKUP(A42,Solieu!G:M,5,0),"")</f>
        <v/>
      </c>
      <c r="L42" s="1956" t="str">
        <f>IFERROR(VLOOKUP(A42,Solieu!G:M,6,0),"")</f>
        <v/>
      </c>
      <c r="M42" s="1740" t="str">
        <f>IFERROR(VLOOKUP(A42,Solieu!G:M,7,0),"")</f>
        <v/>
      </c>
      <c r="N42" s="1268" t="s">
        <v>4219</v>
      </c>
      <c r="O42" s="1483" t="str">
        <f t="shared" si="0"/>
        <v/>
      </c>
      <c r="P42" s="1264"/>
      <c r="Q42" s="1438"/>
      <c r="R42" s="1484"/>
      <c r="S42" s="862"/>
      <c r="T42" s="862"/>
      <c r="U42" s="862"/>
      <c r="V42" s="862"/>
      <c r="W42" s="862"/>
      <c r="X42" s="862"/>
      <c r="Y42" s="862"/>
      <c r="Z42" s="862"/>
      <c r="AA42" s="862"/>
    </row>
    <row r="43" spans="1:27" s="863" customFormat="1" ht="35.1" customHeight="1">
      <c r="A43" s="2175" t="e">
        <f>VLOOKUP(ROW()-ROW($A$5),TongHopKL!A:B,2,0)</f>
        <v>#N/A</v>
      </c>
      <c r="B43" s="1736">
        <f>SUM($O$6:O43)</f>
        <v>0</v>
      </c>
      <c r="C43" s="1737" t="e">
        <f>(VLOOKUP(A43,TongHopKL!B:F,5,0))</f>
        <v>#N/A</v>
      </c>
      <c r="D43" s="1738">
        <f>IFERROR(VLOOKUP(A43,DG!A:D,4,0),0)</f>
        <v>0</v>
      </c>
      <c r="E43" s="1739">
        <f>SUMIF(TongHopKL!B:B,'NT-VT'!A43,TongHopKL!H:H)</f>
        <v>0</v>
      </c>
      <c r="F43" s="1736" t="str">
        <f>IFERROR(VLOOKUP(A43,Solieu!G:M,2,0),"")</f>
        <v/>
      </c>
      <c r="G43" s="1736" t="str">
        <f>IFERROR(VLOOKUP(A43,Solieu!G:M,3,0),"")</f>
        <v/>
      </c>
      <c r="H43" s="1736"/>
      <c r="I43" s="1740"/>
      <c r="J43" s="1741" t="str">
        <f>IFERROR(VLOOKUP(A43,Solieu!G:M,4,0),"")</f>
        <v/>
      </c>
      <c r="K43" s="1742" t="str">
        <f>IFERROR(VLOOKUP(A43,Solieu!G:M,5,0),"")</f>
        <v/>
      </c>
      <c r="L43" s="1956" t="str">
        <f>IFERROR(VLOOKUP(A43,Solieu!G:M,6,0),"")</f>
        <v/>
      </c>
      <c r="M43" s="1740" t="str">
        <f>IFERROR(VLOOKUP(A43,Solieu!G:M,7,0),"")</f>
        <v/>
      </c>
      <c r="N43" s="1268" t="s">
        <v>4219</v>
      </c>
      <c r="O43" s="1483" t="str">
        <f t="shared" si="0"/>
        <v/>
      </c>
      <c r="P43" s="1264"/>
      <c r="Q43" s="1438"/>
      <c r="R43" s="1484"/>
      <c r="S43" s="862"/>
      <c r="T43" s="862"/>
      <c r="U43" s="862"/>
      <c r="V43" s="862"/>
      <c r="W43" s="862"/>
      <c r="X43" s="862"/>
      <c r="Y43" s="862"/>
      <c r="Z43" s="862"/>
      <c r="AA43" s="862"/>
    </row>
    <row r="44" spans="1:27" s="863" customFormat="1" ht="35.1" customHeight="1">
      <c r="A44" s="2175" t="e">
        <f>VLOOKUP(ROW()-ROW($A$5),TongHopKL!A:B,2,0)</f>
        <v>#N/A</v>
      </c>
      <c r="B44" s="1736">
        <f>SUM($O$6:O44)</f>
        <v>0</v>
      </c>
      <c r="C44" s="1737" t="e">
        <f>(VLOOKUP(A44,TongHopKL!B:F,5,0))</f>
        <v>#N/A</v>
      </c>
      <c r="D44" s="1738">
        <f>IFERROR(VLOOKUP(A44,DG!A:D,4,0),0)</f>
        <v>0</v>
      </c>
      <c r="E44" s="1739">
        <f>SUMIF(TongHopKL!B:B,'NT-VT'!A44,TongHopKL!H:H)</f>
        <v>0</v>
      </c>
      <c r="F44" s="1736" t="str">
        <f>IFERROR(VLOOKUP(A44,Solieu!G:M,2,0),"")</f>
        <v/>
      </c>
      <c r="G44" s="1736" t="str">
        <f>IFERROR(VLOOKUP(A44,Solieu!G:M,3,0),"")</f>
        <v/>
      </c>
      <c r="H44" s="1736"/>
      <c r="I44" s="1740"/>
      <c r="J44" s="1741" t="str">
        <f>IFERROR(VLOOKUP(A44,Solieu!G:M,4,0),"")</f>
        <v/>
      </c>
      <c r="K44" s="1742" t="str">
        <f>IFERROR(VLOOKUP(A44,Solieu!G:M,5,0),"")</f>
        <v/>
      </c>
      <c r="L44" s="1956" t="str">
        <f>IFERROR(VLOOKUP(A44,Solieu!G:M,6,0),"")</f>
        <v/>
      </c>
      <c r="M44" s="1740" t="str">
        <f>IFERROR(VLOOKUP(A44,Solieu!G:M,7,0),"")</f>
        <v/>
      </c>
      <c r="N44" s="1268" t="s">
        <v>4219</v>
      </c>
      <c r="O44" s="1483" t="str">
        <f t="shared" si="0"/>
        <v/>
      </c>
      <c r="P44" s="1264"/>
      <c r="Q44" s="1438"/>
      <c r="R44" s="1484"/>
      <c r="S44" s="862"/>
      <c r="T44" s="862"/>
      <c r="U44" s="862"/>
      <c r="V44" s="862"/>
      <c r="W44" s="862"/>
      <c r="X44" s="862"/>
      <c r="Y44" s="862"/>
      <c r="Z44" s="862"/>
      <c r="AA44" s="862"/>
    </row>
    <row r="45" spans="1:27" s="863" customFormat="1" ht="35.1" customHeight="1">
      <c r="A45" s="2175" t="e">
        <f>VLOOKUP(ROW()-ROW($A$5),TongHopKL!A:B,2,0)</f>
        <v>#N/A</v>
      </c>
      <c r="B45" s="1736">
        <f>SUM($O$6:O45)</f>
        <v>0</v>
      </c>
      <c r="C45" s="1737" t="e">
        <f>(VLOOKUP(A45,TongHopKL!B:F,5,0))</f>
        <v>#N/A</v>
      </c>
      <c r="D45" s="1738">
        <f>IFERROR(VLOOKUP(A45,DG!A:D,4,0),0)</f>
        <v>0</v>
      </c>
      <c r="E45" s="1739">
        <f>SUMIF(TongHopKL!B:B,'NT-VT'!A45,TongHopKL!H:H)</f>
        <v>0</v>
      </c>
      <c r="F45" s="1736" t="str">
        <f>IFERROR(VLOOKUP(A45,Solieu!G:M,2,0),"")</f>
        <v/>
      </c>
      <c r="G45" s="1736" t="str">
        <f>IFERROR(VLOOKUP(A45,Solieu!G:M,3,0),"")</f>
        <v/>
      </c>
      <c r="H45" s="1736"/>
      <c r="I45" s="1740"/>
      <c r="J45" s="1741" t="str">
        <f>IFERROR(VLOOKUP(A45,Solieu!G:M,4,0),"")</f>
        <v/>
      </c>
      <c r="K45" s="1742" t="str">
        <f>IFERROR(VLOOKUP(A45,Solieu!G:M,5,0),"")</f>
        <v/>
      </c>
      <c r="L45" s="1956" t="str">
        <f>IFERROR(VLOOKUP(A45,Solieu!G:M,6,0),"")</f>
        <v/>
      </c>
      <c r="M45" s="1740" t="str">
        <f>IFERROR(VLOOKUP(A45,Solieu!G:M,7,0),"")</f>
        <v/>
      </c>
      <c r="N45" s="1268" t="s">
        <v>4219</v>
      </c>
      <c r="O45" s="1483" t="str">
        <f t="shared" si="0"/>
        <v/>
      </c>
      <c r="P45" s="1264"/>
      <c r="Q45" s="1438"/>
      <c r="R45" s="1484"/>
      <c r="S45" s="862"/>
      <c r="T45" s="862"/>
      <c r="U45" s="862"/>
      <c r="V45" s="862"/>
      <c r="W45" s="862"/>
      <c r="X45" s="862"/>
      <c r="Y45" s="862"/>
      <c r="Z45" s="862"/>
      <c r="AA45" s="862"/>
    </row>
    <row r="46" spans="1:27" s="863" customFormat="1" ht="35.1" customHeight="1">
      <c r="A46" s="2175" t="e">
        <f>VLOOKUP(ROW()-ROW($A$5),TongHopKL!A:B,2,0)</f>
        <v>#N/A</v>
      </c>
      <c r="B46" s="1736">
        <f>SUM($O$6:O46)</f>
        <v>0</v>
      </c>
      <c r="C46" s="1737" t="e">
        <f>(VLOOKUP(A46,TongHopKL!B:F,5,0))</f>
        <v>#N/A</v>
      </c>
      <c r="D46" s="1738">
        <f>IFERROR(VLOOKUP(A46,DG!A:D,4,0),0)</f>
        <v>0</v>
      </c>
      <c r="E46" s="1739">
        <f>SUMIF(TongHopKL!B:B,'NT-VT'!A46,TongHopKL!H:H)</f>
        <v>0</v>
      </c>
      <c r="F46" s="1736" t="str">
        <f>IFERROR(VLOOKUP(A46,Solieu!G:M,2,0),"")</f>
        <v/>
      </c>
      <c r="G46" s="1736" t="str">
        <f>IFERROR(VLOOKUP(A46,Solieu!G:M,3,0),"")</f>
        <v/>
      </c>
      <c r="H46" s="1736"/>
      <c r="I46" s="1740"/>
      <c r="J46" s="1741" t="str">
        <f>IFERROR(VLOOKUP(A46,Solieu!G:M,4,0),"")</f>
        <v/>
      </c>
      <c r="K46" s="1742" t="str">
        <f>IFERROR(VLOOKUP(A46,Solieu!G:M,5,0),"")</f>
        <v/>
      </c>
      <c r="L46" s="1956" t="str">
        <f>IFERROR(VLOOKUP(A46,Solieu!G:M,6,0),"")</f>
        <v/>
      </c>
      <c r="M46" s="1740" t="str">
        <f>IFERROR(VLOOKUP(A46,Solieu!G:M,7,0),"")</f>
        <v/>
      </c>
      <c r="N46" s="1268" t="s">
        <v>4219</v>
      </c>
      <c r="O46" s="1483" t="str">
        <f t="shared" si="0"/>
        <v/>
      </c>
      <c r="P46" s="1264"/>
      <c r="Q46" s="1438"/>
      <c r="R46" s="1484"/>
      <c r="S46" s="862"/>
      <c r="T46" s="862"/>
      <c r="U46" s="862"/>
      <c r="V46" s="862"/>
      <c r="W46" s="862"/>
      <c r="X46" s="862"/>
      <c r="Y46" s="862"/>
      <c r="Z46" s="862"/>
      <c r="AA46" s="862"/>
    </row>
    <row r="47" spans="1:27" s="863" customFormat="1" ht="47.4" customHeight="1">
      <c r="A47" s="2175" t="e">
        <f>VLOOKUP(ROW()-ROW($A$5),TongHopKL!A:B,2,0)</f>
        <v>#N/A</v>
      </c>
      <c r="B47" s="1736">
        <f>SUM($O$6:O47)</f>
        <v>0</v>
      </c>
      <c r="C47" s="1737" t="e">
        <f>(VLOOKUP(A47,TongHopKL!B:F,5,0))</f>
        <v>#N/A</v>
      </c>
      <c r="D47" s="1738">
        <f>IFERROR(VLOOKUP(A47,DG!A:D,4,0),0)</f>
        <v>0</v>
      </c>
      <c r="E47" s="1739">
        <f>SUMIF(TongHopKL!B:B,'NT-VT'!A47,TongHopKL!H:H)</f>
        <v>0</v>
      </c>
      <c r="F47" s="1736" t="str">
        <f>IFERROR(VLOOKUP(A47,Solieu!G:M,2,0),"")</f>
        <v/>
      </c>
      <c r="G47" s="1736" t="str">
        <f>IFERROR(VLOOKUP(A47,Solieu!G:M,3,0),"")</f>
        <v/>
      </c>
      <c r="H47" s="1736"/>
      <c r="I47" s="1740"/>
      <c r="J47" s="1741" t="str">
        <f>IFERROR(VLOOKUP(A47,Solieu!G:M,4,0),"")</f>
        <v/>
      </c>
      <c r="K47" s="1742" t="str">
        <f>IFERROR(VLOOKUP(A47,Solieu!G:M,5,0),"")</f>
        <v/>
      </c>
      <c r="L47" s="1956" t="str">
        <f>IFERROR(VLOOKUP(A47,Solieu!G:M,6,0),"")</f>
        <v/>
      </c>
      <c r="M47" s="1740" t="str">
        <f>IFERROR(VLOOKUP(A47,Solieu!G:M,7,0),"")</f>
        <v/>
      </c>
      <c r="N47" s="1268" t="s">
        <v>4219</v>
      </c>
      <c r="O47" s="1483" t="str">
        <f t="shared" si="0"/>
        <v/>
      </c>
      <c r="P47" s="1264"/>
      <c r="Q47" s="1438"/>
      <c r="R47" s="1484"/>
      <c r="S47" s="862"/>
      <c r="T47" s="862"/>
      <c r="U47" s="862"/>
      <c r="V47" s="862"/>
      <c r="W47" s="862"/>
      <c r="X47" s="862"/>
      <c r="Y47" s="862"/>
      <c r="Z47" s="862"/>
      <c r="AA47" s="862"/>
    </row>
    <row r="48" spans="1:27" s="863" customFormat="1" ht="35.1" customHeight="1">
      <c r="A48" s="2175" t="e">
        <f>VLOOKUP(ROW()-ROW($A$5),TongHopKL!A:B,2,0)</f>
        <v>#N/A</v>
      </c>
      <c r="B48" s="1736">
        <f>SUM($O$6:O48)</f>
        <v>0</v>
      </c>
      <c r="C48" s="1737" t="e">
        <f>(VLOOKUP(A48,TongHopKL!B:F,5,0))</f>
        <v>#N/A</v>
      </c>
      <c r="D48" s="1738">
        <f>IFERROR(VLOOKUP(A48,DG!A:D,4,0),0)</f>
        <v>0</v>
      </c>
      <c r="E48" s="1739">
        <f>SUMIF(TongHopKL!B:B,'NT-VT'!A48,TongHopKL!H:H)</f>
        <v>0</v>
      </c>
      <c r="F48" s="1736" t="str">
        <f>IFERROR(VLOOKUP(A48,Solieu!G:M,2,0),"")</f>
        <v/>
      </c>
      <c r="G48" s="1736" t="str">
        <f>IFERROR(VLOOKUP(A48,Solieu!G:M,3,0),"")</f>
        <v/>
      </c>
      <c r="H48" s="1736"/>
      <c r="I48" s="1740"/>
      <c r="J48" s="1741" t="str">
        <f>IFERROR(VLOOKUP(A48,Solieu!G:M,4,0),"")</f>
        <v/>
      </c>
      <c r="K48" s="1742" t="str">
        <f>IFERROR(VLOOKUP(A48,Solieu!G:M,5,0),"")</f>
        <v/>
      </c>
      <c r="L48" s="1956" t="str">
        <f>IFERROR(VLOOKUP(A48,Solieu!G:M,6,0),"")</f>
        <v/>
      </c>
      <c r="M48" s="1740" t="str">
        <f>IFERROR(VLOOKUP(A48,Solieu!G:M,7,0),"")</f>
        <v/>
      </c>
      <c r="N48" s="1268" t="s">
        <v>4219</v>
      </c>
      <c r="O48" s="1483" t="str">
        <f t="shared" si="0"/>
        <v/>
      </c>
      <c r="P48" s="1264"/>
      <c r="Q48" s="1438"/>
      <c r="R48" s="1484"/>
      <c r="S48" s="862"/>
      <c r="T48" s="862"/>
      <c r="U48" s="862"/>
      <c r="V48" s="862"/>
      <c r="W48" s="862"/>
      <c r="X48" s="862"/>
      <c r="Y48" s="862"/>
      <c r="Z48" s="862"/>
      <c r="AA48" s="862"/>
    </row>
    <row r="49" spans="1:27" s="863" customFormat="1" ht="35.1" customHeight="1">
      <c r="A49" s="2175" t="e">
        <f>VLOOKUP(ROW()-ROW($A$5),TongHopKL!A:B,2,0)</f>
        <v>#N/A</v>
      </c>
      <c r="B49" s="1736">
        <f>SUM($O$6:O49)</f>
        <v>0</v>
      </c>
      <c r="C49" s="1737" t="e">
        <f>(VLOOKUP(A49,TongHopKL!B:F,5,0))</f>
        <v>#N/A</v>
      </c>
      <c r="D49" s="1738">
        <f>IFERROR(VLOOKUP(A49,DG!A:D,4,0),0)</f>
        <v>0</v>
      </c>
      <c r="E49" s="1739">
        <f>SUMIF(TongHopKL!B:B,'NT-VT'!A49,TongHopKL!H:H)</f>
        <v>0</v>
      </c>
      <c r="F49" s="1736" t="str">
        <f>IFERROR(VLOOKUP(A49,Solieu!G:M,2,0),"")</f>
        <v/>
      </c>
      <c r="G49" s="1736" t="str">
        <f>IFERROR(VLOOKUP(A49,Solieu!G:M,3,0),"")</f>
        <v/>
      </c>
      <c r="H49" s="1736"/>
      <c r="I49" s="1740"/>
      <c r="J49" s="1741" t="str">
        <f>IFERROR(VLOOKUP(A49,Solieu!G:M,4,0),"")</f>
        <v/>
      </c>
      <c r="K49" s="1742" t="str">
        <f>IFERROR(VLOOKUP(A49,Solieu!G:M,5,0),"")</f>
        <v/>
      </c>
      <c r="L49" s="1956" t="str">
        <f>IFERROR(VLOOKUP(A49,Solieu!G:M,6,0),"")</f>
        <v/>
      </c>
      <c r="M49" s="1740" t="str">
        <f>IFERROR(VLOOKUP(A49,Solieu!G:M,7,0),"")</f>
        <v/>
      </c>
      <c r="N49" s="1268" t="s">
        <v>4219</v>
      </c>
      <c r="O49" s="1483" t="str">
        <f t="shared" si="0"/>
        <v/>
      </c>
      <c r="P49" s="1264"/>
      <c r="Q49" s="1438"/>
      <c r="R49" s="1484"/>
      <c r="S49" s="862"/>
      <c r="T49" s="862"/>
      <c r="U49" s="862"/>
      <c r="V49" s="862"/>
      <c r="W49" s="862"/>
      <c r="X49" s="862"/>
      <c r="Y49" s="862"/>
      <c r="Z49" s="862"/>
      <c r="AA49" s="862"/>
    </row>
    <row r="50" spans="1:27" s="863" customFormat="1" ht="35.1" customHeight="1">
      <c r="A50" s="2175" t="e">
        <f>VLOOKUP(ROW()-ROW($A$5),TongHopKL!A:B,2,0)</f>
        <v>#N/A</v>
      </c>
      <c r="B50" s="1736">
        <f>SUM($O$6:O50)</f>
        <v>0</v>
      </c>
      <c r="C50" s="1737" t="e">
        <f>(VLOOKUP(A50,TongHopKL!B:F,5,0))</f>
        <v>#N/A</v>
      </c>
      <c r="D50" s="1738">
        <f>IFERROR(VLOOKUP(A50,DG!A:D,4,0),0)</f>
        <v>0</v>
      </c>
      <c r="E50" s="1739">
        <f>SUMIF(TongHopKL!B:B,'NT-VT'!A50,TongHopKL!H:H)</f>
        <v>0</v>
      </c>
      <c r="F50" s="1736" t="str">
        <f>IFERROR(VLOOKUP(A50,Solieu!G:M,2,0),"")</f>
        <v/>
      </c>
      <c r="G50" s="1736" t="str">
        <f>IFERROR(VLOOKUP(A50,Solieu!G:M,3,0),"")</f>
        <v/>
      </c>
      <c r="H50" s="1736"/>
      <c r="I50" s="1740"/>
      <c r="J50" s="1741" t="str">
        <f>IFERROR(VLOOKUP(A50,Solieu!G:M,4,0),"")</f>
        <v/>
      </c>
      <c r="K50" s="1742" t="str">
        <f>IFERROR(VLOOKUP(A50,Solieu!G:M,5,0),"")</f>
        <v/>
      </c>
      <c r="L50" s="1956" t="str">
        <f>IFERROR(VLOOKUP(A50,Solieu!G:M,6,0),"")</f>
        <v/>
      </c>
      <c r="M50" s="1740" t="str">
        <f>IFERROR(VLOOKUP(A50,Solieu!G:M,7,0),"")</f>
        <v/>
      </c>
      <c r="N50" s="1268" t="s">
        <v>4219</v>
      </c>
      <c r="O50" s="1483" t="str">
        <f t="shared" si="0"/>
        <v/>
      </c>
      <c r="P50" s="1264"/>
      <c r="Q50" s="1438"/>
      <c r="R50" s="1484"/>
      <c r="S50" s="862"/>
      <c r="T50" s="862"/>
      <c r="U50" s="862"/>
      <c r="V50" s="862"/>
      <c r="W50" s="862"/>
      <c r="X50" s="862"/>
      <c r="Y50" s="862"/>
      <c r="Z50" s="862"/>
      <c r="AA50" s="862"/>
    </row>
    <row r="51" spans="1:27" s="863" customFormat="1" ht="35.1" customHeight="1">
      <c r="A51" s="2175" t="e">
        <f>VLOOKUP(ROW()-ROW($A$5),TongHopKL!A:B,2,0)</f>
        <v>#N/A</v>
      </c>
      <c r="B51" s="1736">
        <f>SUM($O$6:O51)</f>
        <v>0</v>
      </c>
      <c r="C51" s="1737" t="e">
        <f>(VLOOKUP(A51,TongHopKL!B:F,5,0))</f>
        <v>#N/A</v>
      </c>
      <c r="D51" s="1738">
        <f>IFERROR(VLOOKUP(A51,DG!A:D,4,0),0)</f>
        <v>0</v>
      </c>
      <c r="E51" s="1739">
        <f>SUMIF(TongHopKL!B:B,'NT-VT'!A51,TongHopKL!H:H)</f>
        <v>0</v>
      </c>
      <c r="F51" s="1736" t="str">
        <f>IFERROR(VLOOKUP(A51,Solieu!G:M,2,0),"")</f>
        <v/>
      </c>
      <c r="G51" s="1736" t="str">
        <f>IFERROR(VLOOKUP(A51,Solieu!G:M,3,0),"")</f>
        <v/>
      </c>
      <c r="H51" s="1736"/>
      <c r="I51" s="1740"/>
      <c r="J51" s="1741" t="str">
        <f>IFERROR(VLOOKUP(A51,Solieu!G:M,4,0),"")</f>
        <v/>
      </c>
      <c r="K51" s="1742" t="str">
        <f>IFERROR(VLOOKUP(A51,Solieu!G:M,5,0),"")</f>
        <v/>
      </c>
      <c r="L51" s="1956" t="str">
        <f>IFERROR(VLOOKUP(A51,Solieu!G:M,6,0),"")</f>
        <v/>
      </c>
      <c r="M51" s="1740" t="str">
        <f>IFERROR(VLOOKUP(A51,Solieu!G:M,7,0),"")</f>
        <v/>
      </c>
      <c r="N51" s="1268" t="s">
        <v>4219</v>
      </c>
      <c r="O51" s="1483" t="str">
        <f t="shared" si="0"/>
        <v/>
      </c>
      <c r="P51" s="1264"/>
      <c r="Q51" s="1438"/>
      <c r="R51" s="1484"/>
      <c r="S51" s="862"/>
      <c r="T51" s="862"/>
      <c r="U51" s="862"/>
      <c r="V51" s="862"/>
      <c r="W51" s="862"/>
      <c r="X51" s="862"/>
      <c r="Y51" s="862"/>
      <c r="Z51" s="862"/>
      <c r="AA51" s="862"/>
    </row>
    <row r="52" spans="1:27" s="863" customFormat="1" ht="35.1" customHeight="1">
      <c r="A52" s="2175" t="e">
        <f>VLOOKUP(ROW()-ROW($A$5),TongHopKL!A:B,2,0)</f>
        <v>#N/A</v>
      </c>
      <c r="B52" s="1736">
        <f>SUM($O$6:O52)</f>
        <v>0</v>
      </c>
      <c r="C52" s="1737" t="e">
        <f>(VLOOKUP(A52,TongHopKL!B:F,5,0))</f>
        <v>#N/A</v>
      </c>
      <c r="D52" s="1738">
        <f>IFERROR(VLOOKUP(A52,DG!A:D,4,0),0)</f>
        <v>0</v>
      </c>
      <c r="E52" s="1739">
        <f>SUMIF(TongHopKL!B:B,'NT-VT'!A52,TongHopKL!H:H)</f>
        <v>0</v>
      </c>
      <c r="F52" s="1736" t="str">
        <f>IFERROR(VLOOKUP(A52,Solieu!G:M,2,0),"")</f>
        <v/>
      </c>
      <c r="G52" s="1736" t="str">
        <f>IFERROR(VLOOKUP(A52,Solieu!G:M,3,0),"")</f>
        <v/>
      </c>
      <c r="H52" s="1736"/>
      <c r="I52" s="1740"/>
      <c r="J52" s="1741" t="str">
        <f>IFERROR(VLOOKUP(A52,Solieu!G:M,4,0),"")</f>
        <v/>
      </c>
      <c r="K52" s="1742" t="str">
        <f>IFERROR(VLOOKUP(A52,Solieu!G:M,5,0),"")</f>
        <v/>
      </c>
      <c r="L52" s="1956" t="str">
        <f>IFERROR(VLOOKUP(A52,Solieu!G:M,6,0),"")</f>
        <v/>
      </c>
      <c r="M52" s="1740" t="str">
        <f>IFERROR(VLOOKUP(A52,Solieu!G:M,7,0),"")</f>
        <v/>
      </c>
      <c r="N52" s="1268" t="s">
        <v>4219</v>
      </c>
      <c r="O52" s="1483" t="str">
        <f t="shared" si="0"/>
        <v/>
      </c>
      <c r="P52" s="1264"/>
      <c r="Q52" s="1438"/>
      <c r="R52" s="1484"/>
      <c r="S52" s="862"/>
      <c r="T52" s="862"/>
      <c r="U52" s="862"/>
      <c r="V52" s="862"/>
      <c r="W52" s="862"/>
      <c r="X52" s="862"/>
      <c r="Y52" s="862"/>
      <c r="Z52" s="862"/>
      <c r="AA52" s="862"/>
    </row>
    <row r="53" spans="1:27" s="863" customFormat="1" ht="35.1" customHeight="1">
      <c r="A53" s="2175" t="e">
        <f>VLOOKUP(ROW()-ROW($A$5),TongHopKL!A:B,2,0)</f>
        <v>#N/A</v>
      </c>
      <c r="B53" s="1736">
        <f>SUM($O$6:O53)</f>
        <v>0</v>
      </c>
      <c r="C53" s="1737" t="e">
        <f>(VLOOKUP(A53,TongHopKL!B:F,5,0))</f>
        <v>#N/A</v>
      </c>
      <c r="D53" s="1738">
        <f>IFERROR(VLOOKUP(A53,DG!A:D,4,0),0)</f>
        <v>0</v>
      </c>
      <c r="E53" s="1739">
        <f>SUMIF(TongHopKL!B:B,'NT-VT'!A53,TongHopKL!H:H)</f>
        <v>0</v>
      </c>
      <c r="F53" s="1736" t="str">
        <f>IFERROR(VLOOKUP(A53,Solieu!G:M,2,0),"")</f>
        <v/>
      </c>
      <c r="G53" s="1736" t="str">
        <f>IFERROR(VLOOKUP(A53,Solieu!G:M,3,0),"")</f>
        <v/>
      </c>
      <c r="H53" s="1736"/>
      <c r="I53" s="1740"/>
      <c r="J53" s="1741" t="str">
        <f>IFERROR(VLOOKUP(A53,Solieu!G:M,4,0),"")</f>
        <v/>
      </c>
      <c r="K53" s="1742" t="str">
        <f>IFERROR(VLOOKUP(A53,Solieu!G:M,5,0),"")</f>
        <v/>
      </c>
      <c r="L53" s="1956" t="str">
        <f>IFERROR(VLOOKUP(A53,Solieu!G:M,6,0),"")</f>
        <v/>
      </c>
      <c r="M53" s="1740" t="str">
        <f>IFERROR(VLOOKUP(A53,Solieu!G:M,7,0),"")</f>
        <v/>
      </c>
      <c r="N53" s="1268" t="s">
        <v>4219</v>
      </c>
      <c r="O53" s="1483" t="str">
        <f t="shared" si="0"/>
        <v/>
      </c>
      <c r="P53" s="1264"/>
      <c r="Q53" s="1438"/>
      <c r="R53" s="1484"/>
      <c r="S53" s="862"/>
      <c r="T53" s="862"/>
      <c r="U53" s="862"/>
      <c r="V53" s="862"/>
      <c r="W53" s="862"/>
      <c r="X53" s="862"/>
      <c r="Y53" s="862"/>
      <c r="Z53" s="862"/>
      <c r="AA53" s="862"/>
    </row>
    <row r="54" spans="1:27" s="863" customFormat="1" ht="35.1" customHeight="1">
      <c r="A54" s="2175" t="e">
        <f>VLOOKUP(ROW()-ROW($A$5),TongHopKL!A:B,2,0)</f>
        <v>#N/A</v>
      </c>
      <c r="B54" s="1736">
        <f>SUM($O$6:O54)</f>
        <v>0</v>
      </c>
      <c r="C54" s="1737" t="e">
        <f>(VLOOKUP(A54,TongHopKL!B:F,5,0))</f>
        <v>#N/A</v>
      </c>
      <c r="D54" s="1738">
        <f>IFERROR(VLOOKUP(A54,DG!A:D,4,0),0)</f>
        <v>0</v>
      </c>
      <c r="E54" s="1739">
        <f>SUMIF(TongHopKL!B:B,'NT-VT'!A54,TongHopKL!H:H)</f>
        <v>0</v>
      </c>
      <c r="F54" s="1736" t="str">
        <f>IFERROR(VLOOKUP(A54,Solieu!G:M,2,0),"")</f>
        <v/>
      </c>
      <c r="G54" s="1736" t="str">
        <f>IFERROR(VLOOKUP(A54,Solieu!G:M,3,0),"")</f>
        <v/>
      </c>
      <c r="H54" s="1736"/>
      <c r="I54" s="1740"/>
      <c r="J54" s="1741" t="str">
        <f>IFERROR(VLOOKUP(A54,Solieu!G:M,4,0),"")</f>
        <v/>
      </c>
      <c r="K54" s="1742" t="str">
        <f>IFERROR(VLOOKUP(A54,Solieu!G:M,5,0),"")</f>
        <v/>
      </c>
      <c r="L54" s="1956" t="str">
        <f>IFERROR(VLOOKUP(A54,Solieu!G:M,6,0),"")</f>
        <v/>
      </c>
      <c r="M54" s="1740" t="str">
        <f>IFERROR(VLOOKUP(A54,Solieu!G:M,7,0),"")</f>
        <v/>
      </c>
      <c r="N54" s="1268" t="s">
        <v>4219</v>
      </c>
      <c r="O54" s="1483" t="str">
        <f t="shared" si="0"/>
        <v/>
      </c>
      <c r="P54" s="1264"/>
      <c r="Q54" s="1438"/>
      <c r="R54" s="1484"/>
      <c r="S54" s="862"/>
      <c r="T54" s="862"/>
      <c r="U54" s="862"/>
      <c r="V54" s="862"/>
      <c r="W54" s="862"/>
      <c r="X54" s="862"/>
      <c r="Y54" s="862"/>
      <c r="Z54" s="862"/>
      <c r="AA54" s="862"/>
    </row>
    <row r="55" spans="1:27" s="863" customFormat="1" ht="35.1" customHeight="1">
      <c r="A55" s="2175" t="e">
        <f>VLOOKUP(ROW()-ROW($A$5),TongHopKL!A:B,2,0)</f>
        <v>#N/A</v>
      </c>
      <c r="B55" s="1736">
        <f>SUM($O$6:O55)</f>
        <v>0</v>
      </c>
      <c r="C55" s="1737" t="e">
        <f>(VLOOKUP(A55,TongHopKL!B:F,5,0))</f>
        <v>#N/A</v>
      </c>
      <c r="D55" s="1738">
        <f>IFERROR(VLOOKUP(A55,DG!A:D,4,0),0)</f>
        <v>0</v>
      </c>
      <c r="E55" s="1739">
        <f>SUMIF(TongHopKL!B:B,'NT-VT'!A55,TongHopKL!H:H)</f>
        <v>0</v>
      </c>
      <c r="F55" s="1736" t="str">
        <f>IFERROR(VLOOKUP(A55,Solieu!G:M,2,0),"")</f>
        <v/>
      </c>
      <c r="G55" s="1736" t="str">
        <f>IFERROR(VLOOKUP(A55,Solieu!G:M,3,0),"")</f>
        <v/>
      </c>
      <c r="H55" s="1736"/>
      <c r="I55" s="1740"/>
      <c r="J55" s="1741" t="str">
        <f>IFERROR(VLOOKUP(A55,Solieu!G:M,4,0),"")</f>
        <v/>
      </c>
      <c r="K55" s="1742" t="str">
        <f>IFERROR(VLOOKUP(A55,Solieu!G:M,5,0),"")</f>
        <v/>
      </c>
      <c r="L55" s="1956" t="str">
        <f>IFERROR(VLOOKUP(A55,Solieu!G:M,6,0),"")</f>
        <v/>
      </c>
      <c r="M55" s="1740" t="str">
        <f>IFERROR(VLOOKUP(A55,Solieu!G:M,7,0),"")</f>
        <v/>
      </c>
      <c r="N55" s="1268" t="s">
        <v>4219</v>
      </c>
      <c r="O55" s="1483" t="str">
        <f t="shared" si="0"/>
        <v/>
      </c>
      <c r="P55" s="1264"/>
      <c r="Q55" s="1438"/>
      <c r="R55" s="1484"/>
      <c r="S55" s="862"/>
      <c r="T55" s="862"/>
      <c r="U55" s="862"/>
      <c r="V55" s="862"/>
      <c r="W55" s="862"/>
      <c r="X55" s="862"/>
      <c r="Y55" s="862"/>
      <c r="Z55" s="862"/>
      <c r="AA55" s="862"/>
    </row>
    <row r="56" spans="1:27" s="863" customFormat="1" ht="35.1" customHeight="1">
      <c r="A56" s="2175" t="e">
        <f>VLOOKUP(ROW()-ROW($A$5),TongHopKL!A:B,2,0)</f>
        <v>#N/A</v>
      </c>
      <c r="B56" s="1736">
        <f>SUM($O$6:O56)</f>
        <v>0</v>
      </c>
      <c r="C56" s="1737" t="e">
        <f>(VLOOKUP(A56,TongHopKL!B:F,5,0))</f>
        <v>#N/A</v>
      </c>
      <c r="D56" s="1738">
        <f>IFERROR(VLOOKUP(A56,DG!A:D,4,0),0)</f>
        <v>0</v>
      </c>
      <c r="E56" s="1739">
        <f>SUMIF(TongHopKL!B:B,'NT-VT'!A56,TongHopKL!H:H)</f>
        <v>0</v>
      </c>
      <c r="F56" s="1736" t="str">
        <f>IFERROR(VLOOKUP(A56,Solieu!G:M,2,0),"")</f>
        <v/>
      </c>
      <c r="G56" s="1736" t="str">
        <f>IFERROR(VLOOKUP(A56,Solieu!G:M,3,0),"")</f>
        <v/>
      </c>
      <c r="H56" s="1736"/>
      <c r="I56" s="1740"/>
      <c r="J56" s="1741" t="str">
        <f>IFERROR(VLOOKUP(A56,Solieu!G:M,4,0),"")</f>
        <v/>
      </c>
      <c r="K56" s="1742" t="str">
        <f>IFERROR(VLOOKUP(A56,Solieu!G:M,5,0),"")</f>
        <v/>
      </c>
      <c r="L56" s="1956" t="str">
        <f>IFERROR(VLOOKUP(A56,Solieu!G:M,6,0),"")</f>
        <v/>
      </c>
      <c r="M56" s="1740" t="str">
        <f>IFERROR(VLOOKUP(A56,Solieu!G:M,7,0),"")</f>
        <v/>
      </c>
      <c r="N56" s="1268" t="s">
        <v>4219</v>
      </c>
      <c r="O56" s="1483" t="str">
        <f t="shared" si="0"/>
        <v/>
      </c>
      <c r="P56" s="1264"/>
      <c r="Q56" s="1438"/>
      <c r="R56" s="1484"/>
      <c r="S56" s="862"/>
      <c r="T56" s="862"/>
      <c r="U56" s="862"/>
      <c r="V56" s="862"/>
      <c r="W56" s="862"/>
      <c r="X56" s="862"/>
      <c r="Y56" s="862"/>
      <c r="Z56" s="862"/>
      <c r="AA56" s="862"/>
    </row>
    <row r="57" spans="1:27" s="863" customFormat="1" ht="35.1" customHeight="1">
      <c r="A57" s="2175" t="e">
        <f>VLOOKUP(ROW()-ROW($A$5),TongHopKL!A:B,2,0)</f>
        <v>#N/A</v>
      </c>
      <c r="B57" s="1736">
        <f>SUM($O$6:O57)</f>
        <v>0</v>
      </c>
      <c r="C57" s="1737" t="e">
        <f>(VLOOKUP(A57,TongHopKL!B:F,5,0))</f>
        <v>#N/A</v>
      </c>
      <c r="D57" s="1738">
        <f>IFERROR(VLOOKUP(A57,DG!A:D,4,0),0)</f>
        <v>0</v>
      </c>
      <c r="E57" s="1739">
        <f>SUMIF(TongHopKL!B:B,'NT-VT'!A57,TongHopKL!H:H)</f>
        <v>0</v>
      </c>
      <c r="F57" s="1736" t="str">
        <f>IFERROR(VLOOKUP(A57,Solieu!G:M,2,0),"")</f>
        <v/>
      </c>
      <c r="G57" s="1736" t="str">
        <f>IFERROR(VLOOKUP(A57,Solieu!G:M,3,0),"")</f>
        <v/>
      </c>
      <c r="H57" s="1736"/>
      <c r="I57" s="1740"/>
      <c r="J57" s="1741" t="str">
        <f>IFERROR(VLOOKUP(A57,Solieu!G:M,4,0),"")</f>
        <v/>
      </c>
      <c r="K57" s="1742" t="str">
        <f>IFERROR(VLOOKUP(A57,Solieu!G:M,5,0),"")</f>
        <v/>
      </c>
      <c r="L57" s="1956" t="str">
        <f>IFERROR(VLOOKUP(A57,Solieu!G:M,6,0),"")</f>
        <v/>
      </c>
      <c r="M57" s="1740" t="str">
        <f>IFERROR(VLOOKUP(A57,Solieu!G:M,7,0),"")</f>
        <v/>
      </c>
      <c r="N57" s="1268" t="s">
        <v>4219</v>
      </c>
      <c r="O57" s="1483" t="str">
        <f t="shared" si="0"/>
        <v/>
      </c>
      <c r="P57" s="1264"/>
      <c r="Q57" s="1438"/>
      <c r="R57" s="1484"/>
      <c r="S57" s="862"/>
      <c r="T57" s="862"/>
      <c r="U57" s="862"/>
      <c r="V57" s="862"/>
      <c r="W57" s="862"/>
      <c r="X57" s="862"/>
      <c r="Y57" s="862"/>
      <c r="Z57" s="862"/>
      <c r="AA57" s="862"/>
    </row>
    <row r="58" spans="1:27" s="863" customFormat="1" ht="35.1" customHeight="1">
      <c r="A58" s="2175" t="e">
        <f>VLOOKUP(ROW()-ROW($A$5),TongHopKL!A:B,2,0)</f>
        <v>#N/A</v>
      </c>
      <c r="B58" s="1736">
        <f>SUM($O$6:O58)</f>
        <v>0</v>
      </c>
      <c r="C58" s="1737" t="e">
        <f>(VLOOKUP(A58,TongHopKL!B:F,5,0))</f>
        <v>#N/A</v>
      </c>
      <c r="D58" s="1738">
        <f>IFERROR(VLOOKUP(A58,DG!A:D,4,0),0)</f>
        <v>0</v>
      </c>
      <c r="E58" s="1739">
        <f>SUMIF(TongHopKL!B:B,'NT-VT'!A58,TongHopKL!H:H)</f>
        <v>0</v>
      </c>
      <c r="F58" s="1736" t="str">
        <f>IFERROR(VLOOKUP(A58,Solieu!G:M,2,0),"")</f>
        <v/>
      </c>
      <c r="G58" s="1736" t="str">
        <f>IFERROR(VLOOKUP(A58,Solieu!G:M,3,0),"")</f>
        <v/>
      </c>
      <c r="H58" s="1736"/>
      <c r="I58" s="1740"/>
      <c r="J58" s="1741" t="str">
        <f>IFERROR(VLOOKUP(A58,Solieu!G:M,4,0),"")</f>
        <v/>
      </c>
      <c r="K58" s="1742" t="str">
        <f>IFERROR(VLOOKUP(A58,Solieu!G:M,5,0),"")</f>
        <v/>
      </c>
      <c r="L58" s="1956" t="str">
        <f>IFERROR(VLOOKUP(A58,Solieu!G:M,6,0),"")</f>
        <v/>
      </c>
      <c r="M58" s="1740" t="str">
        <f>IFERROR(VLOOKUP(A58,Solieu!G:M,7,0),"")</f>
        <v/>
      </c>
      <c r="N58" s="1268" t="s">
        <v>4219</v>
      </c>
      <c r="O58" s="1483" t="str">
        <f t="shared" si="0"/>
        <v/>
      </c>
      <c r="P58" s="1264"/>
      <c r="Q58" s="1438"/>
      <c r="R58" s="1484"/>
      <c r="S58" s="862"/>
      <c r="T58" s="862"/>
      <c r="U58" s="862"/>
      <c r="V58" s="862"/>
      <c r="W58" s="862"/>
      <c r="X58" s="862"/>
      <c r="Y58" s="862"/>
      <c r="Z58" s="862"/>
      <c r="AA58" s="862"/>
    </row>
    <row r="59" spans="1:27" s="863" customFormat="1" ht="35.1" customHeight="1">
      <c r="A59" s="2175" t="e">
        <f>VLOOKUP(ROW()-ROW($A$5),TongHopKL!A:B,2,0)</f>
        <v>#N/A</v>
      </c>
      <c r="B59" s="1736">
        <f>SUM($O$6:O59)</f>
        <v>0</v>
      </c>
      <c r="C59" s="1737" t="e">
        <f>(VLOOKUP(A59,TongHopKL!B:F,5,0))</f>
        <v>#N/A</v>
      </c>
      <c r="D59" s="1738">
        <f>IFERROR(VLOOKUP(A59,DG!A:D,4,0),0)</f>
        <v>0</v>
      </c>
      <c r="E59" s="1739">
        <f>SUMIF(TongHopKL!B:B,'NT-VT'!A59,TongHopKL!H:H)</f>
        <v>0</v>
      </c>
      <c r="F59" s="1736" t="str">
        <f>IFERROR(VLOOKUP(A59,Solieu!G:M,2,0),"")</f>
        <v/>
      </c>
      <c r="G59" s="1736" t="str">
        <f>IFERROR(VLOOKUP(A59,Solieu!G:M,3,0),"")</f>
        <v/>
      </c>
      <c r="H59" s="1736"/>
      <c r="I59" s="1740"/>
      <c r="J59" s="1741" t="str">
        <f>IFERROR(VLOOKUP(A59,Solieu!G:M,4,0),"")</f>
        <v/>
      </c>
      <c r="K59" s="1742" t="str">
        <f>IFERROR(VLOOKUP(A59,Solieu!G:M,5,0),"")</f>
        <v/>
      </c>
      <c r="L59" s="1956" t="str">
        <f>IFERROR(VLOOKUP(A59,Solieu!G:M,6,0),"")</f>
        <v/>
      </c>
      <c r="M59" s="1740" t="str">
        <f>IFERROR(VLOOKUP(A59,Solieu!G:M,7,0),"")</f>
        <v/>
      </c>
      <c r="N59" s="1268" t="s">
        <v>4219</v>
      </c>
      <c r="O59" s="1483" t="str">
        <f t="shared" si="0"/>
        <v/>
      </c>
      <c r="P59" s="1264"/>
      <c r="Q59" s="1438"/>
      <c r="R59" s="1484"/>
      <c r="S59" s="862"/>
      <c r="T59" s="862"/>
      <c r="U59" s="862"/>
      <c r="V59" s="862"/>
      <c r="W59" s="862"/>
      <c r="X59" s="862"/>
      <c r="Y59" s="862"/>
      <c r="Z59" s="862"/>
      <c r="AA59" s="862"/>
    </row>
    <row r="60" spans="1:27" s="863" customFormat="1" ht="35.1" customHeight="1">
      <c r="A60" s="2175" t="e">
        <f>VLOOKUP(ROW()-ROW($A$5),TongHopKL!A:B,2,0)</f>
        <v>#N/A</v>
      </c>
      <c r="B60" s="1736">
        <f>SUM($O$6:O60)</f>
        <v>0</v>
      </c>
      <c r="C60" s="1737" t="e">
        <f>(VLOOKUP(A60,TongHopKL!B:F,5,0))</f>
        <v>#N/A</v>
      </c>
      <c r="D60" s="1738">
        <f>IFERROR(VLOOKUP(A60,DG!A:D,4,0),0)</f>
        <v>0</v>
      </c>
      <c r="E60" s="1739">
        <f>SUMIF(TongHopKL!B:B,'NT-VT'!A60,TongHopKL!H:H)</f>
        <v>0</v>
      </c>
      <c r="F60" s="1736" t="str">
        <f>IFERROR(VLOOKUP(A60,Solieu!G:M,2,0),"")</f>
        <v/>
      </c>
      <c r="G60" s="1736" t="str">
        <f>IFERROR(VLOOKUP(A60,Solieu!G:M,3,0),"")</f>
        <v/>
      </c>
      <c r="H60" s="1736"/>
      <c r="I60" s="1740"/>
      <c r="J60" s="1741" t="str">
        <f>IFERROR(VLOOKUP(A60,Solieu!G:M,4,0),"")</f>
        <v/>
      </c>
      <c r="K60" s="1742" t="str">
        <f>IFERROR(VLOOKUP(A60,Solieu!G:M,5,0),"")</f>
        <v/>
      </c>
      <c r="L60" s="1956" t="str">
        <f>IFERROR(VLOOKUP(A60,Solieu!G:M,6,0),"")</f>
        <v/>
      </c>
      <c r="M60" s="1740" t="str">
        <f>IFERROR(VLOOKUP(A60,Solieu!G:M,7,0),"")</f>
        <v/>
      </c>
      <c r="N60" s="1268" t="s">
        <v>4219</v>
      </c>
      <c r="O60" s="1483" t="str">
        <f t="shared" si="0"/>
        <v/>
      </c>
      <c r="P60" s="1264"/>
      <c r="Q60" s="1438"/>
      <c r="R60" s="1484"/>
      <c r="S60" s="862"/>
      <c r="T60" s="862"/>
      <c r="U60" s="862"/>
      <c r="V60" s="862"/>
      <c r="W60" s="862"/>
      <c r="X60" s="862"/>
      <c r="Y60" s="862"/>
      <c r="Z60" s="862"/>
      <c r="AA60" s="862"/>
    </row>
    <row r="61" spans="1:27" s="863" customFormat="1" ht="35.1" customHeight="1">
      <c r="A61" s="2175" t="e">
        <f>VLOOKUP(ROW()-ROW($A$5),TongHopKL!A:B,2,0)</f>
        <v>#N/A</v>
      </c>
      <c r="B61" s="1736">
        <f>SUM($O$6:O61)</f>
        <v>0</v>
      </c>
      <c r="C61" s="1737" t="e">
        <f>(VLOOKUP(A61,TongHopKL!B:F,5,0))</f>
        <v>#N/A</v>
      </c>
      <c r="D61" s="1738">
        <f>IFERROR(VLOOKUP(A61,DG!A:D,4,0),0)</f>
        <v>0</v>
      </c>
      <c r="E61" s="1739">
        <f>SUMIF(TongHopKL!B:B,'NT-VT'!A61,TongHopKL!H:H)</f>
        <v>0</v>
      </c>
      <c r="F61" s="1736" t="str">
        <f>IFERROR(VLOOKUP(A61,Solieu!G:M,2,0),"")</f>
        <v/>
      </c>
      <c r="G61" s="1736" t="str">
        <f>IFERROR(VLOOKUP(A61,Solieu!G:M,3,0),"")</f>
        <v/>
      </c>
      <c r="H61" s="1736"/>
      <c r="I61" s="1740"/>
      <c r="J61" s="1741" t="str">
        <f>IFERROR(VLOOKUP(A61,Solieu!G:M,4,0),"")</f>
        <v/>
      </c>
      <c r="K61" s="1742" t="str">
        <f>IFERROR(VLOOKUP(A61,Solieu!G:M,5,0),"")</f>
        <v/>
      </c>
      <c r="L61" s="1956" t="str">
        <f>IFERROR(VLOOKUP(A61,Solieu!G:M,6,0),"")</f>
        <v/>
      </c>
      <c r="M61" s="1740" t="str">
        <f>IFERROR(VLOOKUP(A61,Solieu!G:M,7,0),"")</f>
        <v/>
      </c>
      <c r="N61" s="1268" t="s">
        <v>4219</v>
      </c>
      <c r="O61" s="1483" t="str">
        <f t="shared" si="0"/>
        <v/>
      </c>
      <c r="P61" s="1264"/>
      <c r="Q61" s="1438"/>
      <c r="R61" s="1484"/>
      <c r="S61" s="862"/>
      <c r="T61" s="862"/>
      <c r="U61" s="862"/>
      <c r="V61" s="862"/>
      <c r="W61" s="862"/>
      <c r="X61" s="862"/>
      <c r="Y61" s="862"/>
      <c r="Z61" s="862"/>
      <c r="AA61" s="862"/>
    </row>
    <row r="62" spans="1:27" s="863" customFormat="1" ht="35.1" customHeight="1">
      <c r="A62" s="2175" t="e">
        <f>VLOOKUP(ROW()-ROW($A$5),TongHopKL!A:B,2,0)</f>
        <v>#N/A</v>
      </c>
      <c r="B62" s="1736">
        <f>SUM($O$6:O62)</f>
        <v>0</v>
      </c>
      <c r="C62" s="1737" t="e">
        <f>(VLOOKUP(A62,TongHopKL!B:F,5,0))</f>
        <v>#N/A</v>
      </c>
      <c r="D62" s="1738">
        <f>IFERROR(VLOOKUP(A62,DG!A:D,4,0),0)</f>
        <v>0</v>
      </c>
      <c r="E62" s="1739">
        <f>SUMIF(TongHopKL!B:B,'NT-VT'!A62,TongHopKL!H:H)</f>
        <v>0</v>
      </c>
      <c r="F62" s="1736" t="str">
        <f>IFERROR(VLOOKUP(A62,Solieu!G:M,2,0),"")</f>
        <v/>
      </c>
      <c r="G62" s="1736" t="str">
        <f>IFERROR(VLOOKUP(A62,Solieu!G:M,3,0),"")</f>
        <v/>
      </c>
      <c r="H62" s="1736"/>
      <c r="I62" s="1740"/>
      <c r="J62" s="1741" t="str">
        <f>IFERROR(VLOOKUP(A62,Solieu!G:M,4,0),"")</f>
        <v/>
      </c>
      <c r="K62" s="1742" t="str">
        <f>IFERROR(VLOOKUP(A62,Solieu!G:M,5,0),"")</f>
        <v/>
      </c>
      <c r="L62" s="1956" t="str">
        <f>IFERROR(VLOOKUP(A62,Solieu!G:M,6,0),"")</f>
        <v/>
      </c>
      <c r="M62" s="1740" t="str">
        <f>IFERROR(VLOOKUP(A62,Solieu!G:M,7,0),"")</f>
        <v/>
      </c>
      <c r="N62" s="1268" t="s">
        <v>4219</v>
      </c>
      <c r="O62" s="1483" t="str">
        <f t="shared" si="0"/>
        <v/>
      </c>
      <c r="P62" s="1264"/>
      <c r="Q62" s="1438"/>
      <c r="R62" s="1484"/>
      <c r="S62" s="862"/>
      <c r="T62" s="862"/>
      <c r="U62" s="862"/>
      <c r="V62" s="862"/>
      <c r="W62" s="862"/>
      <c r="X62" s="862"/>
      <c r="Y62" s="862"/>
      <c r="Z62" s="862"/>
      <c r="AA62" s="862"/>
    </row>
    <row r="63" spans="1:27" s="863" customFormat="1" ht="35.1" customHeight="1">
      <c r="A63" s="2175" t="e">
        <f>VLOOKUP(ROW()-ROW($A$5),TongHopKL!A:B,2,0)</f>
        <v>#N/A</v>
      </c>
      <c r="B63" s="1736">
        <f>SUM($O$6:O63)</f>
        <v>0</v>
      </c>
      <c r="C63" s="1737" t="e">
        <f>(VLOOKUP(A63,TongHopKL!B:F,5,0))</f>
        <v>#N/A</v>
      </c>
      <c r="D63" s="1738">
        <f>IFERROR(VLOOKUP(A63,DG!A:D,4,0),0)</f>
        <v>0</v>
      </c>
      <c r="E63" s="1739">
        <f>SUMIF(TongHopKL!B:B,'NT-VT'!A63,TongHopKL!H:H)</f>
        <v>0</v>
      </c>
      <c r="F63" s="1736" t="str">
        <f>IFERROR(VLOOKUP(A63,Solieu!G:M,2,0),"")</f>
        <v/>
      </c>
      <c r="G63" s="1736" t="str">
        <f>IFERROR(VLOOKUP(A63,Solieu!G:M,3,0),"")</f>
        <v/>
      </c>
      <c r="H63" s="1736"/>
      <c r="I63" s="1740"/>
      <c r="J63" s="1741" t="str">
        <f>IFERROR(VLOOKUP(A63,Solieu!G:M,4,0),"")</f>
        <v/>
      </c>
      <c r="K63" s="1742" t="str">
        <f>IFERROR(VLOOKUP(A63,Solieu!G:M,5,0),"")</f>
        <v/>
      </c>
      <c r="L63" s="1956" t="str">
        <f>IFERROR(VLOOKUP(A63,Solieu!G:M,6,0),"")</f>
        <v/>
      </c>
      <c r="M63" s="1740" t="str">
        <f>IFERROR(VLOOKUP(A63,Solieu!G:M,7,0),"")</f>
        <v/>
      </c>
      <c r="N63" s="1268" t="s">
        <v>4219</v>
      </c>
      <c r="O63" s="1483" t="str">
        <f t="shared" si="0"/>
        <v/>
      </c>
      <c r="P63" s="1264"/>
      <c r="Q63" s="1438"/>
      <c r="R63" s="1484"/>
      <c r="S63" s="862"/>
      <c r="T63" s="862"/>
      <c r="U63" s="862"/>
      <c r="V63" s="862"/>
      <c r="W63" s="862"/>
      <c r="X63" s="862"/>
      <c r="Y63" s="862"/>
      <c r="Z63" s="862"/>
      <c r="AA63" s="862"/>
    </row>
    <row r="64" spans="1:27" s="863" customFormat="1" ht="35.1" customHeight="1">
      <c r="A64" s="2175" t="e">
        <f>VLOOKUP(ROW()-ROW($A$5),TongHopKL!A:B,2,0)</f>
        <v>#N/A</v>
      </c>
      <c r="B64" s="1736">
        <f>SUM($O$6:O64)</f>
        <v>0</v>
      </c>
      <c r="C64" s="1737" t="e">
        <f>(VLOOKUP(A64,TongHopKL!B:F,5,0))</f>
        <v>#N/A</v>
      </c>
      <c r="D64" s="1738">
        <f>IFERROR(VLOOKUP(A64,DG!A:D,4,0),0)</f>
        <v>0</v>
      </c>
      <c r="E64" s="1739">
        <f>SUMIF(TongHopKL!B:B,'NT-VT'!A64,TongHopKL!H:H)</f>
        <v>0</v>
      </c>
      <c r="F64" s="1736" t="str">
        <f>IFERROR(VLOOKUP(A64,Solieu!G:M,2,0),"")</f>
        <v/>
      </c>
      <c r="G64" s="1736" t="str">
        <f>IFERROR(VLOOKUP(A64,Solieu!G:M,3,0),"")</f>
        <v/>
      </c>
      <c r="H64" s="1736"/>
      <c r="I64" s="1740"/>
      <c r="J64" s="1741" t="str">
        <f>IFERROR(VLOOKUP(A64,Solieu!G:M,4,0),"")</f>
        <v/>
      </c>
      <c r="K64" s="1742" t="str">
        <f>IFERROR(VLOOKUP(A64,Solieu!G:M,5,0),"")</f>
        <v/>
      </c>
      <c r="L64" s="1956" t="str">
        <f>IFERROR(VLOOKUP(A64,Solieu!G:M,6,0),"")</f>
        <v/>
      </c>
      <c r="M64" s="1740" t="str">
        <f>IFERROR(VLOOKUP(A64,Solieu!G:M,7,0),"")</f>
        <v/>
      </c>
      <c r="N64" s="1268" t="s">
        <v>4219</v>
      </c>
      <c r="O64" s="1483" t="str">
        <f t="shared" si="0"/>
        <v/>
      </c>
      <c r="P64" s="1264"/>
      <c r="Q64" s="1438"/>
      <c r="R64" s="1484"/>
      <c r="S64" s="862"/>
      <c r="T64" s="862"/>
      <c r="U64" s="862"/>
      <c r="V64" s="862"/>
      <c r="W64" s="862"/>
      <c r="X64" s="862"/>
      <c r="Y64" s="862"/>
      <c r="Z64" s="862"/>
      <c r="AA64" s="862"/>
    </row>
    <row r="65" spans="1:27" s="863" customFormat="1" ht="35.1" customHeight="1">
      <c r="A65" s="2175" t="e">
        <f>VLOOKUP(ROW()-ROW($A$5),TongHopKL!A:B,2,0)</f>
        <v>#N/A</v>
      </c>
      <c r="B65" s="1736">
        <f>SUM($O$6:O65)</f>
        <v>0</v>
      </c>
      <c r="C65" s="1737" t="e">
        <f>(VLOOKUP(A65,TongHopKL!B:F,5,0))</f>
        <v>#N/A</v>
      </c>
      <c r="D65" s="1738">
        <f>IFERROR(VLOOKUP(A65,DG!A:D,4,0),0)</f>
        <v>0</v>
      </c>
      <c r="E65" s="1739">
        <f>SUMIF(TongHopKL!B:B,'NT-VT'!A65,TongHopKL!H:H)</f>
        <v>0</v>
      </c>
      <c r="F65" s="1736" t="str">
        <f>IFERROR(VLOOKUP(A65,Solieu!G:M,2,0),"")</f>
        <v/>
      </c>
      <c r="G65" s="1736" t="str">
        <f>IFERROR(VLOOKUP(A65,Solieu!G:M,3,0),"")</f>
        <v/>
      </c>
      <c r="H65" s="1736"/>
      <c r="I65" s="1740"/>
      <c r="J65" s="1741" t="str">
        <f>IFERROR(VLOOKUP(A65,Solieu!G:M,4,0),"")</f>
        <v/>
      </c>
      <c r="K65" s="1742" t="str">
        <f>IFERROR(VLOOKUP(A65,Solieu!G:M,5,0),"")</f>
        <v/>
      </c>
      <c r="L65" s="1956" t="str">
        <f>IFERROR(VLOOKUP(A65,Solieu!G:M,6,0),"")</f>
        <v/>
      </c>
      <c r="M65" s="1740" t="str">
        <f>IFERROR(VLOOKUP(A65,Solieu!G:M,7,0),"")</f>
        <v/>
      </c>
      <c r="N65" s="1268" t="s">
        <v>4219</v>
      </c>
      <c r="O65" s="1483" t="str">
        <f t="shared" si="0"/>
        <v/>
      </c>
      <c r="P65" s="1264"/>
      <c r="Q65" s="1438"/>
      <c r="R65" s="1484"/>
      <c r="S65" s="862"/>
      <c r="T65" s="862"/>
      <c r="U65" s="862"/>
      <c r="V65" s="862"/>
      <c r="W65" s="862"/>
      <c r="X65" s="862"/>
      <c r="Y65" s="862"/>
      <c r="Z65" s="862"/>
      <c r="AA65" s="862"/>
    </row>
    <row r="66" spans="1:27" s="863" customFormat="1" ht="35.1" customHeight="1">
      <c r="A66" s="2175" t="e">
        <f>VLOOKUP(ROW()-ROW($A$5),TongHopKL!A:B,2,0)</f>
        <v>#N/A</v>
      </c>
      <c r="B66" s="1736">
        <f>SUM($O$6:O66)</f>
        <v>0</v>
      </c>
      <c r="C66" s="1737" t="e">
        <f>(VLOOKUP(A66,TongHopKL!B:F,5,0))</f>
        <v>#N/A</v>
      </c>
      <c r="D66" s="1738">
        <f>IFERROR(VLOOKUP(A66,DG!A:D,4,0),0)</f>
        <v>0</v>
      </c>
      <c r="E66" s="1739">
        <f>SUMIF(TongHopKL!B:B,'NT-VT'!A66,TongHopKL!H:H)</f>
        <v>0</v>
      </c>
      <c r="F66" s="1736" t="str">
        <f>IFERROR(VLOOKUP(A66,Solieu!G:M,2,0),"")</f>
        <v/>
      </c>
      <c r="G66" s="1736" t="str">
        <f>IFERROR(VLOOKUP(A66,Solieu!G:M,3,0),"")</f>
        <v/>
      </c>
      <c r="H66" s="1736"/>
      <c r="I66" s="1740"/>
      <c r="J66" s="1741" t="str">
        <f>IFERROR(VLOOKUP(A66,Solieu!G:M,4,0),"")</f>
        <v/>
      </c>
      <c r="K66" s="1742" t="str">
        <f>IFERROR(VLOOKUP(A66,Solieu!G:M,5,0),"")</f>
        <v/>
      </c>
      <c r="L66" s="1956" t="str">
        <f>IFERROR(VLOOKUP(A66,Solieu!G:M,6,0),"")</f>
        <v/>
      </c>
      <c r="M66" s="1740" t="str">
        <f>IFERROR(VLOOKUP(A66,Solieu!G:M,7,0),"")</f>
        <v/>
      </c>
      <c r="N66" s="1268" t="s">
        <v>4219</v>
      </c>
      <c r="O66" s="1483" t="str">
        <f t="shared" si="0"/>
        <v/>
      </c>
      <c r="P66" s="1264"/>
      <c r="Q66" s="1438"/>
      <c r="R66" s="1484"/>
      <c r="S66" s="862"/>
      <c r="T66" s="862"/>
      <c r="U66" s="862"/>
      <c r="V66" s="862"/>
      <c r="W66" s="862"/>
      <c r="X66" s="862"/>
      <c r="Y66" s="862"/>
      <c r="Z66" s="862"/>
      <c r="AA66" s="862"/>
    </row>
    <row r="67" spans="1:27" s="863" customFormat="1" ht="35.1" customHeight="1">
      <c r="A67" s="2175" t="e">
        <f>VLOOKUP(ROW()-ROW($A$5),TongHopKL!A:B,2,0)</f>
        <v>#N/A</v>
      </c>
      <c r="B67" s="1736">
        <f>SUM($O$6:O67)</f>
        <v>0</v>
      </c>
      <c r="C67" s="1737" t="e">
        <f>(VLOOKUP(A67,TongHopKL!B:F,5,0))</f>
        <v>#N/A</v>
      </c>
      <c r="D67" s="1738">
        <f>IFERROR(VLOOKUP(A67,DG!A:D,4,0),0)</f>
        <v>0</v>
      </c>
      <c r="E67" s="1739">
        <f>SUMIF(TongHopKL!B:B,'NT-VT'!A67,TongHopKL!H:H)</f>
        <v>0</v>
      </c>
      <c r="F67" s="1736" t="str">
        <f>IFERROR(VLOOKUP(A67,Solieu!G:M,2,0),"")</f>
        <v/>
      </c>
      <c r="G67" s="1736" t="str">
        <f>IFERROR(VLOOKUP(A67,Solieu!G:M,3,0),"")</f>
        <v/>
      </c>
      <c r="H67" s="1736"/>
      <c r="I67" s="1740"/>
      <c r="J67" s="1741" t="str">
        <f>IFERROR(VLOOKUP(A67,Solieu!G:M,4,0),"")</f>
        <v/>
      </c>
      <c r="K67" s="1742" t="str">
        <f>IFERROR(VLOOKUP(A67,Solieu!G:M,5,0),"")</f>
        <v/>
      </c>
      <c r="L67" s="1956" t="str">
        <f>IFERROR(VLOOKUP(A67,Solieu!G:M,6,0),"")</f>
        <v/>
      </c>
      <c r="M67" s="1740" t="str">
        <f>IFERROR(VLOOKUP(A67,Solieu!G:M,7,0),"")</f>
        <v/>
      </c>
      <c r="N67" s="1268" t="s">
        <v>4219</v>
      </c>
      <c r="O67" s="1483" t="str">
        <f t="shared" si="0"/>
        <v/>
      </c>
      <c r="P67" s="1264"/>
      <c r="Q67" s="1438"/>
      <c r="R67" s="1484"/>
      <c r="S67" s="862"/>
      <c r="T67" s="862"/>
      <c r="U67" s="862"/>
      <c r="V67" s="862"/>
      <c r="W67" s="862"/>
      <c r="X67" s="862"/>
      <c r="Y67" s="862"/>
      <c r="Z67" s="862"/>
      <c r="AA67" s="862"/>
    </row>
    <row r="68" spans="1:27" s="863" customFormat="1" ht="35.1" customHeight="1">
      <c r="A68" s="2175" t="e">
        <f>VLOOKUP(ROW()-ROW($A$5),TongHopKL!A:B,2,0)</f>
        <v>#N/A</v>
      </c>
      <c r="B68" s="1736">
        <f>SUM($O$6:O68)</f>
        <v>0</v>
      </c>
      <c r="C68" s="1737" t="e">
        <f>(VLOOKUP(A68,TongHopKL!B:F,5,0))</f>
        <v>#N/A</v>
      </c>
      <c r="D68" s="1738">
        <f>IFERROR(VLOOKUP(A68,DG!A:D,4,0),0)</f>
        <v>0</v>
      </c>
      <c r="E68" s="1739">
        <f>SUMIF(TongHopKL!B:B,'NT-VT'!A68,TongHopKL!H:H)</f>
        <v>0</v>
      </c>
      <c r="F68" s="1736" t="str">
        <f>IFERROR(VLOOKUP(A68,Solieu!G:M,2,0),"")</f>
        <v/>
      </c>
      <c r="G68" s="1736" t="str">
        <f>IFERROR(VLOOKUP(A68,Solieu!G:M,3,0),"")</f>
        <v/>
      </c>
      <c r="H68" s="1736"/>
      <c r="I68" s="1740"/>
      <c r="J68" s="1741" t="str">
        <f>IFERROR(VLOOKUP(A68,Solieu!G:M,4,0),"")</f>
        <v/>
      </c>
      <c r="K68" s="1742" t="str">
        <f>IFERROR(VLOOKUP(A68,Solieu!G:M,5,0),"")</f>
        <v/>
      </c>
      <c r="L68" s="1956" t="str">
        <f>IFERROR(VLOOKUP(A68,Solieu!G:M,6,0),"")</f>
        <v/>
      </c>
      <c r="M68" s="1740" t="str">
        <f>IFERROR(VLOOKUP(A68,Solieu!G:M,7,0),"")</f>
        <v/>
      </c>
      <c r="N68" s="1268" t="s">
        <v>4219</v>
      </c>
      <c r="O68" s="1483" t="str">
        <f t="shared" si="0"/>
        <v/>
      </c>
      <c r="P68" s="1264"/>
      <c r="Q68" s="1438"/>
      <c r="R68" s="1484"/>
      <c r="S68" s="862"/>
      <c r="T68" s="862"/>
      <c r="U68" s="862"/>
      <c r="V68" s="862"/>
      <c r="W68" s="862"/>
      <c r="X68" s="862"/>
      <c r="Y68" s="862"/>
      <c r="Z68" s="862"/>
      <c r="AA68" s="862"/>
    </row>
    <row r="69" spans="1:27" s="863" customFormat="1" ht="35.1" customHeight="1">
      <c r="A69" s="2175" t="e">
        <f>VLOOKUP(ROW()-ROW($A$5),TongHopKL!A:B,2,0)</f>
        <v>#N/A</v>
      </c>
      <c r="B69" s="1736">
        <f>SUM($O$6:O69)</f>
        <v>0</v>
      </c>
      <c r="C69" s="1737" t="e">
        <f>(VLOOKUP(A69,TongHopKL!B:F,5,0))</f>
        <v>#N/A</v>
      </c>
      <c r="D69" s="1738">
        <f>IFERROR(VLOOKUP(A69,DG!A:D,4,0),0)</f>
        <v>0</v>
      </c>
      <c r="E69" s="1739">
        <f>SUMIF(TongHopKL!B:B,'NT-VT'!A69,TongHopKL!H:H)</f>
        <v>0</v>
      </c>
      <c r="F69" s="1736" t="str">
        <f>IFERROR(VLOOKUP(A69,Solieu!G:M,2,0),"")</f>
        <v/>
      </c>
      <c r="G69" s="1736" t="str">
        <f>IFERROR(VLOOKUP(A69,Solieu!G:M,3,0),"")</f>
        <v/>
      </c>
      <c r="H69" s="1736"/>
      <c r="I69" s="1740"/>
      <c r="J69" s="1741" t="str">
        <f>IFERROR(VLOOKUP(A69,Solieu!G:M,4,0),"")</f>
        <v/>
      </c>
      <c r="K69" s="1742" t="str">
        <f>IFERROR(VLOOKUP(A69,Solieu!G:M,5,0),"")</f>
        <v/>
      </c>
      <c r="L69" s="1956" t="str">
        <f>IFERROR(VLOOKUP(A69,Solieu!G:M,6,0),"")</f>
        <v/>
      </c>
      <c r="M69" s="1740" t="str">
        <f>IFERROR(VLOOKUP(A69,Solieu!G:M,7,0),"")</f>
        <v/>
      </c>
      <c r="N69" s="1268" t="s">
        <v>4219</v>
      </c>
      <c r="O69" s="1483" t="str">
        <f t="shared" si="0"/>
        <v/>
      </c>
      <c r="P69" s="1264"/>
      <c r="Q69" s="1438"/>
      <c r="R69" s="1484"/>
      <c r="S69" s="862"/>
      <c r="T69" s="862"/>
      <c r="U69" s="862"/>
      <c r="V69" s="862"/>
      <c r="W69" s="862"/>
      <c r="X69" s="862"/>
      <c r="Y69" s="862"/>
      <c r="Z69" s="862"/>
      <c r="AA69" s="862"/>
    </row>
    <row r="70" spans="1:27" s="863" customFormat="1" ht="35.1" customHeight="1">
      <c r="A70" s="2175" t="e">
        <f>VLOOKUP(ROW()-ROW($A$5),TongHopKL!A:B,2,0)</f>
        <v>#N/A</v>
      </c>
      <c r="B70" s="1736">
        <f>SUM($O$6:O70)</f>
        <v>0</v>
      </c>
      <c r="C70" s="1737" t="e">
        <f>(VLOOKUP(A70,TongHopKL!B:F,5,0))</f>
        <v>#N/A</v>
      </c>
      <c r="D70" s="1738">
        <f>IFERROR(VLOOKUP(A70,DG!A:D,4,0),0)</f>
        <v>0</v>
      </c>
      <c r="E70" s="1739">
        <f>SUMIF(TongHopKL!B:B,'NT-VT'!A70,TongHopKL!H:H)</f>
        <v>0</v>
      </c>
      <c r="F70" s="1736" t="str">
        <f>IFERROR(VLOOKUP(A70,Solieu!G:M,2,0),"")</f>
        <v/>
      </c>
      <c r="G70" s="1736" t="str">
        <f>IFERROR(VLOOKUP(A70,Solieu!G:M,3,0),"")</f>
        <v/>
      </c>
      <c r="H70" s="1736"/>
      <c r="I70" s="1740"/>
      <c r="J70" s="1741" t="str">
        <f>IFERROR(VLOOKUP(A70,Solieu!G:M,4,0),"")</f>
        <v/>
      </c>
      <c r="K70" s="1742" t="str">
        <f>IFERROR(VLOOKUP(A70,Solieu!G:M,5,0),"")</f>
        <v/>
      </c>
      <c r="L70" s="1956" t="str">
        <f>IFERROR(VLOOKUP(A70,Solieu!G:M,6,0),"")</f>
        <v/>
      </c>
      <c r="M70" s="1740" t="str">
        <f>IFERROR(VLOOKUP(A70,Solieu!G:M,7,0),"")</f>
        <v/>
      </c>
      <c r="N70" s="1268" t="s">
        <v>4219</v>
      </c>
      <c r="O70" s="1483" t="str">
        <f t="shared" si="0"/>
        <v/>
      </c>
      <c r="P70" s="1264"/>
      <c r="Q70" s="1438"/>
      <c r="R70" s="1484"/>
      <c r="S70" s="862"/>
      <c r="T70" s="862"/>
      <c r="U70" s="862"/>
      <c r="V70" s="862"/>
      <c r="W70" s="862"/>
      <c r="X70" s="862"/>
      <c r="Y70" s="862"/>
      <c r="Z70" s="862"/>
      <c r="AA70" s="862"/>
    </row>
    <row r="71" spans="1:27" s="863" customFormat="1" ht="35.1" customHeight="1">
      <c r="A71" s="2175" t="e">
        <f>VLOOKUP(ROW()-ROW($A$5),TongHopKL!A:B,2,0)</f>
        <v>#N/A</v>
      </c>
      <c r="B71" s="1736">
        <f>SUM($O$6:O71)</f>
        <v>0</v>
      </c>
      <c r="C71" s="1737" t="e">
        <f>(VLOOKUP(A71,TongHopKL!B:F,5,0))</f>
        <v>#N/A</v>
      </c>
      <c r="D71" s="1738">
        <f>IFERROR(VLOOKUP(A71,DG!A:D,4,0),0)</f>
        <v>0</v>
      </c>
      <c r="E71" s="1739">
        <f>SUMIF(TongHopKL!B:B,'NT-VT'!A71,TongHopKL!H:H)</f>
        <v>0</v>
      </c>
      <c r="F71" s="1736" t="str">
        <f>IFERROR(VLOOKUP(A71,Solieu!G:M,2,0),"")</f>
        <v/>
      </c>
      <c r="G71" s="1736" t="str">
        <f>IFERROR(VLOOKUP(A71,Solieu!G:M,3,0),"")</f>
        <v/>
      </c>
      <c r="H71" s="1736"/>
      <c r="I71" s="1740"/>
      <c r="J71" s="1741" t="str">
        <f>IFERROR(VLOOKUP(A71,Solieu!G:M,4,0),"")</f>
        <v/>
      </c>
      <c r="K71" s="1742" t="str">
        <f>IFERROR(VLOOKUP(A71,Solieu!G:M,5,0),"")</f>
        <v/>
      </c>
      <c r="L71" s="1956" t="str">
        <f>IFERROR(VLOOKUP(A71,Solieu!G:M,6,0),"")</f>
        <v/>
      </c>
      <c r="M71" s="1740" t="str">
        <f>IFERROR(VLOOKUP(A71,Solieu!G:M,7,0),"")</f>
        <v/>
      </c>
      <c r="N71" s="1268" t="s">
        <v>4219</v>
      </c>
      <c r="O71" s="1483" t="str">
        <f t="shared" ref="O71:O127" si="1">IF(ISERROR(C71),"",1)</f>
        <v/>
      </c>
      <c r="P71" s="1264"/>
      <c r="Q71" s="1438"/>
      <c r="R71" s="1484"/>
      <c r="S71" s="862"/>
      <c r="T71" s="862"/>
      <c r="U71" s="862"/>
      <c r="V71" s="862"/>
      <c r="W71" s="862"/>
      <c r="X71" s="862"/>
      <c r="Y71" s="862"/>
      <c r="Z71" s="862"/>
      <c r="AA71" s="862"/>
    </row>
    <row r="72" spans="1:27" s="863" customFormat="1" ht="35.1" customHeight="1">
      <c r="A72" s="2175" t="e">
        <f>VLOOKUP(ROW()-ROW($A$5),TongHopKL!A:B,2,0)</f>
        <v>#N/A</v>
      </c>
      <c r="B72" s="1736">
        <f>SUM($O$6:O72)</f>
        <v>0</v>
      </c>
      <c r="C72" s="1737" t="e">
        <f>(VLOOKUP(A72,TongHopKL!B:F,5,0))</f>
        <v>#N/A</v>
      </c>
      <c r="D72" s="1738">
        <f>IFERROR(VLOOKUP(A72,DG!A:D,4,0),0)</f>
        <v>0</v>
      </c>
      <c r="E72" s="1739">
        <f>SUMIF(TongHopKL!B:B,'NT-VT'!A72,TongHopKL!H:H)</f>
        <v>0</v>
      </c>
      <c r="F72" s="1736" t="str">
        <f>IFERROR(VLOOKUP(A72,Solieu!G:M,2,0),"")</f>
        <v/>
      </c>
      <c r="G72" s="1736" t="str">
        <f>IFERROR(VLOOKUP(A72,Solieu!G:M,3,0),"")</f>
        <v/>
      </c>
      <c r="H72" s="1736"/>
      <c r="I72" s="1740"/>
      <c r="J72" s="1741" t="str">
        <f>IFERROR(VLOOKUP(A72,Solieu!G:M,4,0),"")</f>
        <v/>
      </c>
      <c r="K72" s="1742" t="str">
        <f>IFERROR(VLOOKUP(A72,Solieu!G:M,5,0),"")</f>
        <v/>
      </c>
      <c r="L72" s="1956" t="str">
        <f>IFERROR(VLOOKUP(A72,Solieu!G:M,6,0),"")</f>
        <v/>
      </c>
      <c r="M72" s="1740" t="str">
        <f>IFERROR(VLOOKUP(A72,Solieu!G:M,7,0),"")</f>
        <v/>
      </c>
      <c r="N72" s="1268" t="s">
        <v>4219</v>
      </c>
      <c r="O72" s="1483" t="str">
        <f t="shared" si="1"/>
        <v/>
      </c>
      <c r="P72" s="1264"/>
      <c r="Q72" s="1438"/>
      <c r="R72" s="1484"/>
      <c r="S72" s="862"/>
      <c r="T72" s="862"/>
      <c r="U72" s="862"/>
      <c r="V72" s="862"/>
      <c r="W72" s="862"/>
      <c r="X72" s="862"/>
      <c r="Y72" s="862"/>
      <c r="Z72" s="862"/>
      <c r="AA72" s="862"/>
    </row>
    <row r="73" spans="1:27" s="863" customFormat="1" ht="35.1" customHeight="1">
      <c r="A73" s="2175" t="e">
        <f>VLOOKUP(ROW()-ROW($A$5),TongHopKL!A:B,2,0)</f>
        <v>#N/A</v>
      </c>
      <c r="B73" s="1736">
        <f>SUM($O$6:O73)</f>
        <v>0</v>
      </c>
      <c r="C73" s="1737" t="e">
        <f>(VLOOKUP(A73,TongHopKL!B:F,5,0))</f>
        <v>#N/A</v>
      </c>
      <c r="D73" s="1738">
        <f>IFERROR(VLOOKUP(A73,DG!A:D,4,0),0)</f>
        <v>0</v>
      </c>
      <c r="E73" s="1739">
        <f>SUMIF(TongHopKL!B:B,'NT-VT'!A73,TongHopKL!H:H)</f>
        <v>0</v>
      </c>
      <c r="F73" s="1736" t="str">
        <f>IFERROR(VLOOKUP(A73,Solieu!G:M,2,0),"")</f>
        <v/>
      </c>
      <c r="G73" s="1736" t="str">
        <f>IFERROR(VLOOKUP(A73,Solieu!G:M,3,0),"")</f>
        <v/>
      </c>
      <c r="H73" s="1736"/>
      <c r="I73" s="1740"/>
      <c r="J73" s="1741" t="str">
        <f>IFERROR(VLOOKUP(A73,Solieu!G:M,4,0),"")</f>
        <v/>
      </c>
      <c r="K73" s="1742" t="str">
        <f>IFERROR(VLOOKUP(A73,Solieu!G:M,5,0),"")</f>
        <v/>
      </c>
      <c r="L73" s="1956" t="str">
        <f>IFERROR(VLOOKUP(A73,Solieu!G:M,6,0),"")</f>
        <v/>
      </c>
      <c r="M73" s="1740" t="str">
        <f>IFERROR(VLOOKUP(A73,Solieu!G:M,7,0),"")</f>
        <v/>
      </c>
      <c r="N73" s="1268" t="s">
        <v>4219</v>
      </c>
      <c r="O73" s="1483" t="str">
        <f t="shared" si="1"/>
        <v/>
      </c>
      <c r="P73" s="1264"/>
      <c r="Q73" s="1438"/>
      <c r="R73" s="1484"/>
      <c r="S73" s="862"/>
      <c r="T73" s="862"/>
      <c r="U73" s="862"/>
      <c r="V73" s="862"/>
      <c r="W73" s="862"/>
      <c r="X73" s="862"/>
      <c r="Y73" s="862"/>
      <c r="Z73" s="862"/>
      <c r="AA73" s="862"/>
    </row>
    <row r="74" spans="1:27" s="863" customFormat="1" ht="35.1" customHeight="1">
      <c r="A74" s="2175" t="e">
        <f>VLOOKUP(ROW()-ROW($A$5),TongHopKL!A:B,2,0)</f>
        <v>#N/A</v>
      </c>
      <c r="B74" s="1736">
        <f>SUM($O$6:O74)</f>
        <v>0</v>
      </c>
      <c r="C74" s="1737" t="e">
        <f>(VLOOKUP(A74,TongHopKL!B:F,5,0))</f>
        <v>#N/A</v>
      </c>
      <c r="D74" s="1738">
        <f>IFERROR(VLOOKUP(A74,DG!A:D,4,0),0)</f>
        <v>0</v>
      </c>
      <c r="E74" s="1739">
        <f>SUMIF(TongHopKL!B:B,'NT-VT'!A74,TongHopKL!H:H)</f>
        <v>0</v>
      </c>
      <c r="F74" s="1736" t="str">
        <f>IFERROR(VLOOKUP(A74,Solieu!G:M,2,0),"")</f>
        <v/>
      </c>
      <c r="G74" s="1736" t="str">
        <f>IFERROR(VLOOKUP(A74,Solieu!G:M,3,0),"")</f>
        <v/>
      </c>
      <c r="H74" s="1736"/>
      <c r="I74" s="1740"/>
      <c r="J74" s="1741" t="str">
        <f>IFERROR(VLOOKUP(A74,Solieu!G:M,4,0),"")</f>
        <v/>
      </c>
      <c r="K74" s="1742" t="str">
        <f>IFERROR(VLOOKUP(A74,Solieu!G:M,5,0),"")</f>
        <v/>
      </c>
      <c r="L74" s="1956" t="str">
        <f>IFERROR(VLOOKUP(A74,Solieu!G:M,6,0),"")</f>
        <v/>
      </c>
      <c r="M74" s="1740" t="str">
        <f>IFERROR(VLOOKUP(A74,Solieu!G:M,7,0),"")</f>
        <v/>
      </c>
      <c r="N74" s="1268" t="s">
        <v>4219</v>
      </c>
      <c r="O74" s="1483" t="str">
        <f t="shared" si="1"/>
        <v/>
      </c>
      <c r="P74" s="1264"/>
      <c r="Q74" s="1438"/>
      <c r="R74" s="1484"/>
      <c r="S74" s="862"/>
      <c r="T74" s="862"/>
      <c r="U74" s="862"/>
      <c r="V74" s="862"/>
      <c r="W74" s="862"/>
      <c r="X74" s="862"/>
      <c r="Y74" s="862"/>
      <c r="Z74" s="862"/>
      <c r="AA74" s="862"/>
    </row>
    <row r="75" spans="1:27" s="863" customFormat="1" ht="35.1" customHeight="1">
      <c r="A75" s="2175" t="e">
        <f>VLOOKUP(ROW()-ROW($A$5),TongHopKL!A:B,2,0)</f>
        <v>#N/A</v>
      </c>
      <c r="B75" s="1736">
        <f>SUM($O$6:O75)</f>
        <v>0</v>
      </c>
      <c r="C75" s="1737" t="e">
        <f>(VLOOKUP(A75,TongHopKL!B:F,5,0))</f>
        <v>#N/A</v>
      </c>
      <c r="D75" s="1738">
        <f>IFERROR(VLOOKUP(A75,DG!A:D,4,0),0)</f>
        <v>0</v>
      </c>
      <c r="E75" s="1739">
        <f>SUMIF(TongHopKL!B:B,'NT-VT'!A75,TongHopKL!H:H)</f>
        <v>0</v>
      </c>
      <c r="F75" s="1736" t="str">
        <f>IFERROR(VLOOKUP(A75,Solieu!G:M,2,0),"")</f>
        <v/>
      </c>
      <c r="G75" s="1736" t="str">
        <f>IFERROR(VLOOKUP(A75,Solieu!G:M,3,0),"")</f>
        <v/>
      </c>
      <c r="H75" s="1736"/>
      <c r="I75" s="1740"/>
      <c r="J75" s="1741" t="str">
        <f>IFERROR(VLOOKUP(A75,Solieu!G:M,4,0),"")</f>
        <v/>
      </c>
      <c r="K75" s="1742" t="str">
        <f>IFERROR(VLOOKUP(A75,Solieu!G:M,5,0),"")</f>
        <v/>
      </c>
      <c r="L75" s="1956" t="str">
        <f>IFERROR(VLOOKUP(A75,Solieu!G:M,6,0),"")</f>
        <v/>
      </c>
      <c r="M75" s="1740" t="str">
        <f>IFERROR(VLOOKUP(A75,Solieu!G:M,7,0),"")</f>
        <v/>
      </c>
      <c r="N75" s="1268" t="s">
        <v>4219</v>
      </c>
      <c r="O75" s="1483" t="str">
        <f t="shared" si="1"/>
        <v/>
      </c>
      <c r="P75" s="1264"/>
      <c r="Q75" s="1438"/>
      <c r="R75" s="1484"/>
      <c r="S75" s="862"/>
      <c r="T75" s="862"/>
      <c r="U75" s="862"/>
      <c r="V75" s="862"/>
      <c r="W75" s="862"/>
      <c r="X75" s="862"/>
      <c r="Y75" s="862"/>
      <c r="Z75" s="862"/>
      <c r="AA75" s="862"/>
    </row>
    <row r="76" spans="1:27" s="863" customFormat="1" ht="35.1" customHeight="1">
      <c r="A76" s="2175" t="e">
        <f>VLOOKUP(ROW()-ROW($A$5),TongHopKL!A:B,2,0)</f>
        <v>#N/A</v>
      </c>
      <c r="B76" s="1736">
        <f>SUM($O$6:O76)</f>
        <v>0</v>
      </c>
      <c r="C76" s="1737" t="e">
        <f>(VLOOKUP(A76,TongHopKL!B:F,5,0))</f>
        <v>#N/A</v>
      </c>
      <c r="D76" s="1738">
        <f>IFERROR(VLOOKUP(A76,DG!A:D,4,0),0)</f>
        <v>0</v>
      </c>
      <c r="E76" s="1739">
        <f>SUMIF(TongHopKL!B:B,'NT-VT'!A76,TongHopKL!H:H)</f>
        <v>0</v>
      </c>
      <c r="F76" s="1736" t="str">
        <f>IFERROR(VLOOKUP(A76,Solieu!G:M,2,0),"")</f>
        <v/>
      </c>
      <c r="G76" s="1736" t="str">
        <f>IFERROR(VLOOKUP(A76,Solieu!G:M,3,0),"")</f>
        <v/>
      </c>
      <c r="H76" s="1736"/>
      <c r="I76" s="1740"/>
      <c r="J76" s="1741" t="str">
        <f>IFERROR(VLOOKUP(A76,Solieu!G:M,4,0),"")</f>
        <v/>
      </c>
      <c r="K76" s="1742" t="str">
        <f>IFERROR(VLOOKUP(A76,Solieu!G:M,5,0),"")</f>
        <v/>
      </c>
      <c r="L76" s="1956" t="str">
        <f>IFERROR(VLOOKUP(A76,Solieu!G:M,6,0),"")</f>
        <v/>
      </c>
      <c r="M76" s="1740" t="str">
        <f>IFERROR(VLOOKUP(A76,Solieu!G:M,7,0),"")</f>
        <v/>
      </c>
      <c r="N76" s="1268" t="s">
        <v>4219</v>
      </c>
      <c r="O76" s="1483" t="str">
        <f t="shared" si="1"/>
        <v/>
      </c>
      <c r="P76" s="1264"/>
      <c r="Q76" s="1438"/>
      <c r="R76" s="1484"/>
      <c r="S76" s="862"/>
      <c r="T76" s="862"/>
      <c r="U76" s="862"/>
      <c r="V76" s="862"/>
      <c r="W76" s="862"/>
      <c r="X76" s="862"/>
      <c r="Y76" s="862"/>
      <c r="Z76" s="862"/>
      <c r="AA76" s="862"/>
    </row>
    <row r="77" spans="1:27" s="863" customFormat="1" ht="35.1" customHeight="1">
      <c r="A77" s="2175" t="e">
        <f>VLOOKUP(ROW()-ROW($A$5),TongHopKL!A:B,2,0)</f>
        <v>#N/A</v>
      </c>
      <c r="B77" s="1736">
        <f>SUM($O$6:O77)</f>
        <v>0</v>
      </c>
      <c r="C77" s="1737" t="e">
        <f>(VLOOKUP(A77,TongHopKL!B:F,5,0))</f>
        <v>#N/A</v>
      </c>
      <c r="D77" s="1738">
        <f>IFERROR(VLOOKUP(A77,DG!A:D,4,0),0)</f>
        <v>0</v>
      </c>
      <c r="E77" s="1739">
        <f>SUMIF(TongHopKL!B:B,'NT-VT'!A77,TongHopKL!H:H)</f>
        <v>0</v>
      </c>
      <c r="F77" s="1736" t="str">
        <f>IFERROR(VLOOKUP(A77,Solieu!G:M,2,0),"")</f>
        <v/>
      </c>
      <c r="G77" s="1736" t="str">
        <f>IFERROR(VLOOKUP(A77,Solieu!G:M,3,0),"")</f>
        <v/>
      </c>
      <c r="H77" s="1736"/>
      <c r="I77" s="1740"/>
      <c r="J77" s="1741" t="str">
        <f>IFERROR(VLOOKUP(A77,Solieu!G:M,4,0),"")</f>
        <v/>
      </c>
      <c r="K77" s="1742" t="str">
        <f>IFERROR(VLOOKUP(A77,Solieu!G:M,5,0),"")</f>
        <v/>
      </c>
      <c r="L77" s="1956" t="str">
        <f>IFERROR(VLOOKUP(A77,Solieu!G:M,6,0),"")</f>
        <v/>
      </c>
      <c r="M77" s="1740" t="str">
        <f>IFERROR(VLOOKUP(A77,Solieu!G:M,7,0),"")</f>
        <v/>
      </c>
      <c r="N77" s="1268" t="s">
        <v>4219</v>
      </c>
      <c r="O77" s="1483" t="str">
        <f t="shared" si="1"/>
        <v/>
      </c>
      <c r="P77" s="1264"/>
      <c r="Q77" s="1438"/>
      <c r="R77" s="1485"/>
    </row>
    <row r="78" spans="1:27" s="863" customFormat="1" ht="35.1" customHeight="1">
      <c r="A78" s="2175" t="e">
        <f>VLOOKUP(ROW()-ROW($A$5),TongHopKL!A:B,2,0)</f>
        <v>#N/A</v>
      </c>
      <c r="B78" s="1736">
        <f>SUM($O$6:O78)</f>
        <v>0</v>
      </c>
      <c r="C78" s="1737" t="e">
        <f>(VLOOKUP(A78,TongHopKL!B:F,5,0))</f>
        <v>#N/A</v>
      </c>
      <c r="D78" s="1738">
        <f>IFERROR(VLOOKUP(A78,DG!A:D,4,0),0)</f>
        <v>0</v>
      </c>
      <c r="E78" s="1739">
        <f>SUMIF(TongHopKL!B:B,'NT-VT'!A78,TongHopKL!H:H)</f>
        <v>0</v>
      </c>
      <c r="F78" s="1736" t="str">
        <f>IFERROR(VLOOKUP(A78,Solieu!G:M,2,0),"nt")</f>
        <v>nt</v>
      </c>
      <c r="G78" s="1736" t="str">
        <f>IFERROR(VLOOKUP(A78,Solieu!G:M,3,0),"")</f>
        <v/>
      </c>
      <c r="H78" s="1736"/>
      <c r="I78" s="1740"/>
      <c r="J78" s="1741" t="str">
        <f>IFERROR(VLOOKUP(A78,Solieu!G:M,4,0),"")</f>
        <v/>
      </c>
      <c r="K78" s="1742" t="str">
        <f>IFERROR(VLOOKUP(A78,Solieu!G:M,5,0),"")</f>
        <v/>
      </c>
      <c r="L78" s="1956" t="str">
        <f>IFERROR(VLOOKUP(A78,Solieu!G:M,6,0),"")</f>
        <v/>
      </c>
      <c r="M78" s="1740" t="str">
        <f>IFERROR(VLOOKUP(A78,Solieu!G:M,7,0),"")</f>
        <v/>
      </c>
      <c r="N78" s="1268" t="s">
        <v>4219</v>
      </c>
      <c r="O78" s="1483" t="str">
        <f t="shared" si="1"/>
        <v/>
      </c>
      <c r="P78" s="1264"/>
      <c r="Q78" s="1438"/>
      <c r="R78" s="1485"/>
    </row>
    <row r="79" spans="1:27" s="863" customFormat="1" ht="35.1" customHeight="1">
      <c r="A79" s="2175" t="e">
        <f>VLOOKUP(ROW()-ROW($A$5),TongHopKL!A:B,2,0)</f>
        <v>#N/A</v>
      </c>
      <c r="B79" s="1736">
        <f>SUM($O$6:O79)</f>
        <v>0</v>
      </c>
      <c r="C79" s="1737" t="e">
        <f>(VLOOKUP(A79,TongHopKL!B:F,5,0))</f>
        <v>#N/A</v>
      </c>
      <c r="D79" s="1738">
        <f>IFERROR(VLOOKUP(A79,DG!A:D,4,0),0)</f>
        <v>0</v>
      </c>
      <c r="E79" s="1739">
        <f>SUMIF(TongHopKL!B:B,'NT-VT'!A79,TongHopKL!H:H)</f>
        <v>0</v>
      </c>
      <c r="F79" s="1736" t="str">
        <f>IFERROR(VLOOKUP(A79,Solieu!G:M,2,0),"")</f>
        <v/>
      </c>
      <c r="G79" s="1736" t="str">
        <f>IFERROR(VLOOKUP(A79,Solieu!G:M,3,0),"")</f>
        <v/>
      </c>
      <c r="H79" s="1736"/>
      <c r="I79" s="1740"/>
      <c r="J79" s="1741" t="str">
        <f>IFERROR(VLOOKUP(A79,Solieu!G:M,4,0),"")</f>
        <v/>
      </c>
      <c r="K79" s="1742" t="str">
        <f>IFERROR(VLOOKUP(A79,Solieu!G:M,5,0),"")</f>
        <v/>
      </c>
      <c r="L79" s="1956" t="str">
        <f>IFERROR(VLOOKUP(A79,Solieu!G:M,6,0),"")</f>
        <v/>
      </c>
      <c r="M79" s="1740" t="str">
        <f>IFERROR(VLOOKUP(A79,Solieu!G:M,7,0),"")</f>
        <v/>
      </c>
      <c r="N79" s="1268" t="s">
        <v>4219</v>
      </c>
      <c r="O79" s="1483" t="str">
        <f t="shared" si="1"/>
        <v/>
      </c>
      <c r="P79" s="1264"/>
      <c r="Q79" s="1438"/>
      <c r="R79" s="1485"/>
    </row>
    <row r="80" spans="1:27" s="863" customFormat="1" ht="35.1" customHeight="1">
      <c r="A80" s="2175" t="e">
        <f>VLOOKUP(ROW()-ROW($A$5),TongHopKL!A:B,2,0)</f>
        <v>#N/A</v>
      </c>
      <c r="B80" s="1736">
        <f>SUM($O$6:O80)</f>
        <v>0</v>
      </c>
      <c r="C80" s="1737" t="e">
        <f>(VLOOKUP(A80,TongHopKL!B:F,5,0))</f>
        <v>#N/A</v>
      </c>
      <c r="D80" s="1738">
        <f>IFERROR(VLOOKUP(A80,DG!A:D,4,0),0)</f>
        <v>0</v>
      </c>
      <c r="E80" s="1739">
        <f>SUMIF(TongHopKL!B:B,'NT-VT'!A80,TongHopKL!H:H)</f>
        <v>0</v>
      </c>
      <c r="F80" s="1736" t="str">
        <f>IFERROR(VLOOKUP(A80,Solieu!G:M,2,0),"")</f>
        <v/>
      </c>
      <c r="G80" s="1736" t="str">
        <f>IFERROR(VLOOKUP(A80,Solieu!G:M,3,0),"")</f>
        <v/>
      </c>
      <c r="H80" s="1736"/>
      <c r="I80" s="1740"/>
      <c r="J80" s="1741" t="str">
        <f>IFERROR(VLOOKUP(A80,Solieu!G:M,4,0),"")</f>
        <v/>
      </c>
      <c r="K80" s="1742" t="str">
        <f>IFERROR(VLOOKUP(A80,Solieu!G:M,5,0),"")</f>
        <v/>
      </c>
      <c r="L80" s="1956" t="str">
        <f>IFERROR(VLOOKUP(A80,Solieu!G:M,6,0),"")</f>
        <v/>
      </c>
      <c r="M80" s="1740" t="str">
        <f>IFERROR(VLOOKUP(A80,Solieu!G:M,7,0),"")</f>
        <v/>
      </c>
      <c r="N80" s="1268" t="s">
        <v>4219</v>
      </c>
      <c r="O80" s="1483" t="str">
        <f t="shared" si="1"/>
        <v/>
      </c>
      <c r="P80" s="1264"/>
      <c r="Q80" s="1438"/>
      <c r="R80" s="1485"/>
    </row>
    <row r="81" spans="1:18" s="863" customFormat="1" ht="35.1" customHeight="1">
      <c r="A81" s="2175" t="e">
        <f>VLOOKUP(ROW()-ROW($A$5),TongHopKL!A:B,2,0)</f>
        <v>#N/A</v>
      </c>
      <c r="B81" s="1736">
        <f>SUM($O$6:O81)</f>
        <v>0</v>
      </c>
      <c r="C81" s="1737" t="e">
        <f>(VLOOKUP(A81,TongHopKL!B:F,5,0))</f>
        <v>#N/A</v>
      </c>
      <c r="D81" s="1738">
        <f>IFERROR(VLOOKUP(A81,DG!A:D,4,0),0)</f>
        <v>0</v>
      </c>
      <c r="E81" s="1739">
        <f>SUMIF(TongHopKL!B:B,'NT-VT'!A81,TongHopKL!H:H)</f>
        <v>0</v>
      </c>
      <c r="F81" s="1736" t="str">
        <f>IFERROR(VLOOKUP(A81,Solieu!G:M,2,0),"")</f>
        <v/>
      </c>
      <c r="G81" s="1736" t="str">
        <f>IFERROR(VLOOKUP(A81,Solieu!G:M,3,0),"")</f>
        <v/>
      </c>
      <c r="H81" s="1736"/>
      <c r="I81" s="1740"/>
      <c r="J81" s="1741" t="str">
        <f>IFERROR(VLOOKUP(A81,Solieu!G:M,4,0),"")</f>
        <v/>
      </c>
      <c r="K81" s="1742" t="str">
        <f>IFERROR(VLOOKUP(A81,Solieu!G:M,5,0),"")</f>
        <v/>
      </c>
      <c r="L81" s="1956" t="str">
        <f>IFERROR(VLOOKUP(A81,Solieu!G:M,6,0),"")</f>
        <v/>
      </c>
      <c r="M81" s="1740" t="str">
        <f>IFERROR(VLOOKUP(A81,Solieu!G:M,7,0),"")</f>
        <v/>
      </c>
      <c r="N81" s="1268" t="s">
        <v>4219</v>
      </c>
      <c r="O81" s="1483" t="str">
        <f t="shared" si="1"/>
        <v/>
      </c>
      <c r="P81" s="1264"/>
      <c r="Q81" s="1438"/>
      <c r="R81" s="1485"/>
    </row>
    <row r="82" spans="1:18" s="863" customFormat="1" ht="35.1" customHeight="1">
      <c r="A82" s="2175" t="e">
        <f>VLOOKUP(ROW()-ROW($A$5),TongHopKL!A:B,2,0)</f>
        <v>#N/A</v>
      </c>
      <c r="B82" s="1736">
        <f>SUM($O$6:O82)</f>
        <v>0</v>
      </c>
      <c r="C82" s="1737" t="e">
        <f>(VLOOKUP(A82,TongHopKL!B:F,5,0))</f>
        <v>#N/A</v>
      </c>
      <c r="D82" s="1738">
        <f>IFERROR(VLOOKUP(A82,DG!A:D,4,0),0)</f>
        <v>0</v>
      </c>
      <c r="E82" s="1739">
        <f>SUMIF(TongHopKL!B:B,'NT-VT'!A82,TongHopKL!H:H)</f>
        <v>0</v>
      </c>
      <c r="F82" s="1736" t="str">
        <f>IFERROR(VLOOKUP(A82,Solieu!G:M,2,0),"")</f>
        <v/>
      </c>
      <c r="G82" s="1736" t="str">
        <f>IFERROR(VLOOKUP(A82,Solieu!G:M,3,0),"")</f>
        <v/>
      </c>
      <c r="H82" s="1736"/>
      <c r="I82" s="1740"/>
      <c r="J82" s="1741" t="str">
        <f>IFERROR(VLOOKUP(A82,Solieu!G:M,4,0),"")</f>
        <v/>
      </c>
      <c r="K82" s="1742" t="str">
        <f>IFERROR(VLOOKUP(A82,Solieu!G:M,5,0),"")</f>
        <v/>
      </c>
      <c r="L82" s="1956" t="str">
        <f>IFERROR(VLOOKUP(A82,Solieu!G:M,6,0),"")</f>
        <v/>
      </c>
      <c r="M82" s="1740" t="str">
        <f>IFERROR(VLOOKUP(A82,Solieu!G:M,7,0),"")</f>
        <v/>
      </c>
      <c r="N82" s="1268" t="s">
        <v>4219</v>
      </c>
      <c r="O82" s="1483" t="str">
        <f t="shared" si="1"/>
        <v/>
      </c>
      <c r="P82" s="1264"/>
      <c r="Q82" s="1481"/>
      <c r="R82" s="1485"/>
    </row>
    <row r="83" spans="1:18" s="863" customFormat="1" ht="35.1" customHeight="1">
      <c r="A83" s="2175" t="e">
        <f>VLOOKUP(ROW()-ROW($A$5),TongHopKL!A:B,2,0)</f>
        <v>#N/A</v>
      </c>
      <c r="B83" s="1736">
        <f>SUM($O$6:O83)</f>
        <v>0</v>
      </c>
      <c r="C83" s="1737" t="e">
        <f>(VLOOKUP(A83,TongHopKL!B:F,5,0))</f>
        <v>#N/A</v>
      </c>
      <c r="D83" s="1738">
        <f>IFERROR(VLOOKUP(A83,DG!A:D,4,0),0)</f>
        <v>0</v>
      </c>
      <c r="E83" s="1739">
        <f>SUMIF(TongHopKL!B:B,'NT-VT'!A83,TongHopKL!H:H)</f>
        <v>0</v>
      </c>
      <c r="F83" s="1736" t="str">
        <f>IFERROR(VLOOKUP(A83,Solieu!G:M,2,0),"")</f>
        <v/>
      </c>
      <c r="G83" s="1736" t="str">
        <f>IFERROR(VLOOKUP(A83,Solieu!G:M,3,0),"")</f>
        <v/>
      </c>
      <c r="H83" s="1736"/>
      <c r="I83" s="1740"/>
      <c r="J83" s="1741" t="str">
        <f>IFERROR(VLOOKUP(A83,Solieu!G:M,4,0),"")</f>
        <v/>
      </c>
      <c r="K83" s="1742" t="str">
        <f>IFERROR(VLOOKUP(A83,Solieu!G:M,5,0),"")</f>
        <v/>
      </c>
      <c r="L83" s="1956" t="str">
        <f>IFERROR(VLOOKUP(A83,Solieu!G:M,6,0),"")</f>
        <v/>
      </c>
      <c r="M83" s="1740" t="str">
        <f>IFERROR(VLOOKUP(A83,Solieu!G:M,7,0),"")</f>
        <v/>
      </c>
      <c r="N83" s="1268" t="s">
        <v>4219</v>
      </c>
      <c r="O83" s="1483" t="str">
        <f t="shared" si="1"/>
        <v/>
      </c>
      <c r="P83" s="1264"/>
      <c r="Q83" s="1481"/>
      <c r="R83" s="1485"/>
    </row>
    <row r="84" spans="1:18" s="863" customFormat="1" ht="35.1" customHeight="1">
      <c r="A84" s="2175" t="e">
        <f>VLOOKUP(ROW()-ROW($A$5),TongHopKL!A:B,2,0)</f>
        <v>#N/A</v>
      </c>
      <c r="B84" s="1736">
        <f>SUM($O$6:O84)</f>
        <v>0</v>
      </c>
      <c r="C84" s="1737" t="e">
        <f>(VLOOKUP(A84,TongHopKL!B:F,5,0))</f>
        <v>#N/A</v>
      </c>
      <c r="D84" s="1738">
        <f>IFERROR(VLOOKUP(A84,DG!A:D,4,0),0)</f>
        <v>0</v>
      </c>
      <c r="E84" s="1739">
        <f>SUMIF(TongHopKL!B:B,'NT-VT'!A84,TongHopKL!H:H)</f>
        <v>0</v>
      </c>
      <c r="F84" s="1736" t="str">
        <f>IFERROR(VLOOKUP(A84,Solieu!G:M,2,0),"")</f>
        <v/>
      </c>
      <c r="G84" s="1736" t="str">
        <f>IFERROR(VLOOKUP(A84,Solieu!G:M,3,0),"")</f>
        <v/>
      </c>
      <c r="H84" s="1736"/>
      <c r="I84" s="1740"/>
      <c r="J84" s="1741" t="str">
        <f>IFERROR(VLOOKUP(A84,Solieu!G:M,4,0),"")</f>
        <v/>
      </c>
      <c r="K84" s="1742" t="str">
        <f>IFERROR(VLOOKUP(A84,Solieu!G:M,5,0),"")</f>
        <v/>
      </c>
      <c r="L84" s="1956" t="str">
        <f>IFERROR(VLOOKUP(A84,Solieu!G:M,6,0),"")</f>
        <v/>
      </c>
      <c r="M84" s="1740" t="str">
        <f>IFERROR(VLOOKUP(A84,Solieu!G:M,7,0),"")</f>
        <v/>
      </c>
      <c r="N84" s="1268" t="s">
        <v>4219</v>
      </c>
      <c r="O84" s="1483" t="str">
        <f t="shared" si="1"/>
        <v/>
      </c>
      <c r="P84" s="1264"/>
      <c r="Q84" s="1481"/>
      <c r="R84" s="1485"/>
    </row>
    <row r="85" spans="1:18" s="863" customFormat="1" ht="35.1" customHeight="1">
      <c r="A85" s="2175" t="e">
        <f>VLOOKUP(ROW()-ROW($A$5),TongHopKL!A:B,2,0)</f>
        <v>#N/A</v>
      </c>
      <c r="B85" s="1736">
        <f>SUM($O$6:O85)</f>
        <v>0</v>
      </c>
      <c r="C85" s="1737" t="e">
        <f>(VLOOKUP(A85,TongHopKL!B:F,5,0))</f>
        <v>#N/A</v>
      </c>
      <c r="D85" s="1738">
        <f>IFERROR(VLOOKUP(A85,DG!A:D,4,0),0)</f>
        <v>0</v>
      </c>
      <c r="E85" s="1739">
        <f>SUMIF(TongHopKL!B:B,'NT-VT'!A85,TongHopKL!H:H)</f>
        <v>0</v>
      </c>
      <c r="F85" s="1736" t="str">
        <f>IFERROR(VLOOKUP(A85,Solieu!G:M,2,0),"")</f>
        <v/>
      </c>
      <c r="G85" s="1736" t="str">
        <f>IFERROR(VLOOKUP(A85,Solieu!G:M,3,0),"")</f>
        <v/>
      </c>
      <c r="H85" s="1736"/>
      <c r="I85" s="1740"/>
      <c r="J85" s="1741" t="str">
        <f>IFERROR(VLOOKUP(A85,Solieu!G:M,4,0),"")</f>
        <v/>
      </c>
      <c r="K85" s="1742" t="str">
        <f>IFERROR(VLOOKUP(A85,Solieu!G:M,5,0),"")</f>
        <v/>
      </c>
      <c r="L85" s="1956" t="str">
        <f>IFERROR(VLOOKUP(A85,Solieu!G:M,6,0),"")</f>
        <v/>
      </c>
      <c r="M85" s="1740" t="str">
        <f>IFERROR(VLOOKUP(A85,Solieu!G:M,7,0),"")</f>
        <v/>
      </c>
      <c r="N85" s="1268" t="s">
        <v>4219</v>
      </c>
      <c r="O85" s="1483" t="str">
        <f t="shared" si="1"/>
        <v/>
      </c>
      <c r="P85" s="1264"/>
      <c r="Q85" s="1481"/>
      <c r="R85" s="1485"/>
    </row>
    <row r="86" spans="1:18" s="863" customFormat="1" ht="35.1" customHeight="1">
      <c r="A86" s="2175" t="e">
        <f>VLOOKUP(ROW()-ROW($A$5),TongHopKL!A:B,2,0)</f>
        <v>#N/A</v>
      </c>
      <c r="B86" s="1736">
        <f>SUM($O$6:O86)</f>
        <v>0</v>
      </c>
      <c r="C86" s="1737" t="e">
        <f>(VLOOKUP(A86,TongHopKL!B:F,5,0))</f>
        <v>#N/A</v>
      </c>
      <c r="D86" s="1738">
        <f>IFERROR(VLOOKUP(A86,DG!A:D,4,0),0)</f>
        <v>0</v>
      </c>
      <c r="E86" s="1739">
        <f>SUMIF(TongHopKL!B:B,'NT-VT'!A86,TongHopKL!H:H)</f>
        <v>0</v>
      </c>
      <c r="F86" s="1736" t="str">
        <f>IFERROR(VLOOKUP(A86,Solieu!G:M,2,0),"")</f>
        <v/>
      </c>
      <c r="G86" s="1736" t="str">
        <f>IFERROR(VLOOKUP(A86,Solieu!G:M,3,0),"")</f>
        <v/>
      </c>
      <c r="H86" s="1736"/>
      <c r="I86" s="1740"/>
      <c r="J86" s="1741" t="str">
        <f>IFERROR(VLOOKUP(A86,Solieu!G:M,4,0),"")</f>
        <v/>
      </c>
      <c r="K86" s="1742" t="str">
        <f>IFERROR(VLOOKUP(A86,Solieu!G:M,5,0),"")</f>
        <v/>
      </c>
      <c r="L86" s="1956" t="str">
        <f>IFERROR(VLOOKUP(A86,Solieu!G:M,6,0),"")</f>
        <v/>
      </c>
      <c r="M86" s="1740" t="str">
        <f>IFERROR(VLOOKUP(A86,Solieu!G:M,7,0),"")</f>
        <v/>
      </c>
      <c r="N86" s="1268" t="s">
        <v>4219</v>
      </c>
      <c r="O86" s="1483" t="str">
        <f t="shared" si="1"/>
        <v/>
      </c>
      <c r="P86" s="1264"/>
      <c r="Q86" s="1481"/>
      <c r="R86" s="1485"/>
    </row>
    <row r="87" spans="1:18" s="863" customFormat="1" ht="35.1" customHeight="1">
      <c r="A87" s="2175" t="e">
        <f>VLOOKUP(ROW()-ROW($A$5),TongHopKL!A:B,2,0)</f>
        <v>#N/A</v>
      </c>
      <c r="B87" s="1736">
        <f>SUM($O$6:O87)</f>
        <v>0</v>
      </c>
      <c r="C87" s="1737" t="e">
        <f>(VLOOKUP(A87,TongHopKL!B:F,5,0))</f>
        <v>#N/A</v>
      </c>
      <c r="D87" s="1738">
        <f>IFERROR(VLOOKUP(A87,DG!A:D,4,0),0)</f>
        <v>0</v>
      </c>
      <c r="E87" s="1739">
        <f>SUMIF(TongHopKL!B:B,'NT-VT'!A87,TongHopKL!H:H)</f>
        <v>0</v>
      </c>
      <c r="F87" s="1736" t="str">
        <f>IFERROR(VLOOKUP(A87,Solieu!G:M,2,0),"")</f>
        <v/>
      </c>
      <c r="G87" s="1736" t="str">
        <f>IFERROR(VLOOKUP(A87,Solieu!G:M,3,0),"")</f>
        <v/>
      </c>
      <c r="H87" s="1736"/>
      <c r="I87" s="1740"/>
      <c r="J87" s="1741" t="str">
        <f>IFERROR(VLOOKUP(A87,Solieu!G:M,4,0),"")</f>
        <v/>
      </c>
      <c r="K87" s="1742" t="str">
        <f>IFERROR(VLOOKUP(A87,Solieu!G:M,5,0),"")</f>
        <v/>
      </c>
      <c r="L87" s="1956" t="str">
        <f>IFERROR(VLOOKUP(A87,Solieu!G:M,6,0),"")</f>
        <v/>
      </c>
      <c r="M87" s="1740" t="str">
        <f>IFERROR(VLOOKUP(A87,Solieu!G:M,7,0),"")</f>
        <v/>
      </c>
      <c r="N87" s="1268" t="s">
        <v>4219</v>
      </c>
      <c r="O87" s="1483" t="str">
        <f t="shared" si="1"/>
        <v/>
      </c>
      <c r="P87" s="1264"/>
      <c r="Q87" s="1481"/>
      <c r="R87" s="1485"/>
    </row>
    <row r="88" spans="1:18" s="863" customFormat="1" ht="35.1" customHeight="1">
      <c r="A88" s="2175" t="e">
        <f>VLOOKUP(ROW()-ROW($A$5),TongHopKL!A:B,2,0)</f>
        <v>#N/A</v>
      </c>
      <c r="B88" s="1736">
        <f>SUM($O$6:O88)</f>
        <v>0</v>
      </c>
      <c r="C88" s="1737" t="e">
        <f>(VLOOKUP(A88,TongHopKL!B:F,5,0))</f>
        <v>#N/A</v>
      </c>
      <c r="D88" s="1738">
        <f>IFERROR(VLOOKUP(A88,DG!A:D,4,0),0)</f>
        <v>0</v>
      </c>
      <c r="E88" s="1739">
        <f>SUMIF(TongHopKL!B:B,'NT-VT'!A88,TongHopKL!H:H)</f>
        <v>0</v>
      </c>
      <c r="F88" s="1736" t="str">
        <f>IFERROR(VLOOKUP(A88,Solieu!G:M,2,0),"")</f>
        <v/>
      </c>
      <c r="G88" s="1736" t="str">
        <f>IFERROR(VLOOKUP(A88,Solieu!G:M,3,0),"")</f>
        <v/>
      </c>
      <c r="H88" s="1736"/>
      <c r="I88" s="1740"/>
      <c r="J88" s="1741" t="str">
        <f>IFERROR(VLOOKUP(A88,Solieu!G:M,4,0),"")</f>
        <v/>
      </c>
      <c r="K88" s="1742" t="str">
        <f>IFERROR(VLOOKUP(A88,Solieu!G:M,5,0),"")</f>
        <v/>
      </c>
      <c r="L88" s="1956" t="str">
        <f>IFERROR(VLOOKUP(A88,Solieu!G:M,6,0),"")</f>
        <v/>
      </c>
      <c r="M88" s="1740" t="str">
        <f>IFERROR(VLOOKUP(A88,Solieu!G:M,7,0),"")</f>
        <v/>
      </c>
      <c r="N88" s="1268" t="s">
        <v>4219</v>
      </c>
      <c r="O88" s="1483" t="str">
        <f t="shared" si="1"/>
        <v/>
      </c>
      <c r="P88" s="1264"/>
      <c r="Q88" s="1481"/>
      <c r="R88" s="1485"/>
    </row>
    <row r="89" spans="1:18" s="863" customFormat="1" ht="35.1" customHeight="1">
      <c r="A89" s="2175" t="e">
        <f>VLOOKUP(ROW()-ROW($A$5),TongHopKL!A:B,2,0)</f>
        <v>#N/A</v>
      </c>
      <c r="B89" s="1736">
        <f>SUM($O$6:O89)</f>
        <v>0</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t="str">
        <f>IFERROR(VLOOKUP(A89,Solieu!G:M,4,0),"")</f>
        <v/>
      </c>
      <c r="K89" s="1742" t="str">
        <f>IFERROR(VLOOKUP(A89,Solieu!G:M,5,0),"")</f>
        <v/>
      </c>
      <c r="L89" s="1956" t="str">
        <f>IFERROR(VLOOKUP(A89,Solieu!G:M,6,0),"")</f>
        <v/>
      </c>
      <c r="M89" s="1740" t="str">
        <f>IFERROR(VLOOKUP(A89,Solieu!G:M,7,0),"")</f>
        <v/>
      </c>
      <c r="N89" s="1268" t="s">
        <v>4219</v>
      </c>
      <c r="O89" s="1483" t="str">
        <f t="shared" si="1"/>
        <v/>
      </c>
      <c r="P89" s="1264"/>
      <c r="Q89" s="1481"/>
      <c r="R89" s="1485"/>
    </row>
    <row r="90" spans="1:18" s="863" customFormat="1" ht="35.1" customHeight="1">
      <c r="A90" s="2175" t="e">
        <f>VLOOKUP(ROW()-ROW($A$5),TongHopKL!A:B,2,0)</f>
        <v>#N/A</v>
      </c>
      <c r="B90" s="1736">
        <f>SUM($O$6:O90)</f>
        <v>0</v>
      </c>
      <c r="C90" s="1737" t="e">
        <f>(VLOOKUP(A90,TongHopKL!B:F,5,0))</f>
        <v>#N/A</v>
      </c>
      <c r="D90" s="1738">
        <f>IFERROR(VLOOKUP(A90,DG!A:D,4,0),0)</f>
        <v>0</v>
      </c>
      <c r="E90" s="1739">
        <f>SUMIF(TongHopKL!B:B,'NT-VT'!A90,TongHopKL!H:H)</f>
        <v>0</v>
      </c>
      <c r="F90" s="1736" t="str">
        <f>IFERROR(VLOOKUP(A90,Solieu!G:M,2,0),"")</f>
        <v/>
      </c>
      <c r="G90" s="1736" t="str">
        <f>IFERROR(VLOOKUP(A90,Solieu!G:M,3,0),"")</f>
        <v/>
      </c>
      <c r="H90" s="1736"/>
      <c r="I90" s="1740"/>
      <c r="J90" s="1741" t="str">
        <f>IFERROR(VLOOKUP(A90,Solieu!G:M,4,0),"")</f>
        <v/>
      </c>
      <c r="K90" s="1742" t="str">
        <f>IFERROR(VLOOKUP(A90,Solieu!G:M,5,0),"")</f>
        <v/>
      </c>
      <c r="L90" s="1956" t="str">
        <f>IFERROR(VLOOKUP(A90,Solieu!G:M,6,0),"")</f>
        <v/>
      </c>
      <c r="M90" s="1740" t="str">
        <f>IFERROR(VLOOKUP(A90,Solieu!G:M,7,0),"")</f>
        <v/>
      </c>
      <c r="N90" s="1268" t="s">
        <v>4219</v>
      </c>
      <c r="O90" s="1483" t="str">
        <f t="shared" si="1"/>
        <v/>
      </c>
      <c r="P90" s="1264"/>
      <c r="Q90" s="1481"/>
      <c r="R90" s="1485"/>
    </row>
    <row r="91" spans="1:18" s="863" customFormat="1" ht="35.1" customHeight="1">
      <c r="A91" s="2175" t="e">
        <f>VLOOKUP(ROW()-ROW($A$5),TongHopKL!A:B,2,0)</f>
        <v>#N/A</v>
      </c>
      <c r="B91" s="1736">
        <f>SUM($O$6:O91)</f>
        <v>0</v>
      </c>
      <c r="C91" s="1737" t="e">
        <f>(VLOOKUP(A91,TongHopKL!B:F,5,0))</f>
        <v>#N/A</v>
      </c>
      <c r="D91" s="1738">
        <f>IFERROR(VLOOKUP(A91,DG!A:D,4,0),0)</f>
        <v>0</v>
      </c>
      <c r="E91" s="1739">
        <f>SUMIF(TongHopKL!B:B,'NT-VT'!A91,TongHopKL!H:H)</f>
        <v>0</v>
      </c>
      <c r="F91" s="1736" t="str">
        <f>IFERROR(VLOOKUP(A91,Solieu!G:M,2,0),"")</f>
        <v/>
      </c>
      <c r="G91" s="1736" t="str">
        <f>IFERROR(VLOOKUP(A91,Solieu!G:M,3,0),"")</f>
        <v/>
      </c>
      <c r="H91" s="1736"/>
      <c r="I91" s="1740"/>
      <c r="J91" s="1741" t="str">
        <f>IFERROR(VLOOKUP(A91,Solieu!G:M,4,0),"")</f>
        <v/>
      </c>
      <c r="K91" s="1742" t="str">
        <f>IFERROR(VLOOKUP(A91,Solieu!G:M,5,0),"")</f>
        <v/>
      </c>
      <c r="L91" s="1956" t="str">
        <f>IFERROR(VLOOKUP(A91,Solieu!G:M,6,0),"")</f>
        <v/>
      </c>
      <c r="M91" s="1740" t="str">
        <f>IFERROR(VLOOKUP(A91,Solieu!G:M,7,0),"")</f>
        <v/>
      </c>
      <c r="N91" s="1268" t="s">
        <v>4219</v>
      </c>
      <c r="O91" s="1483" t="str">
        <f t="shared" si="1"/>
        <v/>
      </c>
      <c r="P91" s="1264"/>
      <c r="Q91" s="1481"/>
      <c r="R91" s="1485"/>
    </row>
    <row r="92" spans="1:18" s="863" customFormat="1" ht="35.1" customHeight="1">
      <c r="A92" s="2175" t="e">
        <f>VLOOKUP(ROW()-ROW($A$5),TongHopKL!A:B,2,0)</f>
        <v>#N/A</v>
      </c>
      <c r="B92" s="1736">
        <f>SUM($O$6:O92)</f>
        <v>0</v>
      </c>
      <c r="C92" s="1737" t="e">
        <f>(VLOOKUP(A92,TongHopKL!B:F,5,0))</f>
        <v>#N/A</v>
      </c>
      <c r="D92" s="1738">
        <f>IFERROR(VLOOKUP(A92,DG!A:D,4,0),0)</f>
        <v>0</v>
      </c>
      <c r="E92" s="1739">
        <f>SUMIF(TongHopKL!B:B,'NT-VT'!A92,TongHopKL!H:H)</f>
        <v>0</v>
      </c>
      <c r="F92" s="1736" t="str">
        <f>IFERROR(VLOOKUP(A92,Solieu!G:M,2,0),"")</f>
        <v/>
      </c>
      <c r="G92" s="1736" t="str">
        <f>IFERROR(VLOOKUP(A92,Solieu!G:M,3,0),"")</f>
        <v/>
      </c>
      <c r="H92" s="1736"/>
      <c r="I92" s="1740"/>
      <c r="J92" s="1741" t="str">
        <f>IFERROR(VLOOKUP(A92,Solieu!G:M,4,0),"")</f>
        <v/>
      </c>
      <c r="K92" s="1742" t="str">
        <f>IFERROR(VLOOKUP(A92,Solieu!G:M,5,0),"")</f>
        <v/>
      </c>
      <c r="L92" s="1956" t="str">
        <f>IFERROR(VLOOKUP(A92,Solieu!G:M,6,0),"")</f>
        <v/>
      </c>
      <c r="M92" s="1740" t="str">
        <f>IFERROR(VLOOKUP(A92,Solieu!G:M,7,0),"")</f>
        <v/>
      </c>
      <c r="N92" s="1268" t="s">
        <v>4219</v>
      </c>
      <c r="O92" s="1483" t="str">
        <f t="shared" si="1"/>
        <v/>
      </c>
      <c r="P92" s="1264"/>
      <c r="Q92" s="1481"/>
      <c r="R92" s="1485"/>
    </row>
    <row r="93" spans="1:18" s="863" customFormat="1" ht="35.1" customHeight="1">
      <c r="A93" s="2175" t="e">
        <f>VLOOKUP(ROW()-ROW($A$5),TongHopKL!A:B,2,0)</f>
        <v>#N/A</v>
      </c>
      <c r="B93" s="1736">
        <f>SUM($O$6:O93)</f>
        <v>0</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t="str">
        <f>IFERROR(VLOOKUP(A93,Solieu!G:M,4,0),"")</f>
        <v/>
      </c>
      <c r="K93" s="1742" t="str">
        <f>IFERROR(VLOOKUP(A93,Solieu!G:M,5,0),"")</f>
        <v/>
      </c>
      <c r="L93" s="1956" t="str">
        <f>IFERROR(VLOOKUP(A93,Solieu!G:M,6,0),"")</f>
        <v/>
      </c>
      <c r="M93" s="1740" t="str">
        <f>IFERROR(VLOOKUP(A93,Solieu!G:M,7,0),"")</f>
        <v/>
      </c>
      <c r="N93" s="1268" t="s">
        <v>4219</v>
      </c>
      <c r="O93" s="1483" t="str">
        <f t="shared" si="1"/>
        <v/>
      </c>
      <c r="P93" s="1264"/>
      <c r="Q93" s="1481"/>
      <c r="R93" s="1485"/>
    </row>
    <row r="94" spans="1:18" s="863" customFormat="1" ht="35.1" customHeight="1">
      <c r="A94" s="2175" t="e">
        <f>VLOOKUP(ROW()-ROW($A$5),TongHopKL!A:B,2,0)</f>
        <v>#N/A</v>
      </c>
      <c r="B94" s="1736">
        <f>SUM($O$6:O94)</f>
        <v>0</v>
      </c>
      <c r="C94" s="1737" t="e">
        <f>(VLOOKUP(A94,TongHopKL!B:F,5,0))</f>
        <v>#N/A</v>
      </c>
      <c r="D94" s="1738">
        <f>IFERROR(VLOOKUP(A94,DG!A:D,4,0),0)</f>
        <v>0</v>
      </c>
      <c r="E94" s="1739">
        <f>SUMIF(TongHopKL!B:B,'NT-VT'!A94,TongHopKL!H:H)</f>
        <v>0</v>
      </c>
      <c r="F94" s="1736" t="str">
        <f>IFERROR(VLOOKUP(A94,Solieu!G:M,2,0),"")</f>
        <v/>
      </c>
      <c r="G94" s="1736" t="str">
        <f>IFERROR(VLOOKUP(A94,Solieu!G:M,3,0),"")</f>
        <v/>
      </c>
      <c r="H94" s="1736"/>
      <c r="I94" s="1740"/>
      <c r="J94" s="1741" t="str">
        <f>IFERROR(VLOOKUP(A94,Solieu!G:M,4,0),"")</f>
        <v/>
      </c>
      <c r="K94" s="1742" t="str">
        <f>IFERROR(VLOOKUP(A94,Solieu!G:M,5,0),"")</f>
        <v/>
      </c>
      <c r="L94" s="1956" t="str">
        <f>IFERROR(VLOOKUP(A94,Solieu!G:M,6,0),"")</f>
        <v/>
      </c>
      <c r="M94" s="1740" t="str">
        <f>IFERROR(VLOOKUP(A94,Solieu!G:M,7,0),"")</f>
        <v/>
      </c>
      <c r="N94" s="1268" t="s">
        <v>4219</v>
      </c>
      <c r="O94" s="1483" t="str">
        <f t="shared" si="1"/>
        <v/>
      </c>
      <c r="P94" s="1264"/>
      <c r="Q94" s="1481"/>
      <c r="R94" s="1485"/>
    </row>
    <row r="95" spans="1:18" s="863" customFormat="1" ht="35.1" customHeight="1">
      <c r="A95" s="2175" t="e">
        <f>VLOOKUP(ROW()-ROW($A$5),TongHopKL!A:B,2,0)</f>
        <v>#N/A</v>
      </c>
      <c r="B95" s="1736">
        <f>SUM($O$6:O95)</f>
        <v>0</v>
      </c>
      <c r="C95" s="1737" t="e">
        <f>(VLOOKUP(A95,TongHopKL!B:F,5,0))</f>
        <v>#N/A</v>
      </c>
      <c r="D95" s="1738">
        <f>IFERROR(VLOOKUP(A95,DG!A:D,4,0),0)</f>
        <v>0</v>
      </c>
      <c r="E95" s="1739">
        <f>SUMIF(TongHopKL!B:B,'NT-VT'!A95,TongHopKL!H:H)</f>
        <v>0</v>
      </c>
      <c r="F95" s="1736" t="str">
        <f>IFERROR(VLOOKUP(A95,Solieu!G:M,2,0),"")</f>
        <v/>
      </c>
      <c r="G95" s="1736" t="str">
        <f>IFERROR(VLOOKUP(A95,Solieu!G:M,3,0),"")</f>
        <v/>
      </c>
      <c r="H95" s="1736"/>
      <c r="I95" s="1740"/>
      <c r="J95" s="1741" t="str">
        <f>IFERROR(VLOOKUP(A95,Solieu!G:M,4,0),"")</f>
        <v/>
      </c>
      <c r="K95" s="1742" t="str">
        <f>IFERROR(VLOOKUP(A95,Solieu!G:M,5,0),"")</f>
        <v/>
      </c>
      <c r="L95" s="1956" t="str">
        <f>IFERROR(VLOOKUP(A95,Solieu!G:M,6,0),"")</f>
        <v/>
      </c>
      <c r="M95" s="1740" t="str">
        <f>IFERROR(VLOOKUP(A95,Solieu!G:M,7,0),"")</f>
        <v/>
      </c>
      <c r="N95" s="1268" t="s">
        <v>4219</v>
      </c>
      <c r="O95" s="1483" t="str">
        <f t="shared" si="1"/>
        <v/>
      </c>
      <c r="P95" s="1264"/>
      <c r="Q95" s="1481"/>
      <c r="R95" s="1485"/>
    </row>
    <row r="96" spans="1:18" s="863" customFormat="1" ht="35.1" customHeight="1">
      <c r="A96" s="2175" t="e">
        <f>VLOOKUP(ROW()-ROW($A$5),TongHopKL!A:B,2,0)</f>
        <v>#N/A</v>
      </c>
      <c r="B96" s="1736">
        <f>SUM($O$6:O96)</f>
        <v>0</v>
      </c>
      <c r="C96" s="1737" t="e">
        <f>(VLOOKUP(A96,TongHopKL!B:F,5,0))</f>
        <v>#N/A</v>
      </c>
      <c r="D96" s="1738">
        <f>IFERROR(VLOOKUP(A96,DG!A:D,4,0),0)</f>
        <v>0</v>
      </c>
      <c r="E96" s="1739">
        <f>SUMIF(TongHopKL!B:B,'NT-VT'!A96,TongHopKL!H:H)</f>
        <v>0</v>
      </c>
      <c r="F96" s="1736" t="str">
        <f>IFERROR(VLOOKUP(A96,Solieu!G:M,2,0),"")</f>
        <v/>
      </c>
      <c r="G96" s="1736" t="str">
        <f>IFERROR(VLOOKUP(A96,Solieu!G:M,3,0),"")</f>
        <v/>
      </c>
      <c r="H96" s="1736"/>
      <c r="I96" s="1740"/>
      <c r="J96" s="1741" t="str">
        <f>IFERROR(VLOOKUP(A96,Solieu!G:M,4,0),"")</f>
        <v/>
      </c>
      <c r="K96" s="1742" t="str">
        <f>IFERROR(VLOOKUP(A96,Solieu!G:M,5,0),"")</f>
        <v/>
      </c>
      <c r="L96" s="1956" t="str">
        <f>IFERROR(VLOOKUP(A96,Solieu!G:M,6,0),"")</f>
        <v/>
      </c>
      <c r="M96" s="1740" t="str">
        <f>IFERROR(VLOOKUP(A96,Solieu!G:M,7,0),"")</f>
        <v/>
      </c>
      <c r="N96" s="1268" t="s">
        <v>4219</v>
      </c>
      <c r="O96" s="1483" t="str">
        <f t="shared" si="1"/>
        <v/>
      </c>
      <c r="P96" s="1264"/>
      <c r="Q96" s="1481"/>
      <c r="R96" s="1485"/>
    </row>
    <row r="97" spans="1:18" s="863" customFormat="1" ht="35.1" customHeight="1">
      <c r="A97" s="2175" t="e">
        <f>VLOOKUP(ROW()-ROW($A$5),TongHopKL!A:B,2,0)</f>
        <v>#N/A</v>
      </c>
      <c r="B97" s="1736">
        <f>SUM($O$6:O97)</f>
        <v>0</v>
      </c>
      <c r="C97" s="1737" t="e">
        <f>(VLOOKUP(A97,TongHopKL!B:F,5,0))</f>
        <v>#N/A</v>
      </c>
      <c r="D97" s="1738">
        <f>IFERROR(VLOOKUP(A97,DG!A:D,4,0),0)</f>
        <v>0</v>
      </c>
      <c r="E97" s="1739">
        <f>SUMIF(TongHopKL!B:B,'NT-VT'!A97,TongHopKL!H:H)</f>
        <v>0</v>
      </c>
      <c r="F97" s="1736" t="str">
        <f>IFERROR(VLOOKUP(A97,Solieu!G:M,2,0),"")</f>
        <v/>
      </c>
      <c r="G97" s="1736" t="str">
        <f>IFERROR(VLOOKUP(A97,Solieu!G:M,3,0),"")</f>
        <v/>
      </c>
      <c r="H97" s="1736"/>
      <c r="I97" s="1740"/>
      <c r="J97" s="1741" t="str">
        <f>IFERROR(VLOOKUP(A97,Solieu!G:M,4,0),"")</f>
        <v/>
      </c>
      <c r="K97" s="1742" t="str">
        <f>IFERROR(VLOOKUP(A97,Solieu!G:M,5,0),"")</f>
        <v/>
      </c>
      <c r="L97" s="1956" t="str">
        <f>IFERROR(VLOOKUP(A97,Solieu!G:M,6,0),"")</f>
        <v/>
      </c>
      <c r="M97" s="1740" t="str">
        <f>IFERROR(VLOOKUP(A97,Solieu!G:M,7,0),"")</f>
        <v/>
      </c>
      <c r="N97" s="1268" t="s">
        <v>4219</v>
      </c>
      <c r="O97" s="1483" t="str">
        <f t="shared" si="1"/>
        <v/>
      </c>
      <c r="P97" s="1264"/>
      <c r="Q97" s="1481"/>
      <c r="R97" s="1485"/>
    </row>
    <row r="98" spans="1:18" s="863" customFormat="1" ht="35.1" customHeight="1">
      <c r="A98" s="2175" t="e">
        <f>VLOOKUP(ROW()-ROW($A$5),TongHopKL!A:B,2,0)</f>
        <v>#N/A</v>
      </c>
      <c r="B98" s="1736">
        <f>SUM($O$6:O98)</f>
        <v>0</v>
      </c>
      <c r="C98" s="1737" t="e">
        <f>(VLOOKUP(A98,TongHopKL!B:F,5,0))</f>
        <v>#N/A</v>
      </c>
      <c r="D98" s="1738">
        <f>IFERROR(VLOOKUP(A98,DG!A:D,4,0),0)</f>
        <v>0</v>
      </c>
      <c r="E98" s="1739">
        <f>SUMIF(TongHopKL!B:B,'NT-VT'!A98,TongHopKL!H:H)</f>
        <v>0</v>
      </c>
      <c r="F98" s="1736" t="str">
        <f>IFERROR(VLOOKUP(A98,Solieu!G:M,2,0),"")</f>
        <v/>
      </c>
      <c r="G98" s="1736" t="str">
        <f>IFERROR(VLOOKUP(A98,Solieu!G:M,3,0),"")</f>
        <v/>
      </c>
      <c r="H98" s="1736"/>
      <c r="I98" s="1740"/>
      <c r="J98" s="1741" t="str">
        <f>IFERROR(VLOOKUP(A98,Solieu!G:M,4,0),"")</f>
        <v/>
      </c>
      <c r="K98" s="1742" t="str">
        <f>IFERROR(VLOOKUP(A98,Solieu!G:M,5,0),"")</f>
        <v/>
      </c>
      <c r="L98" s="1956" t="str">
        <f>IFERROR(VLOOKUP(A98,Solieu!G:M,6,0),"")</f>
        <v/>
      </c>
      <c r="M98" s="1740" t="str">
        <f>IFERROR(VLOOKUP(A98,Solieu!G:M,7,0),"")</f>
        <v/>
      </c>
      <c r="N98" s="1268" t="s">
        <v>4219</v>
      </c>
      <c r="O98" s="1483" t="str">
        <f t="shared" si="1"/>
        <v/>
      </c>
      <c r="P98" s="1264"/>
      <c r="Q98" s="1481"/>
      <c r="R98" s="1485"/>
    </row>
    <row r="99" spans="1:18" s="863" customFormat="1" ht="35.1" customHeight="1">
      <c r="A99" s="2175" t="e">
        <f>VLOOKUP(ROW()-ROW($A$5),TongHopKL!A:B,2,0)</f>
        <v>#N/A</v>
      </c>
      <c r="B99" s="1736">
        <f>SUM($O$6:O99)</f>
        <v>0</v>
      </c>
      <c r="C99" s="1737" t="e">
        <f>(VLOOKUP(A99,TongHopKL!B:F,5,0))</f>
        <v>#N/A</v>
      </c>
      <c r="D99" s="1738">
        <f>IFERROR(VLOOKUP(A99,DG!A:D,4,0),0)</f>
        <v>0</v>
      </c>
      <c r="E99" s="1739">
        <f>SUMIF(TongHopKL!B:B,'NT-VT'!A99,TongHopKL!H:H)</f>
        <v>0</v>
      </c>
      <c r="F99" s="1736" t="str">
        <f>IFERROR(VLOOKUP(A99,Solieu!G:M,2,0),"")</f>
        <v/>
      </c>
      <c r="G99" s="1736" t="str">
        <f>IFERROR(VLOOKUP(A99,Solieu!G:M,3,0),"")</f>
        <v/>
      </c>
      <c r="H99" s="1736"/>
      <c r="I99" s="1740"/>
      <c r="J99" s="1741" t="str">
        <f>IFERROR(VLOOKUP(A99,Solieu!G:M,4,0),"")</f>
        <v/>
      </c>
      <c r="K99" s="1742" t="str">
        <f>IFERROR(VLOOKUP(A99,Solieu!G:M,5,0),"")</f>
        <v/>
      </c>
      <c r="L99" s="1956" t="str">
        <f>IFERROR(VLOOKUP(A99,Solieu!G:M,6,0),"")</f>
        <v/>
      </c>
      <c r="M99" s="1740" t="str">
        <f>IFERROR(VLOOKUP(A99,Solieu!G:M,7,0),"")</f>
        <v/>
      </c>
      <c r="N99" s="1268" t="s">
        <v>4219</v>
      </c>
      <c r="O99" s="1483" t="str">
        <f t="shared" si="1"/>
        <v/>
      </c>
      <c r="P99" s="1264"/>
      <c r="Q99" s="1481"/>
      <c r="R99" s="1485"/>
    </row>
    <row r="100" spans="1:18" s="863" customFormat="1" ht="35.1" customHeight="1">
      <c r="A100" s="2175" t="e">
        <f>VLOOKUP(ROW()-ROW($A$5),TongHopKL!A:B,2,0)</f>
        <v>#N/A</v>
      </c>
      <c r="B100" s="1736">
        <f>SUM($O$6:O100)</f>
        <v>0</v>
      </c>
      <c r="C100" s="1737" t="e">
        <f>(VLOOKUP(A100,TongHopKL!B:F,5,0))</f>
        <v>#N/A</v>
      </c>
      <c r="D100" s="1738">
        <f>IFERROR(VLOOKUP(A100,DG!A:D,4,0),0)</f>
        <v>0</v>
      </c>
      <c r="E100" s="1739">
        <f>SUMIF(TongHopKL!B:B,'NT-VT'!A100,TongHopKL!H:H)</f>
        <v>0</v>
      </c>
      <c r="F100" s="1736" t="str">
        <f>IFERROR(VLOOKUP(A100,Solieu!G:M,2,0),"")</f>
        <v/>
      </c>
      <c r="G100" s="1736" t="str">
        <f>IFERROR(VLOOKUP(A100,Solieu!G:M,3,0),"")</f>
        <v/>
      </c>
      <c r="H100" s="1736"/>
      <c r="I100" s="1740"/>
      <c r="J100" s="1741" t="str">
        <f>IFERROR(VLOOKUP(A100,Solieu!G:M,4,0),"")</f>
        <v/>
      </c>
      <c r="K100" s="1742" t="str">
        <f>IFERROR(VLOOKUP(A100,Solieu!G:M,5,0),"")</f>
        <v/>
      </c>
      <c r="L100" s="1956" t="str">
        <f>IFERROR(VLOOKUP(A100,Solieu!G:M,6,0),"")</f>
        <v/>
      </c>
      <c r="M100" s="1740" t="str">
        <f>IFERROR(VLOOKUP(A100,Solieu!G:M,7,0),"")</f>
        <v/>
      </c>
      <c r="N100" s="1268" t="s">
        <v>4219</v>
      </c>
      <c r="O100" s="1483" t="str">
        <f t="shared" si="1"/>
        <v/>
      </c>
      <c r="P100" s="1264"/>
      <c r="Q100" s="1481"/>
      <c r="R100" s="1485"/>
    </row>
    <row r="101" spans="1:18" s="863" customFormat="1" ht="35.1" customHeight="1">
      <c r="A101" s="2175" t="e">
        <f>VLOOKUP(ROW()-ROW($A$5),TongHopKL!A:B,2,0)</f>
        <v>#N/A</v>
      </c>
      <c r="B101" s="1736">
        <f>SUM($O$6:O101)</f>
        <v>0</v>
      </c>
      <c r="C101" s="1737" t="e">
        <f>(VLOOKUP(A101,TongHopKL!B:F,5,0))</f>
        <v>#N/A</v>
      </c>
      <c r="D101" s="1738">
        <f>IFERROR(VLOOKUP(A101,DG!A:D,4,0),0)</f>
        <v>0</v>
      </c>
      <c r="E101" s="1739">
        <f>SUMIF(TongHopKL!B:B,'NT-VT'!A101,TongHopKL!H:H)</f>
        <v>0</v>
      </c>
      <c r="F101" s="1736" t="str">
        <f>IFERROR(VLOOKUP(A101,Solieu!G:M,2,0),"")</f>
        <v/>
      </c>
      <c r="G101" s="1736" t="str">
        <f>IFERROR(VLOOKUP(A101,Solieu!G:M,3,0),"")</f>
        <v/>
      </c>
      <c r="H101" s="1736"/>
      <c r="I101" s="1740"/>
      <c r="J101" s="1741" t="str">
        <f>IFERROR(VLOOKUP(A101,Solieu!G:M,4,0),"")</f>
        <v/>
      </c>
      <c r="K101" s="1742" t="str">
        <f>IFERROR(VLOOKUP(A101,Solieu!G:M,5,0),"")</f>
        <v/>
      </c>
      <c r="L101" s="1956" t="str">
        <f>IFERROR(VLOOKUP(A101,Solieu!G:M,6,0),"")</f>
        <v/>
      </c>
      <c r="M101" s="1740" t="str">
        <f>IFERROR(VLOOKUP(A101,Solieu!G:M,7,0),"")</f>
        <v/>
      </c>
      <c r="N101" s="1268" t="s">
        <v>4219</v>
      </c>
      <c r="O101" s="1483" t="str">
        <f t="shared" si="1"/>
        <v/>
      </c>
      <c r="P101" s="1264"/>
      <c r="Q101" s="1481"/>
      <c r="R101" s="1485"/>
    </row>
    <row r="102" spans="1:18" s="863" customFormat="1" ht="35.1" customHeight="1">
      <c r="A102" s="2175" t="e">
        <f>VLOOKUP(ROW()-ROW($A$5),TongHopKL!A:B,2,0)</f>
        <v>#N/A</v>
      </c>
      <c r="B102" s="1736">
        <f>SUM($O$6:O102)</f>
        <v>0</v>
      </c>
      <c r="C102" s="1737" t="e">
        <f>(VLOOKUP(A102,TongHopKL!B:F,5,0))</f>
        <v>#N/A</v>
      </c>
      <c r="D102" s="1738">
        <f>IFERROR(VLOOKUP(A102,DG!A:D,4,0),0)</f>
        <v>0</v>
      </c>
      <c r="E102" s="1739">
        <f>SUMIF(TongHopKL!B:B,'NT-VT'!A102,TongHopKL!H:H)</f>
        <v>0</v>
      </c>
      <c r="F102" s="1736" t="str">
        <f>IFERROR(VLOOKUP(A102,Solieu!G:M,2,0),"")</f>
        <v/>
      </c>
      <c r="G102" s="1736" t="str">
        <f>IFERROR(VLOOKUP(A102,Solieu!G:M,3,0),"")</f>
        <v/>
      </c>
      <c r="H102" s="1736"/>
      <c r="I102" s="1740"/>
      <c r="J102" s="1741" t="str">
        <f>IFERROR(VLOOKUP(A102,Solieu!G:M,4,0),"")</f>
        <v/>
      </c>
      <c r="K102" s="1742" t="str">
        <f>IFERROR(VLOOKUP(A102,Solieu!G:M,5,0),"")</f>
        <v/>
      </c>
      <c r="L102" s="1956" t="str">
        <f>IFERROR(VLOOKUP(A102,Solieu!G:M,6,0),"")</f>
        <v/>
      </c>
      <c r="M102" s="1740" t="str">
        <f>IFERROR(VLOOKUP(A102,Solieu!G:M,7,0),"")</f>
        <v/>
      </c>
      <c r="N102" s="1268" t="s">
        <v>4219</v>
      </c>
      <c r="O102" s="1483" t="str">
        <f t="shared" si="1"/>
        <v/>
      </c>
      <c r="P102" s="1264"/>
      <c r="Q102" s="1481"/>
      <c r="R102" s="1485"/>
    </row>
    <row r="103" spans="1:18" s="863" customFormat="1" ht="35.1" customHeight="1">
      <c r="A103" s="2175" t="e">
        <f>VLOOKUP(ROW()-ROW($A$5),TongHopKL!A:B,2,0)</f>
        <v>#N/A</v>
      </c>
      <c r="B103" s="1736">
        <f>SUM($O$6:O103)</f>
        <v>0</v>
      </c>
      <c r="C103" s="1737" t="e">
        <f>(VLOOKUP(A103,TongHopKL!B:F,5,0))</f>
        <v>#N/A</v>
      </c>
      <c r="D103" s="1738">
        <f>IFERROR(VLOOKUP(A103,DG!A:D,4,0),0)</f>
        <v>0</v>
      </c>
      <c r="E103" s="1739">
        <f>SUMIF(TongHopKL!B:B,'NT-VT'!A103,TongHopKL!H:H)</f>
        <v>0</v>
      </c>
      <c r="F103" s="1736" t="str">
        <f>IFERROR(VLOOKUP(A103,Solieu!G:M,2,0),"")</f>
        <v/>
      </c>
      <c r="G103" s="1736" t="str">
        <f>IFERROR(VLOOKUP(A103,Solieu!G:M,3,0),"")</f>
        <v/>
      </c>
      <c r="H103" s="1736"/>
      <c r="I103" s="1740"/>
      <c r="J103" s="1741" t="str">
        <f>IFERROR(VLOOKUP(A103,Solieu!G:M,4,0),"")</f>
        <v/>
      </c>
      <c r="K103" s="1742" t="str">
        <f>IFERROR(VLOOKUP(A103,Solieu!G:M,5,0),"")</f>
        <v/>
      </c>
      <c r="L103" s="1956" t="str">
        <f>IFERROR(VLOOKUP(A103,Solieu!G:M,6,0),"")</f>
        <v/>
      </c>
      <c r="M103" s="1740" t="str">
        <f>IFERROR(VLOOKUP(A103,Solieu!G:M,7,0),"")</f>
        <v/>
      </c>
      <c r="N103" s="1268" t="s">
        <v>4219</v>
      </c>
      <c r="O103" s="1483" t="str">
        <f t="shared" si="1"/>
        <v/>
      </c>
      <c r="P103" s="1264"/>
      <c r="Q103" s="1481"/>
      <c r="R103" s="1485"/>
    </row>
    <row r="104" spans="1:18" s="863" customFormat="1" ht="35.1" customHeight="1">
      <c r="A104" s="2175" t="e">
        <f>VLOOKUP(ROW()-ROW($A$5),TongHopKL!A:B,2,0)</f>
        <v>#N/A</v>
      </c>
      <c r="B104" s="1736">
        <f>SUM($O$6:O104)</f>
        <v>0</v>
      </c>
      <c r="C104" s="1737" t="e">
        <f>(VLOOKUP(A104,TongHopKL!B:F,5,0))</f>
        <v>#N/A</v>
      </c>
      <c r="D104" s="1738">
        <f>IFERROR(VLOOKUP(A104,DG!A:D,4,0),0)</f>
        <v>0</v>
      </c>
      <c r="E104" s="1739">
        <f>SUMIF(TongHopKL!B:B,'NT-VT'!A104,TongHopKL!H:H)</f>
        <v>0</v>
      </c>
      <c r="F104" s="1736" t="str">
        <f>IFERROR(VLOOKUP(A104,Solieu!G:M,2,0),"")</f>
        <v/>
      </c>
      <c r="G104" s="1736" t="str">
        <f>IFERROR(VLOOKUP(A104,Solieu!G:M,3,0),"")</f>
        <v/>
      </c>
      <c r="H104" s="1736"/>
      <c r="I104" s="1740"/>
      <c r="J104" s="1741" t="str">
        <f>IFERROR(VLOOKUP(A104,Solieu!G:M,4,0),"")</f>
        <v/>
      </c>
      <c r="K104" s="1742" t="str">
        <f>IFERROR(VLOOKUP(A104,Solieu!G:M,5,0),"")</f>
        <v/>
      </c>
      <c r="L104" s="1956" t="str">
        <f>IFERROR(VLOOKUP(A104,Solieu!G:M,6,0),"")</f>
        <v/>
      </c>
      <c r="M104" s="1740" t="str">
        <f>IFERROR(VLOOKUP(A104,Solieu!G:M,7,0),"")</f>
        <v/>
      </c>
      <c r="N104" s="1268" t="s">
        <v>4219</v>
      </c>
      <c r="O104" s="1483" t="str">
        <f t="shared" si="1"/>
        <v/>
      </c>
      <c r="P104" s="1264"/>
      <c r="Q104" s="1481"/>
      <c r="R104" s="1485"/>
    </row>
    <row r="105" spans="1:18" s="863" customFormat="1" ht="35.1" customHeight="1">
      <c r="A105" s="2175" t="e">
        <f>VLOOKUP(ROW()-ROW($A$5),TongHopKL!A:B,2,0)</f>
        <v>#N/A</v>
      </c>
      <c r="B105" s="1736">
        <f>SUM($O$6:O105)</f>
        <v>0</v>
      </c>
      <c r="C105" s="1737" t="e">
        <f>(VLOOKUP(A105,TongHopKL!B:F,5,0))</f>
        <v>#N/A</v>
      </c>
      <c r="D105" s="1738">
        <f>IFERROR(VLOOKUP(A105,DG!A:D,4,0),0)</f>
        <v>0</v>
      </c>
      <c r="E105" s="1739">
        <f>SUMIF(TongHopKL!B:B,'NT-VT'!A105,TongHopKL!H:H)</f>
        <v>0</v>
      </c>
      <c r="F105" s="1736" t="str">
        <f>IFERROR(VLOOKUP(A105,Solieu!G:M,2,0),"")</f>
        <v/>
      </c>
      <c r="G105" s="1736" t="str">
        <f>IFERROR(VLOOKUP(A105,Solieu!G:M,3,0),"")</f>
        <v/>
      </c>
      <c r="H105" s="1736"/>
      <c r="I105" s="1740"/>
      <c r="J105" s="1741" t="str">
        <f>IFERROR(VLOOKUP(A105,Solieu!G:M,4,0),"")</f>
        <v/>
      </c>
      <c r="K105" s="1742" t="str">
        <f>IFERROR(VLOOKUP(A105,Solieu!G:M,5,0),"")</f>
        <v/>
      </c>
      <c r="L105" s="1956" t="str">
        <f>IFERROR(VLOOKUP(A105,Solieu!G:M,6,0),"")</f>
        <v/>
      </c>
      <c r="M105" s="1740" t="str">
        <f>IFERROR(VLOOKUP(A105,Solieu!G:M,7,0),"")</f>
        <v/>
      </c>
      <c r="N105" s="1268" t="s">
        <v>4219</v>
      </c>
      <c r="O105" s="1483" t="str">
        <f t="shared" si="1"/>
        <v/>
      </c>
      <c r="P105" s="1264"/>
      <c r="Q105" s="1481"/>
      <c r="R105" s="1485"/>
    </row>
    <row r="106" spans="1:18" s="863" customFormat="1" ht="35.1" customHeight="1">
      <c r="A106" s="2175" t="e">
        <f>VLOOKUP(ROW()-ROW($A$5),TongHopKL!A:B,2,0)</f>
        <v>#N/A</v>
      </c>
      <c r="B106" s="1736">
        <f>SUM($O$6:O106)</f>
        <v>0</v>
      </c>
      <c r="C106" s="1737" t="e">
        <f>(VLOOKUP(A106,TongHopKL!B:F,5,0))</f>
        <v>#N/A</v>
      </c>
      <c r="D106" s="1738">
        <f>IFERROR(VLOOKUP(A106,DG!A:D,4,0),0)</f>
        <v>0</v>
      </c>
      <c r="E106" s="1739">
        <f>SUMIF(TongHopKL!B:B,'NT-VT'!A106,TongHopKL!H:H)</f>
        <v>0</v>
      </c>
      <c r="F106" s="1736" t="str">
        <f>IFERROR(VLOOKUP(A106,Solieu!G:M,2,0),"")</f>
        <v/>
      </c>
      <c r="G106" s="1736" t="str">
        <f>IFERROR(VLOOKUP(A106,Solieu!G:M,3,0),"")</f>
        <v/>
      </c>
      <c r="H106" s="1736"/>
      <c r="I106" s="1740"/>
      <c r="J106" s="1741" t="str">
        <f>IFERROR(VLOOKUP(A106,Solieu!G:M,4,0),"")</f>
        <v/>
      </c>
      <c r="K106" s="1742" t="str">
        <f>IFERROR(VLOOKUP(A106,Solieu!G:M,5,0),"")</f>
        <v/>
      </c>
      <c r="L106" s="1956" t="str">
        <f>IFERROR(VLOOKUP(A106,Solieu!G:M,6,0),"")</f>
        <v/>
      </c>
      <c r="M106" s="1740" t="str">
        <f>IFERROR(VLOOKUP(A106,Solieu!G:M,7,0),"")</f>
        <v/>
      </c>
      <c r="N106" s="1268" t="s">
        <v>4219</v>
      </c>
      <c r="O106" s="1483" t="str">
        <f t="shared" si="1"/>
        <v/>
      </c>
      <c r="P106" s="1264"/>
      <c r="Q106" s="1481"/>
      <c r="R106" s="1485"/>
    </row>
    <row r="107" spans="1:18" s="863" customFormat="1" ht="35.1" hidden="1" customHeight="1">
      <c r="A107" s="2175" t="e">
        <f>VLOOKUP(ROW()-ROW($A$5),TongHopKL!A:B,2,0)</f>
        <v>#N/A</v>
      </c>
      <c r="B107" s="1736">
        <f>SUM($O$6:O107)</f>
        <v>0</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0</v>
      </c>
      <c r="C108" s="1737" t="e">
        <f>(VLOOKUP(A108,DG!A:C,3,0))</f>
        <v>#N/A</v>
      </c>
      <c r="D108" s="1738">
        <f>IFERROR(VLOOKUP(A108,DG!A:D,4,0),0)</f>
        <v>0</v>
      </c>
      <c r="E108" s="1739">
        <f>SUMIF(TongHopKL!B:B,'NT-VT'!A108,TongHopKL!H:H)</f>
        <v>0</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0</v>
      </c>
      <c r="C109" s="1737" t="e">
        <f>(VLOOKUP(A109,DG!A:C,3,0))</f>
        <v>#N/A</v>
      </c>
      <c r="D109" s="1738">
        <f>IFERROR(VLOOKUP(A109,DG!A:D,4,0),0)</f>
        <v>0</v>
      </c>
      <c r="E109" s="1739">
        <f>SUMIF(TongHopKL!B:B,'NT-VT'!A109,TongHopKL!H:H)</f>
        <v>0</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0</v>
      </c>
      <c r="C110" s="1737" t="e">
        <f>(VLOOKUP(A110,DG!A:C,3,0))</f>
        <v>#N/A</v>
      </c>
      <c r="D110" s="1738">
        <f>IFERROR(VLOOKUP(A110,DG!A:D,4,0),0)</f>
        <v>0</v>
      </c>
      <c r="E110" s="1739">
        <f>SUMIF(TongHopKL!B:B,'NT-VT'!A110,TongHopKL!H:H)</f>
        <v>0</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0</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0</v>
      </c>
      <c r="C112" s="1737" t="e">
        <f>(VLOOKUP(A112,DG!A:C,3,0))</f>
        <v>#N/A</v>
      </c>
      <c r="D112" s="1738">
        <f>IFERROR(VLOOKUP(A112,DG!A:D,4,0),0)</f>
        <v>0</v>
      </c>
      <c r="E112" s="1739">
        <f>SUMIF(TongHopKL!B:B,'NT-VT'!A112,TongHopKL!H:H)</f>
        <v>0</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0</v>
      </c>
      <c r="C113" s="1737" t="e">
        <f>(VLOOKUP(A113,DG!A:C,3,0))</f>
        <v>#N/A</v>
      </c>
      <c r="D113" s="1738">
        <f>IFERROR(VLOOKUP(A113,DG!A:D,4,0),0)</f>
        <v>0</v>
      </c>
      <c r="E113" s="1739">
        <f>SUMIF(TongHopKL!B:B,'NT-VT'!A113,TongHopKL!H:H)</f>
        <v>0</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0</v>
      </c>
      <c r="C114" s="1737" t="e">
        <f>(VLOOKUP(A114,DG!A:C,3,0))</f>
        <v>#N/A</v>
      </c>
      <c r="D114" s="1738">
        <f>IFERROR(VLOOKUP(A114,DG!A:D,4,0),0)</f>
        <v>0</v>
      </c>
      <c r="E114" s="1739">
        <f>SUMIF(TongHopKL!B:B,'NT-VT'!A114,TongHopKL!H:H)</f>
        <v>0</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0</v>
      </c>
      <c r="C115" s="1737" t="e">
        <f>(VLOOKUP(A115,DG!A:C,3,0))</f>
        <v>#N/A</v>
      </c>
      <c r="D115" s="1738">
        <f>IFERROR(VLOOKUP(A115,DG!A:D,4,0),0)</f>
        <v>0</v>
      </c>
      <c r="E115" s="1739">
        <f>SUMIF(TongHopKL!B:B,'NT-VT'!A115,TongHopKL!H:H)</f>
        <v>0</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0</v>
      </c>
      <c r="C116" s="1737" t="e">
        <f>(VLOOKUP(A116,DG!A:C,3,0))</f>
        <v>#N/A</v>
      </c>
      <c r="D116" s="1738">
        <f>IFERROR(VLOOKUP(A116,DG!A:D,4,0),0)</f>
        <v>0</v>
      </c>
      <c r="E116" s="1739">
        <f>SUMIF(TongHopKL!B:B,'NT-VT'!A116,TongHopKL!H:H)</f>
        <v>0</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0</v>
      </c>
      <c r="C117" s="1737" t="e">
        <f>(VLOOKUP(A117,DG!A:C,3,0))</f>
        <v>#N/A</v>
      </c>
      <c r="D117" s="1738">
        <f>IFERROR(VLOOKUP(A117,DG!A:D,4,0),0)</f>
        <v>0</v>
      </c>
      <c r="E117" s="1739">
        <f>SUMIF(TongHopKL!B:B,'NT-VT'!A117,TongHopKL!H:H)</f>
        <v>0</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0</v>
      </c>
      <c r="C118" s="1737" t="e">
        <f>(VLOOKUP(A118,DG!A:C,3,0))</f>
        <v>#N/A</v>
      </c>
      <c r="D118" s="1738">
        <f>IFERROR(VLOOKUP(A118,DG!A:D,4,0),0)</f>
        <v>0</v>
      </c>
      <c r="E118" s="1739">
        <f>SUMIF(TongHopKL!B:B,'NT-VT'!A118,TongHopKL!H:H)</f>
        <v>0</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0</v>
      </c>
      <c r="C119" s="1737" t="e">
        <f>(VLOOKUP(A119,DG!A:C,3,0))</f>
        <v>#N/A</v>
      </c>
      <c r="D119" s="1738">
        <f>IFERROR(VLOOKUP(A119,DG!A:D,4,0),0)</f>
        <v>0</v>
      </c>
      <c r="E119" s="1739">
        <f>SUMIF(TongHopKL!B:B,'NT-VT'!A119,TongHopKL!H:H)</f>
        <v>0</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0</v>
      </c>
      <c r="C120" s="1737" t="e">
        <f>(VLOOKUP(A120,DG!A:C,3,0))</f>
        <v>#N/A</v>
      </c>
      <c r="D120" s="1738">
        <f>IFERROR(VLOOKUP(A120,DG!A:D,4,0),0)</f>
        <v>0</v>
      </c>
      <c r="E120" s="1739">
        <f>SUMIF(TongHopKL!B:B,'NT-VT'!A120,TongHopKL!H:H)</f>
        <v>0</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0</v>
      </c>
      <c r="C121" s="1737" t="e">
        <f>(VLOOKUP(A121,DG!A:C,3,0))</f>
        <v>#N/A</v>
      </c>
      <c r="D121" s="1738">
        <f>IFERROR(VLOOKUP(A121,DG!A:D,4,0),0)</f>
        <v>0</v>
      </c>
      <c r="E121" s="1739">
        <f>SUMIF(TongHopKL!B:B,'NT-VT'!A121,TongHopKL!H:H)</f>
        <v>0</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0</v>
      </c>
      <c r="C122" s="1737" t="e">
        <f>(VLOOKUP(A122,DG!A:C,3,0))</f>
        <v>#N/A</v>
      </c>
      <c r="D122" s="1738">
        <f>IFERROR(VLOOKUP(A122,DG!A:D,4,0),0)</f>
        <v>0</v>
      </c>
      <c r="E122" s="1739">
        <f>SUMIF(TongHopKL!B:B,'NT-VT'!A122,TongHopKL!H:H)</f>
        <v>0</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0</v>
      </c>
      <c r="C123" s="1737" t="e">
        <f>(VLOOKUP(A123,DG!A:C,3,0))</f>
        <v>#N/A</v>
      </c>
      <c r="D123" s="1738">
        <f>IFERROR(VLOOKUP(A123,DG!A:D,4,0),0)</f>
        <v>0</v>
      </c>
      <c r="E123" s="1739">
        <f>SUMIF(TongHopKL!B:B,'NT-VT'!A123,TongHopKL!H:H)</f>
        <v>0</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0</v>
      </c>
      <c r="C124" s="1737" t="e">
        <f>(VLOOKUP(A124,DG!A:C,3,0))</f>
        <v>#N/A</v>
      </c>
      <c r="D124" s="1738">
        <f>IFERROR(VLOOKUP(A124,DG!A:D,4,0),0)</f>
        <v>0</v>
      </c>
      <c r="E124" s="1739">
        <f>SUMIF(TongHopKL!B:B,'NT-VT'!A124,TongHopKL!H:H)</f>
        <v>0</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0</v>
      </c>
      <c r="C125" s="1737" t="e">
        <f>(VLOOKUP(A125,DG!A:C,3,0))</f>
        <v>#N/A</v>
      </c>
      <c r="D125" s="1738">
        <f>IFERROR(VLOOKUP(A125,DG!A:D,4,0),0)</f>
        <v>0</v>
      </c>
      <c r="E125" s="1739">
        <f>SUMIF(TongHopKL!B:B,'NT-VT'!A125,TongHopKL!H:H)</f>
        <v>0</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0</v>
      </c>
      <c r="C126" s="1737" t="e">
        <f>(VLOOKUP(A126,DG!A:C,3,0))</f>
        <v>#N/A</v>
      </c>
      <c r="D126" s="1738">
        <f>IFERROR(VLOOKUP(A126,DG!A:D,4,0),0)</f>
        <v>0</v>
      </c>
      <c r="E126" s="1739">
        <f>SUMIF(TongHopKL!B:B,'NT-VT'!A126,TongHopKL!H:H)</f>
        <v>0</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0</v>
      </c>
      <c r="C127" s="1737" t="e">
        <f>(VLOOKUP(A127,DG!A:C,3,0))</f>
        <v>#N/A</v>
      </c>
      <c r="D127" s="1738">
        <f>IFERROR(VLOOKUP(A127,DG!A:D,4,0),0)</f>
        <v>0</v>
      </c>
      <c r="E127" s="1739">
        <f>SUMIF(TongHopKL!B:B,'NT-VT'!A127,TongHopKL!H:H)</f>
        <v>0</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2" t="s">
        <v>4670</v>
      </c>
      <c r="B1" s="2742"/>
      <c r="C1" s="2742"/>
      <c r="D1" s="2742"/>
      <c r="E1" s="2742"/>
      <c r="F1" s="2742"/>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e">
        <f>'NT-VT'!C6</f>
        <v>#N/A</v>
      </c>
      <c r="C3" s="1434">
        <f>'NT-VT'!D6</f>
        <v>0</v>
      </c>
      <c r="D3" s="1435">
        <f>'NT-VT'!E6</f>
        <v>0</v>
      </c>
      <c r="E3" s="1432" t="str">
        <f>'NT-VT'!F6</f>
        <v/>
      </c>
      <c r="F3" s="1432" t="str">
        <f>'NT-VT'!G6</f>
        <v/>
      </c>
      <c r="G3" s="869">
        <v>1</v>
      </c>
      <c r="H3" s="883"/>
      <c r="I3" s="859"/>
    </row>
    <row r="4" spans="1:9" ht="35.1" customHeight="1">
      <c r="A4" s="1432">
        <f>SUM($G$3:G4)</f>
        <v>1</v>
      </c>
      <c r="B4" s="1433" t="e">
        <f>'NT-VT'!C7</f>
        <v>#N/A</v>
      </c>
      <c r="C4" s="1434">
        <f>'NT-VT'!D7</f>
        <v>0</v>
      </c>
      <c r="D4" s="1435">
        <f>'NT-VT'!E7</f>
        <v>0</v>
      </c>
      <c r="E4" s="1432" t="str">
        <f>'NT-VT'!F7</f>
        <v/>
      </c>
      <c r="F4" s="1432" t="str">
        <f>'NT-VT'!G7</f>
        <v/>
      </c>
      <c r="G4" s="869" t="str">
        <f t="shared" ref="G4:G66" si="0">IF(ISERROR(B4),"",1)</f>
        <v/>
      </c>
      <c r="H4" s="884"/>
    </row>
    <row r="5" spans="1:9" ht="35.1" customHeight="1">
      <c r="A5" s="1432">
        <f>SUM($G$3:G5)</f>
        <v>1</v>
      </c>
      <c r="B5" s="1433" t="e">
        <f>'NT-VT'!C8</f>
        <v>#N/A</v>
      </c>
      <c r="C5" s="1434">
        <f>'NT-VT'!D8</f>
        <v>0</v>
      </c>
      <c r="D5" s="1435">
        <f>'NT-VT'!E8</f>
        <v>0</v>
      </c>
      <c r="E5" s="1432" t="str">
        <f>'NT-VT'!F8</f>
        <v/>
      </c>
      <c r="F5" s="1432" t="str">
        <f>'NT-VT'!G8</f>
        <v/>
      </c>
      <c r="G5" s="869" t="str">
        <f t="shared" si="0"/>
        <v/>
      </c>
      <c r="H5" s="884"/>
    </row>
    <row r="6" spans="1:9" ht="35.1" customHeight="1">
      <c r="A6" s="1432">
        <f>SUM($G$3:G6)</f>
        <v>1</v>
      </c>
      <c r="B6" s="1433" t="e">
        <f>'NT-VT'!C9</f>
        <v>#N/A</v>
      </c>
      <c r="C6" s="1434">
        <f>'NT-VT'!D9</f>
        <v>0</v>
      </c>
      <c r="D6" s="1435">
        <f>'NT-VT'!E9</f>
        <v>0</v>
      </c>
      <c r="E6" s="1432" t="str">
        <f>'NT-VT'!F9</f>
        <v/>
      </c>
      <c r="F6" s="1432" t="str">
        <f>'NT-VT'!G9</f>
        <v/>
      </c>
      <c r="G6" s="869" t="str">
        <f t="shared" si="0"/>
        <v/>
      </c>
      <c r="H6" s="884"/>
    </row>
    <row r="7" spans="1:9" ht="35.1" customHeight="1">
      <c r="A7" s="1432">
        <f>SUM($G$3:G7)</f>
        <v>1</v>
      </c>
      <c r="B7" s="1433" t="e">
        <f>'NT-VT'!C10</f>
        <v>#N/A</v>
      </c>
      <c r="C7" s="1434">
        <f>'NT-VT'!D10</f>
        <v>0</v>
      </c>
      <c r="D7" s="1435">
        <f>'NT-VT'!E10</f>
        <v>0</v>
      </c>
      <c r="E7" s="1432" t="str">
        <f>'NT-VT'!F10</f>
        <v/>
      </c>
      <c r="F7" s="1432" t="str">
        <f>'NT-VT'!G10</f>
        <v/>
      </c>
      <c r="G7" s="869" t="str">
        <f t="shared" si="0"/>
        <v/>
      </c>
      <c r="H7" s="883"/>
      <c r="I7" s="859"/>
    </row>
    <row r="8" spans="1:9" ht="35.1" customHeight="1">
      <c r="A8" s="1432">
        <f>SUM($G$3:G8)</f>
        <v>1</v>
      </c>
      <c r="B8" s="1433" t="e">
        <f>'NT-VT'!C11</f>
        <v>#N/A</v>
      </c>
      <c r="C8" s="1434">
        <f>'NT-VT'!D11</f>
        <v>0</v>
      </c>
      <c r="D8" s="1435">
        <f>'NT-VT'!E11</f>
        <v>0</v>
      </c>
      <c r="E8" s="1432" t="str">
        <f>'NT-VT'!F11</f>
        <v/>
      </c>
      <c r="F8" s="1432" t="str">
        <f>'NT-VT'!G11</f>
        <v/>
      </c>
      <c r="G8" s="869" t="str">
        <f t="shared" si="0"/>
        <v/>
      </c>
      <c r="H8" s="883"/>
      <c r="I8" s="859"/>
    </row>
    <row r="9" spans="1:9" ht="35.1" customHeight="1">
      <c r="A9" s="1432">
        <f>SUM($G$3:G9)</f>
        <v>1</v>
      </c>
      <c r="B9" s="1433" t="e">
        <f>'NT-VT'!C12</f>
        <v>#N/A</v>
      </c>
      <c r="C9" s="1434">
        <f>'NT-VT'!D12</f>
        <v>0</v>
      </c>
      <c r="D9" s="1435">
        <f>'NT-VT'!E12</f>
        <v>0</v>
      </c>
      <c r="E9" s="1432" t="str">
        <f>'NT-VT'!F13</f>
        <v/>
      </c>
      <c r="F9" s="1432" t="str">
        <f>'NT-VT'!G13</f>
        <v/>
      </c>
      <c r="G9" s="869" t="str">
        <f t="shared" si="0"/>
        <v/>
      </c>
      <c r="H9" s="883"/>
      <c r="I9" s="859"/>
    </row>
    <row r="10" spans="1:9" ht="35.1" customHeight="1">
      <c r="A10" s="1432">
        <f>SUM($G$3:G10)</f>
        <v>1</v>
      </c>
      <c r="B10" s="1433" t="e">
        <f>'NT-VT'!C13</f>
        <v>#N/A</v>
      </c>
      <c r="C10" s="1434">
        <f>'NT-VT'!D13</f>
        <v>0</v>
      </c>
      <c r="D10" s="1435">
        <f>'NT-VT'!E13</f>
        <v>0</v>
      </c>
      <c r="E10" s="1432" t="str">
        <f>'NT-VT'!F14</f>
        <v/>
      </c>
      <c r="F10" s="1432" t="str">
        <f>'NT-VT'!G14</f>
        <v/>
      </c>
      <c r="G10" s="869" t="str">
        <f t="shared" si="0"/>
        <v/>
      </c>
      <c r="H10" s="883"/>
      <c r="I10" s="859"/>
    </row>
    <row r="11" spans="1:9" ht="35.1" customHeight="1">
      <c r="A11" s="1432">
        <f>SUM($G$3:G11)</f>
        <v>1</v>
      </c>
      <c r="B11" s="1433" t="e">
        <f>'NT-VT'!C14</f>
        <v>#N/A</v>
      </c>
      <c r="C11" s="1434">
        <f>'NT-VT'!D14</f>
        <v>0</v>
      </c>
      <c r="D11" s="1435">
        <f>'NT-VT'!E14</f>
        <v>0</v>
      </c>
      <c r="E11" s="1432" t="str">
        <f>'NT-VT'!F15</f>
        <v/>
      </c>
      <c r="F11" s="1432" t="str">
        <f>'NT-VT'!G15</f>
        <v/>
      </c>
      <c r="G11" s="869" t="str">
        <f t="shared" si="0"/>
        <v/>
      </c>
      <c r="H11" s="884"/>
    </row>
    <row r="12" spans="1:9" ht="35.1" customHeight="1">
      <c r="A12" s="1432">
        <f>SUM($G$3:G12)</f>
        <v>1</v>
      </c>
      <c r="B12" s="1433" t="e">
        <f>'NT-VT'!C15</f>
        <v>#N/A</v>
      </c>
      <c r="C12" s="1434">
        <f>'NT-VT'!D15</f>
        <v>0</v>
      </c>
      <c r="D12" s="1435">
        <f>'NT-VT'!E15</f>
        <v>0</v>
      </c>
      <c r="E12" s="1432" t="str">
        <f>'NT-VT'!F16</f>
        <v/>
      </c>
      <c r="F12" s="1432" t="str">
        <f>'NT-VT'!G16</f>
        <v/>
      </c>
      <c r="G12" s="869" t="str">
        <f t="shared" si="0"/>
        <v/>
      </c>
      <c r="H12" s="883"/>
      <c r="I12" s="859"/>
    </row>
    <row r="13" spans="1:9" ht="35.1" customHeight="1">
      <c r="A13" s="1432">
        <f>SUM($G$3:G13)</f>
        <v>1</v>
      </c>
      <c r="B13" s="1433" t="e">
        <f>'NT-VT'!C16</f>
        <v>#N/A</v>
      </c>
      <c r="C13" s="1434">
        <f>'NT-VT'!D16</f>
        <v>0</v>
      </c>
      <c r="D13" s="1435">
        <f>'NT-VT'!E16</f>
        <v>0</v>
      </c>
      <c r="E13" s="1432" t="str">
        <f>'NT-VT'!F17</f>
        <v/>
      </c>
      <c r="F13" s="1432" t="str">
        <f>'NT-VT'!G17</f>
        <v/>
      </c>
      <c r="G13" s="869" t="str">
        <f t="shared" si="0"/>
        <v/>
      </c>
      <c r="H13" s="883"/>
      <c r="I13" s="859"/>
    </row>
    <row r="14" spans="1:9" ht="35.1" customHeight="1">
      <c r="A14" s="1432">
        <f>SUM($G$3:G14)</f>
        <v>1</v>
      </c>
      <c r="B14" s="1433" t="e">
        <f>'NT-VT'!C17</f>
        <v>#N/A</v>
      </c>
      <c r="C14" s="1434">
        <f>'NT-VT'!D17</f>
        <v>0</v>
      </c>
      <c r="D14" s="1435">
        <f>'NT-VT'!E17</f>
        <v>0</v>
      </c>
      <c r="E14" s="1432" t="str">
        <f>'NT-VT'!F18</f>
        <v/>
      </c>
      <c r="F14" s="1432" t="str">
        <f>'NT-VT'!G18</f>
        <v/>
      </c>
      <c r="G14" s="869" t="str">
        <f t="shared" si="0"/>
        <v/>
      </c>
      <c r="H14" s="883"/>
      <c r="I14" s="859"/>
    </row>
    <row r="15" spans="1:9" ht="35.1" customHeight="1">
      <c r="A15" s="1432">
        <f>SUM($G$3:G15)</f>
        <v>1</v>
      </c>
      <c r="B15" s="1433" t="e">
        <f>'NT-VT'!C18</f>
        <v>#N/A</v>
      </c>
      <c r="C15" s="1434">
        <f>'NT-VT'!D18</f>
        <v>0</v>
      </c>
      <c r="D15" s="1435">
        <f>'NT-VT'!E18</f>
        <v>0</v>
      </c>
      <c r="E15" s="1432" t="str">
        <f>'NT-VT'!F19</f>
        <v/>
      </c>
      <c r="F15" s="1432" t="str">
        <f>'NT-VT'!G19</f>
        <v/>
      </c>
      <c r="G15" s="869" t="str">
        <f t="shared" si="0"/>
        <v/>
      </c>
      <c r="H15" s="883"/>
      <c r="I15" s="859"/>
    </row>
    <row r="16" spans="1:9" ht="35.1" customHeight="1">
      <c r="A16" s="1432">
        <f>SUM($G$3:G16)</f>
        <v>1</v>
      </c>
      <c r="B16" s="1433" t="e">
        <f>'NT-VT'!C19</f>
        <v>#N/A</v>
      </c>
      <c r="C16" s="1434">
        <f>'NT-VT'!D19</f>
        <v>0</v>
      </c>
      <c r="D16" s="1435">
        <f>'NT-VT'!E19</f>
        <v>0</v>
      </c>
      <c r="E16" s="1432" t="str">
        <f>'NT-VT'!F20</f>
        <v/>
      </c>
      <c r="F16" s="1432" t="str">
        <f>'NT-VT'!G20</f>
        <v/>
      </c>
      <c r="G16" s="869" t="str">
        <f t="shared" si="0"/>
        <v/>
      </c>
      <c r="H16" s="883"/>
      <c r="I16" s="859"/>
    </row>
    <row r="17" spans="1:9" ht="35.1" customHeight="1">
      <c r="A17" s="1432">
        <f>SUM($G$3:G17)</f>
        <v>1</v>
      </c>
      <c r="B17" s="1433" t="e">
        <f>'NT-VT'!C20</f>
        <v>#N/A</v>
      </c>
      <c r="C17" s="1434">
        <f>'NT-VT'!D20</f>
        <v>0</v>
      </c>
      <c r="D17" s="1435">
        <f>'NT-VT'!E20</f>
        <v>0</v>
      </c>
      <c r="E17" s="1432" t="str">
        <f>'NT-VT'!F21</f>
        <v/>
      </c>
      <c r="F17" s="1432" t="str">
        <f>'NT-VT'!G21</f>
        <v/>
      </c>
      <c r="G17" s="869" t="str">
        <f t="shared" si="0"/>
        <v/>
      </c>
      <c r="H17" s="883"/>
      <c r="I17" s="885"/>
    </row>
    <row r="18" spans="1:9" ht="35.1" customHeight="1">
      <c r="A18" s="1432">
        <f>SUM($G$3:G18)</f>
        <v>1</v>
      </c>
      <c r="B18" s="1433" t="e">
        <f>'NT-VT'!C21</f>
        <v>#N/A</v>
      </c>
      <c r="C18" s="1434">
        <f>'NT-VT'!D21</f>
        <v>0</v>
      </c>
      <c r="D18" s="1435">
        <f>'NT-VT'!E21</f>
        <v>0</v>
      </c>
      <c r="E18" s="1432" t="str">
        <f>'NT-VT'!F22</f>
        <v/>
      </c>
      <c r="F18" s="1432" t="str">
        <f>'NT-VT'!G22</f>
        <v/>
      </c>
      <c r="G18" s="869" t="str">
        <f t="shared" si="0"/>
        <v/>
      </c>
      <c r="H18" s="883"/>
      <c r="I18" s="885"/>
    </row>
    <row r="19" spans="1:9" ht="35.1" customHeight="1">
      <c r="A19" s="1432">
        <f>SUM($G$3:G19)</f>
        <v>1</v>
      </c>
      <c r="B19" s="1433" t="e">
        <f>'NT-VT'!C22</f>
        <v>#N/A</v>
      </c>
      <c r="C19" s="1434">
        <f>'NT-VT'!D22</f>
        <v>0</v>
      </c>
      <c r="D19" s="1435">
        <f>'NT-VT'!E22</f>
        <v>0</v>
      </c>
      <c r="E19" s="1432" t="str">
        <f>'NT-VT'!F23</f>
        <v/>
      </c>
      <c r="F19" s="1432" t="str">
        <f>'NT-VT'!G23</f>
        <v/>
      </c>
      <c r="G19" s="869" t="str">
        <f t="shared" si="0"/>
        <v/>
      </c>
      <c r="H19" s="883"/>
      <c r="I19" s="885"/>
    </row>
    <row r="20" spans="1:9" ht="35.1" customHeight="1">
      <c r="A20" s="1432">
        <f>SUM($G$3:G20)</f>
        <v>1</v>
      </c>
      <c r="B20" s="1433" t="e">
        <f>'NT-VT'!C23</f>
        <v>#N/A</v>
      </c>
      <c r="C20" s="1434">
        <f>'NT-VT'!D23</f>
        <v>0</v>
      </c>
      <c r="D20" s="1435">
        <f>'NT-VT'!E23</f>
        <v>0</v>
      </c>
      <c r="E20" s="1432" t="str">
        <f>'NT-VT'!F24</f>
        <v/>
      </c>
      <c r="F20" s="1432" t="str">
        <f>'NT-VT'!G24</f>
        <v/>
      </c>
      <c r="G20" s="869" t="str">
        <f t="shared" si="0"/>
        <v/>
      </c>
      <c r="H20" s="884"/>
    </row>
    <row r="21" spans="1:9" ht="35.1" customHeight="1">
      <c r="A21" s="1432">
        <f>SUM($G$3:G21)</f>
        <v>1</v>
      </c>
      <c r="B21" s="1433" t="e">
        <f>'NT-VT'!C24</f>
        <v>#N/A</v>
      </c>
      <c r="C21" s="1434">
        <f>'NT-VT'!D24</f>
        <v>0</v>
      </c>
      <c r="D21" s="1435">
        <f>'NT-VT'!E24</f>
        <v>0</v>
      </c>
      <c r="E21" s="1432" t="str">
        <f>'NT-VT'!F25</f>
        <v/>
      </c>
      <c r="F21" s="1432" t="str">
        <f>'NT-VT'!G25</f>
        <v/>
      </c>
      <c r="G21" s="869" t="str">
        <f t="shared" si="0"/>
        <v/>
      </c>
      <c r="H21" s="883"/>
      <c r="I21" s="859"/>
    </row>
    <row r="22" spans="1:9" ht="35.1" customHeight="1">
      <c r="A22" s="1432">
        <f>SUM($G$3:G22)</f>
        <v>1</v>
      </c>
      <c r="B22" s="1433" t="e">
        <f>'NT-VT'!C25</f>
        <v>#N/A</v>
      </c>
      <c r="C22" s="1434">
        <f>'NT-VT'!D25</f>
        <v>0</v>
      </c>
      <c r="D22" s="1435">
        <f>'NT-VT'!E25</f>
        <v>0</v>
      </c>
      <c r="E22" s="1432" t="str">
        <f>'NT-VT'!F26</f>
        <v/>
      </c>
      <c r="F22" s="1432" t="str">
        <f>'NT-VT'!G26</f>
        <v/>
      </c>
      <c r="G22" s="869" t="str">
        <f t="shared" si="0"/>
        <v/>
      </c>
      <c r="H22" s="883"/>
      <c r="I22" s="859"/>
    </row>
    <row r="23" spans="1:9" ht="35.1" customHeight="1">
      <c r="A23" s="1432">
        <f>SUM($G$3:G23)</f>
        <v>1</v>
      </c>
      <c r="B23" s="1433" t="e">
        <f>'NT-VT'!C26</f>
        <v>#N/A</v>
      </c>
      <c r="C23" s="1434">
        <f>'NT-VT'!D26</f>
        <v>0</v>
      </c>
      <c r="D23" s="1435">
        <f>'NT-VT'!E26</f>
        <v>0</v>
      </c>
      <c r="E23" s="1432" t="str">
        <f>'NT-VT'!F27</f>
        <v/>
      </c>
      <c r="F23" s="1432" t="str">
        <f>'NT-VT'!G27</f>
        <v/>
      </c>
      <c r="G23" s="869" t="str">
        <f t="shared" si="0"/>
        <v/>
      </c>
      <c r="H23" s="883"/>
      <c r="I23" s="885"/>
    </row>
    <row r="24" spans="1:9" ht="35.1" customHeight="1">
      <c r="A24" s="1432">
        <f>SUM($G$3:G24)</f>
        <v>1</v>
      </c>
      <c r="B24" s="1433" t="e">
        <f>'NT-VT'!C27</f>
        <v>#N/A</v>
      </c>
      <c r="C24" s="1434">
        <f>'NT-VT'!D27</f>
        <v>0</v>
      </c>
      <c r="D24" s="1435">
        <f>'NT-VT'!E27</f>
        <v>0</v>
      </c>
      <c r="E24" s="1432" t="str">
        <f>'NT-VT'!F28</f>
        <v/>
      </c>
      <c r="F24" s="1432" t="str">
        <f>'NT-VT'!G28</f>
        <v/>
      </c>
      <c r="G24" s="869" t="str">
        <f t="shared" si="0"/>
        <v/>
      </c>
      <c r="H24" s="883"/>
      <c r="I24" s="885"/>
    </row>
    <row r="25" spans="1:9" ht="35.1" customHeight="1">
      <c r="A25" s="1432">
        <f>SUM($G$3:G25)</f>
        <v>1</v>
      </c>
      <c r="B25" s="1433" t="e">
        <f>'NT-VT'!C28</f>
        <v>#N/A</v>
      </c>
      <c r="C25" s="1434">
        <f>'NT-VT'!D28</f>
        <v>0</v>
      </c>
      <c r="D25" s="1435">
        <f>'NT-VT'!E28</f>
        <v>0</v>
      </c>
      <c r="E25" s="1432" t="str">
        <f>'NT-VT'!F29</f>
        <v/>
      </c>
      <c r="F25" s="1432" t="str">
        <f>'NT-VT'!G29</f>
        <v/>
      </c>
      <c r="G25" s="869" t="str">
        <f t="shared" si="0"/>
        <v/>
      </c>
      <c r="H25" s="883"/>
      <c r="I25" s="859"/>
    </row>
    <row r="26" spans="1:9" ht="35.1" customHeight="1">
      <c r="A26" s="1432">
        <f>SUM($G$3:G26)</f>
        <v>1</v>
      </c>
      <c r="B26" s="1433" t="e">
        <f>'NT-VT'!C29</f>
        <v>#N/A</v>
      </c>
      <c r="C26" s="1434">
        <f>'NT-VT'!D29</f>
        <v>0</v>
      </c>
      <c r="D26" s="1435">
        <f>'NT-VT'!E29</f>
        <v>0</v>
      </c>
      <c r="E26" s="1432" t="str">
        <f>'NT-VT'!F30</f>
        <v/>
      </c>
      <c r="F26" s="1432" t="str">
        <f>'NT-VT'!G30</f>
        <v/>
      </c>
      <c r="G26" s="869" t="str">
        <f t="shared" si="0"/>
        <v/>
      </c>
      <c r="H26" s="883"/>
      <c r="I26" s="859"/>
    </row>
    <row r="27" spans="1:9" ht="35.1" customHeight="1">
      <c r="A27" s="1432">
        <f>SUM($G$3:G27)</f>
        <v>1</v>
      </c>
      <c r="B27" s="1433" t="e">
        <f>'NT-VT'!C30</f>
        <v>#N/A</v>
      </c>
      <c r="C27" s="1434">
        <f>'NT-VT'!D30</f>
        <v>0</v>
      </c>
      <c r="D27" s="1435">
        <f>'NT-VT'!E30</f>
        <v>0</v>
      </c>
      <c r="E27" s="1432" t="str">
        <f>'NT-VT'!F31</f>
        <v/>
      </c>
      <c r="F27" s="1432" t="str">
        <f>'NT-VT'!G31</f>
        <v/>
      </c>
      <c r="G27" s="869" t="str">
        <f t="shared" si="0"/>
        <v/>
      </c>
      <c r="H27" s="883"/>
      <c r="I27" s="859"/>
    </row>
    <row r="28" spans="1:9" ht="35.1" customHeight="1">
      <c r="A28" s="1432">
        <f>SUM($G$3:G28)</f>
        <v>1</v>
      </c>
      <c r="B28" s="1433" t="e">
        <f>'NT-VT'!C31</f>
        <v>#N/A</v>
      </c>
      <c r="C28" s="1434">
        <f>'NT-VT'!D31</f>
        <v>0</v>
      </c>
      <c r="D28" s="1435">
        <f>'NT-VT'!E31</f>
        <v>0</v>
      </c>
      <c r="E28" s="1432" t="str">
        <f>'NT-VT'!F32</f>
        <v/>
      </c>
      <c r="F28" s="1432" t="str">
        <f>'NT-VT'!G32</f>
        <v/>
      </c>
      <c r="G28" s="869" t="str">
        <f t="shared" si="0"/>
        <v/>
      </c>
      <c r="H28" s="883"/>
      <c r="I28" s="859"/>
    </row>
    <row r="29" spans="1:9" ht="35.1" customHeight="1">
      <c r="A29" s="1432">
        <f>SUM($G$3:G29)</f>
        <v>1</v>
      </c>
      <c r="B29" s="1433" t="e">
        <f>'NT-VT'!C32</f>
        <v>#N/A</v>
      </c>
      <c r="C29" s="1434">
        <f>'NT-VT'!D32</f>
        <v>0</v>
      </c>
      <c r="D29" s="1435">
        <f>'NT-VT'!E32</f>
        <v>0</v>
      </c>
      <c r="E29" s="1432" t="str">
        <f>'NT-VT'!F33</f>
        <v/>
      </c>
      <c r="F29" s="1432" t="str">
        <f>'NT-VT'!G33</f>
        <v/>
      </c>
      <c r="G29" s="869" t="str">
        <f t="shared" si="0"/>
        <v/>
      </c>
      <c r="H29" s="883"/>
      <c r="I29" s="885"/>
    </row>
    <row r="30" spans="1:9" ht="35.1" customHeight="1">
      <c r="A30" s="1432">
        <f>SUM($G$3:G30)</f>
        <v>1</v>
      </c>
      <c r="B30" s="1433" t="e">
        <f>'NT-VT'!C33</f>
        <v>#N/A</v>
      </c>
      <c r="C30" s="1434">
        <f>'NT-VT'!D33</f>
        <v>0</v>
      </c>
      <c r="D30" s="1435">
        <f>'NT-VT'!E33</f>
        <v>0</v>
      </c>
      <c r="E30" s="1432" t="str">
        <f>'NT-VT'!F34</f>
        <v/>
      </c>
      <c r="F30" s="1432" t="str">
        <f>'NT-VT'!G34</f>
        <v/>
      </c>
      <c r="G30" s="869" t="str">
        <f t="shared" si="0"/>
        <v/>
      </c>
      <c r="H30" s="884"/>
    </row>
    <row r="31" spans="1:9" ht="35.1" customHeight="1">
      <c r="A31" s="1432">
        <f>SUM($G$3:G31)</f>
        <v>1</v>
      </c>
      <c r="B31" s="1433" t="e">
        <f>'NT-VT'!C34</f>
        <v>#N/A</v>
      </c>
      <c r="C31" s="1434">
        <f>'NT-VT'!D34</f>
        <v>0</v>
      </c>
      <c r="D31" s="1435">
        <f>'NT-VT'!E34</f>
        <v>0</v>
      </c>
      <c r="E31" s="1432" t="str">
        <f>'NT-VT'!F35</f>
        <v/>
      </c>
      <c r="F31" s="1432" t="str">
        <f>'NT-VT'!G35</f>
        <v/>
      </c>
      <c r="G31" s="869" t="str">
        <f t="shared" si="0"/>
        <v/>
      </c>
      <c r="H31" s="883"/>
      <c r="I31" s="885"/>
    </row>
    <row r="32" spans="1:9" ht="35.1" customHeight="1">
      <c r="A32" s="1432">
        <f>SUM($G$3:G32)</f>
        <v>1</v>
      </c>
      <c r="B32" s="1433" t="e">
        <f>'NT-VT'!C35</f>
        <v>#N/A</v>
      </c>
      <c r="C32" s="1434">
        <f>'NT-VT'!D35</f>
        <v>0</v>
      </c>
      <c r="D32" s="1435">
        <f>'NT-VT'!E35</f>
        <v>0</v>
      </c>
      <c r="E32" s="1432" t="str">
        <f>'NT-VT'!F36</f>
        <v/>
      </c>
      <c r="F32" s="1432" t="str">
        <f>'NT-VT'!G36</f>
        <v/>
      </c>
      <c r="G32" s="869" t="str">
        <f t="shared" si="0"/>
        <v/>
      </c>
      <c r="H32" s="883"/>
      <c r="I32" s="885"/>
    </row>
    <row r="33" spans="1:9" ht="35.1" customHeight="1">
      <c r="A33" s="1432">
        <f>SUM($G$3:G33)</f>
        <v>1</v>
      </c>
      <c r="B33" s="1433" t="e">
        <f>'NT-VT'!C36</f>
        <v>#N/A</v>
      </c>
      <c r="C33" s="1434">
        <f>'NT-VT'!D36</f>
        <v>0</v>
      </c>
      <c r="D33" s="1435">
        <f>'NT-VT'!E36</f>
        <v>0</v>
      </c>
      <c r="E33" s="1432" t="str">
        <f>'NT-VT'!F37</f>
        <v/>
      </c>
      <c r="F33" s="1432" t="str">
        <f>'NT-VT'!G37</f>
        <v/>
      </c>
      <c r="G33" s="869" t="str">
        <f t="shared" si="0"/>
        <v/>
      </c>
      <c r="H33" s="884"/>
    </row>
    <row r="34" spans="1:9" ht="35.1" customHeight="1">
      <c r="A34" s="1432">
        <f>SUM($G$3:G34)</f>
        <v>1</v>
      </c>
      <c r="B34" s="1433" t="e">
        <f>'NT-VT'!C37</f>
        <v>#N/A</v>
      </c>
      <c r="C34" s="1434">
        <f>'NT-VT'!D37</f>
        <v>0</v>
      </c>
      <c r="D34" s="1435">
        <f>'NT-VT'!E37</f>
        <v>0</v>
      </c>
      <c r="E34" s="1432" t="str">
        <f>'NT-VT'!F38</f>
        <v/>
      </c>
      <c r="F34" s="1432" t="str">
        <f>'NT-VT'!G38</f>
        <v/>
      </c>
      <c r="G34" s="869" t="str">
        <f t="shared" si="0"/>
        <v/>
      </c>
      <c r="H34" s="883"/>
      <c r="I34" s="885"/>
    </row>
    <row r="35" spans="1:9" ht="35.1" customHeight="1">
      <c r="A35" s="1432">
        <f>SUM($G$3:G35)</f>
        <v>1</v>
      </c>
      <c r="B35" s="1433" t="e">
        <f>'NT-VT'!C38</f>
        <v>#N/A</v>
      </c>
      <c r="C35" s="1434">
        <f>'NT-VT'!D38</f>
        <v>0</v>
      </c>
      <c r="D35" s="1435">
        <f>'NT-VT'!E38</f>
        <v>0</v>
      </c>
      <c r="E35" s="1432" t="str">
        <f>'NT-VT'!F39</f>
        <v/>
      </c>
      <c r="F35" s="1432" t="str">
        <f>'NT-VT'!G39</f>
        <v/>
      </c>
      <c r="G35" s="869" t="str">
        <f t="shared" si="0"/>
        <v/>
      </c>
      <c r="H35" s="883"/>
      <c r="I35" s="885"/>
    </row>
    <row r="36" spans="1:9" ht="35.1" customHeight="1">
      <c r="A36" s="1432">
        <f>SUM($G$3:G36)</f>
        <v>1</v>
      </c>
      <c r="B36" s="1433" t="e">
        <f>'NT-VT'!C39</f>
        <v>#N/A</v>
      </c>
      <c r="C36" s="1434">
        <f>'NT-VT'!D39</f>
        <v>0</v>
      </c>
      <c r="D36" s="1435">
        <f>'NT-VT'!E39</f>
        <v>0</v>
      </c>
      <c r="E36" s="1432" t="str">
        <f>'NT-VT'!F40</f>
        <v/>
      </c>
      <c r="F36" s="1432" t="str">
        <f>'NT-VT'!G40</f>
        <v/>
      </c>
      <c r="G36" s="869" t="str">
        <f t="shared" si="0"/>
        <v/>
      </c>
      <c r="H36" s="883"/>
      <c r="I36" s="885"/>
    </row>
    <row r="37" spans="1:9" ht="35.1" customHeight="1">
      <c r="A37" s="1432">
        <f>SUM($G$3:G37)</f>
        <v>1</v>
      </c>
      <c r="B37" s="1433" t="e">
        <f>'NT-VT'!C40</f>
        <v>#N/A</v>
      </c>
      <c r="C37" s="1434">
        <f>'NT-VT'!D40</f>
        <v>0</v>
      </c>
      <c r="D37" s="1435">
        <f>'NT-VT'!E40</f>
        <v>0</v>
      </c>
      <c r="E37" s="1432" t="str">
        <f>'NT-VT'!F41</f>
        <v/>
      </c>
      <c r="F37" s="1432" t="str">
        <f>'NT-VT'!G41</f>
        <v/>
      </c>
      <c r="G37" s="869" t="str">
        <f t="shared" si="0"/>
        <v/>
      </c>
      <c r="H37" s="883"/>
      <c r="I37" s="885"/>
    </row>
    <row r="38" spans="1:9" ht="35.1" customHeight="1">
      <c r="A38" s="1432">
        <f>SUM($G$3:G38)</f>
        <v>1</v>
      </c>
      <c r="B38" s="1433" t="e">
        <f>'NT-VT'!C41</f>
        <v>#N/A</v>
      </c>
      <c r="C38" s="1434">
        <f>'NT-VT'!D41</f>
        <v>0</v>
      </c>
      <c r="D38" s="1435">
        <f>'NT-VT'!E41</f>
        <v>0</v>
      </c>
      <c r="E38" s="1432" t="str">
        <f>'NT-VT'!F42</f>
        <v/>
      </c>
      <c r="F38" s="1432" t="str">
        <f>'NT-VT'!G42</f>
        <v/>
      </c>
      <c r="G38" s="869" t="str">
        <f t="shared" si="0"/>
        <v/>
      </c>
      <c r="H38" s="883"/>
      <c r="I38" s="859"/>
    </row>
    <row r="39" spans="1:9" ht="35.1" customHeight="1">
      <c r="A39" s="1432">
        <f>SUM($G$3:G39)</f>
        <v>1</v>
      </c>
      <c r="B39" s="1433" t="e">
        <f>'NT-VT'!C42</f>
        <v>#N/A</v>
      </c>
      <c r="C39" s="1434">
        <f>'NT-VT'!D42</f>
        <v>0</v>
      </c>
      <c r="D39" s="1435">
        <f>'NT-VT'!E42</f>
        <v>0</v>
      </c>
      <c r="E39" s="1432" t="str">
        <f>'NT-VT'!F43</f>
        <v/>
      </c>
      <c r="F39" s="1432" t="str">
        <f>'NT-VT'!G43</f>
        <v/>
      </c>
      <c r="G39" s="869" t="str">
        <f t="shared" si="0"/>
        <v/>
      </c>
      <c r="H39" s="884"/>
    </row>
    <row r="40" spans="1:9" ht="35.1" customHeight="1">
      <c r="A40" s="1432">
        <f>SUM($G$3:G40)</f>
        <v>1</v>
      </c>
      <c r="B40" s="1433" t="e">
        <f>'NT-VT'!C43</f>
        <v>#N/A</v>
      </c>
      <c r="C40" s="1434">
        <f>'NT-VT'!D43</f>
        <v>0</v>
      </c>
      <c r="D40" s="1435">
        <f>'NT-VT'!E43</f>
        <v>0</v>
      </c>
      <c r="E40" s="1432" t="str">
        <f>'NT-VT'!F44</f>
        <v/>
      </c>
      <c r="F40" s="1432" t="str">
        <f>'NT-VT'!G44</f>
        <v/>
      </c>
      <c r="G40" s="869" t="str">
        <f t="shared" si="0"/>
        <v/>
      </c>
      <c r="H40" s="884"/>
    </row>
    <row r="41" spans="1:9" ht="35.1" hidden="1" customHeight="1">
      <c r="A41" s="1432">
        <f>SUM($G$3:G41)</f>
        <v>1</v>
      </c>
      <c r="B41" s="1433" t="e">
        <f>'NT-VT'!C44</f>
        <v>#N/A</v>
      </c>
      <c r="C41" s="1434">
        <f>'NT-VT'!D44</f>
        <v>0</v>
      </c>
      <c r="D41" s="1435">
        <f>'NT-VT'!E44</f>
        <v>0</v>
      </c>
      <c r="E41" s="1432" t="str">
        <f>'NT-VT'!F45</f>
        <v/>
      </c>
      <c r="F41" s="1432" t="str">
        <f>'NT-VT'!G45</f>
        <v/>
      </c>
      <c r="G41" s="869" t="str">
        <f t="shared" si="0"/>
        <v/>
      </c>
      <c r="H41" s="883"/>
      <c r="I41" s="885"/>
    </row>
    <row r="42" spans="1:9" ht="35.1" hidden="1" customHeight="1">
      <c r="A42" s="1432">
        <f>SUM($G$3:G42)</f>
        <v>1</v>
      </c>
      <c r="B42" s="1433" t="e">
        <f>'NT-VT'!C45</f>
        <v>#N/A</v>
      </c>
      <c r="C42" s="1434">
        <f>'NT-VT'!D45</f>
        <v>0</v>
      </c>
      <c r="D42" s="1435">
        <f>'NT-VT'!E45</f>
        <v>0</v>
      </c>
      <c r="E42" s="1432" t="str">
        <f>'NT-VT'!F46</f>
        <v/>
      </c>
      <c r="F42" s="1432" t="str">
        <f>'NT-VT'!G46</f>
        <v/>
      </c>
      <c r="G42" s="869" t="str">
        <f t="shared" si="0"/>
        <v/>
      </c>
      <c r="H42" s="883"/>
      <c r="I42" s="859"/>
    </row>
    <row r="43" spans="1:9" ht="35.1" hidden="1" customHeight="1">
      <c r="A43" s="1432">
        <f>SUM($G$3:G43)</f>
        <v>1</v>
      </c>
      <c r="B43" s="1433" t="e">
        <f>'NT-VT'!C46</f>
        <v>#N/A</v>
      </c>
      <c r="C43" s="1434">
        <f>'NT-VT'!D46</f>
        <v>0</v>
      </c>
      <c r="D43" s="1435">
        <f>'NT-VT'!E46</f>
        <v>0</v>
      </c>
      <c r="E43" s="1432" t="str">
        <f>'NT-VT'!F47</f>
        <v/>
      </c>
      <c r="F43" s="1432" t="str">
        <f>'NT-VT'!G47</f>
        <v/>
      </c>
      <c r="G43" s="869" t="str">
        <f t="shared" si="0"/>
        <v/>
      </c>
      <c r="H43" s="883"/>
      <c r="I43" s="885"/>
    </row>
    <row r="44" spans="1:9" ht="35.1" hidden="1" customHeight="1">
      <c r="A44" s="1432">
        <f>SUM($G$3:G44)</f>
        <v>1</v>
      </c>
      <c r="B44" s="1433" t="e">
        <f>'NT-VT'!C47</f>
        <v>#N/A</v>
      </c>
      <c r="C44" s="1434">
        <f>'NT-VT'!D47</f>
        <v>0</v>
      </c>
      <c r="D44" s="1435">
        <f>'NT-VT'!E47</f>
        <v>0</v>
      </c>
      <c r="E44" s="1432" t="str">
        <f>'NT-VT'!F48</f>
        <v/>
      </c>
      <c r="F44" s="1432" t="str">
        <f>'NT-VT'!G48</f>
        <v/>
      </c>
      <c r="G44" s="869" t="str">
        <f t="shared" si="0"/>
        <v/>
      </c>
      <c r="H44" s="883"/>
      <c r="I44" s="859"/>
    </row>
    <row r="45" spans="1:9" ht="35.1" hidden="1" customHeight="1">
      <c r="A45" s="1432">
        <f>SUM($G$3:G45)</f>
        <v>1</v>
      </c>
      <c r="B45" s="1433" t="e">
        <f>'NT-VT'!C48</f>
        <v>#N/A</v>
      </c>
      <c r="C45" s="1434">
        <f>'NT-VT'!D48</f>
        <v>0</v>
      </c>
      <c r="D45" s="1435">
        <f>'NT-VT'!E48</f>
        <v>0</v>
      </c>
      <c r="E45" s="1432" t="str">
        <f>'NT-VT'!F49</f>
        <v/>
      </c>
      <c r="F45" s="1432" t="str">
        <f>'NT-VT'!G49</f>
        <v/>
      </c>
      <c r="G45" s="869" t="str">
        <f t="shared" si="0"/>
        <v/>
      </c>
      <c r="H45" s="883"/>
      <c r="I45" s="859"/>
    </row>
    <row r="46" spans="1:9" ht="35.1" hidden="1" customHeight="1">
      <c r="A46" s="1432">
        <f>SUM($G$3:G46)</f>
        <v>1</v>
      </c>
      <c r="B46" s="1433" t="e">
        <f>'NT-VT'!C49</f>
        <v>#N/A</v>
      </c>
      <c r="C46" s="1434">
        <f>'NT-VT'!D49</f>
        <v>0</v>
      </c>
      <c r="D46" s="1435">
        <f>'NT-VT'!E49</f>
        <v>0</v>
      </c>
      <c r="E46" s="1432" t="str">
        <f>'NT-VT'!F50</f>
        <v/>
      </c>
      <c r="F46" s="1432" t="str">
        <f>'NT-VT'!G50</f>
        <v/>
      </c>
      <c r="G46" s="869" t="str">
        <f t="shared" si="0"/>
        <v/>
      </c>
      <c r="H46" s="883"/>
      <c r="I46" s="859"/>
    </row>
    <row r="47" spans="1:9" ht="35.1" hidden="1" customHeight="1">
      <c r="A47" s="1432">
        <f>SUM($G$3:G47)</f>
        <v>1</v>
      </c>
      <c r="B47" s="1433" t="e">
        <f>'NT-VT'!C50</f>
        <v>#N/A</v>
      </c>
      <c r="C47" s="1434">
        <f>'NT-VT'!D50</f>
        <v>0</v>
      </c>
      <c r="D47" s="1435">
        <f>'NT-VT'!E50</f>
        <v>0</v>
      </c>
      <c r="E47" s="1432" t="str">
        <f>'NT-VT'!F51</f>
        <v/>
      </c>
      <c r="F47" s="1432" t="str">
        <f>'NT-VT'!G51</f>
        <v/>
      </c>
      <c r="G47" s="869" t="str">
        <f t="shared" si="0"/>
        <v/>
      </c>
      <c r="H47" s="883"/>
      <c r="I47" s="859"/>
    </row>
    <row r="48" spans="1:9" ht="35.1" hidden="1" customHeight="1">
      <c r="A48" s="1432">
        <f>SUM($G$3:G48)</f>
        <v>1</v>
      </c>
      <c r="B48" s="1433" t="e">
        <f>'NT-VT'!C51</f>
        <v>#N/A</v>
      </c>
      <c r="C48" s="1434">
        <f>'NT-VT'!D51</f>
        <v>0</v>
      </c>
      <c r="D48" s="1435">
        <f>'NT-VT'!E51</f>
        <v>0</v>
      </c>
      <c r="E48" s="1432" t="str">
        <f>'NT-VT'!F52</f>
        <v/>
      </c>
      <c r="F48" s="1432" t="str">
        <f>'NT-VT'!G52</f>
        <v/>
      </c>
      <c r="G48" s="869" t="str">
        <f t="shared" si="0"/>
        <v/>
      </c>
      <c r="H48" s="883"/>
      <c r="I48" s="859"/>
    </row>
    <row r="49" spans="1:9" ht="35.1" hidden="1" customHeight="1">
      <c r="A49" s="1432">
        <f>SUM($G$3:G49)</f>
        <v>1</v>
      </c>
      <c r="B49" s="1433" t="e">
        <f>'NT-VT'!C52</f>
        <v>#N/A</v>
      </c>
      <c r="C49" s="1434">
        <f>'NT-VT'!D52</f>
        <v>0</v>
      </c>
      <c r="D49" s="1435">
        <f>'NT-VT'!E52</f>
        <v>0</v>
      </c>
      <c r="E49" s="1432" t="str">
        <f>'NT-VT'!F53</f>
        <v/>
      </c>
      <c r="F49" s="1432" t="str">
        <f>'NT-VT'!G53</f>
        <v/>
      </c>
      <c r="G49" s="869" t="str">
        <f t="shared" si="0"/>
        <v/>
      </c>
      <c r="H49" s="883"/>
      <c r="I49" s="859"/>
    </row>
    <row r="50" spans="1:9" ht="35.1" hidden="1" customHeight="1">
      <c r="A50" s="1432">
        <f>SUM($G$3:G50)</f>
        <v>1</v>
      </c>
      <c r="B50" s="1433" t="e">
        <f>'NT-VT'!C53</f>
        <v>#N/A</v>
      </c>
      <c r="C50" s="1434">
        <f>'NT-VT'!D53</f>
        <v>0</v>
      </c>
      <c r="D50" s="1435">
        <f>'NT-VT'!E53</f>
        <v>0</v>
      </c>
      <c r="E50" s="1432" t="str">
        <f>'NT-VT'!F54</f>
        <v/>
      </c>
      <c r="F50" s="1432" t="str">
        <f>'NT-VT'!G54</f>
        <v/>
      </c>
      <c r="G50" s="869" t="str">
        <f t="shared" si="0"/>
        <v/>
      </c>
      <c r="H50" s="883"/>
      <c r="I50" s="859"/>
    </row>
    <row r="51" spans="1:9" ht="35.1" hidden="1" customHeight="1">
      <c r="A51" s="1432">
        <f>SUM($G$3:G51)</f>
        <v>1</v>
      </c>
      <c r="B51" s="1433" t="e">
        <f>'NT-VT'!C54</f>
        <v>#N/A</v>
      </c>
      <c r="C51" s="1434">
        <f>'NT-VT'!D54</f>
        <v>0</v>
      </c>
      <c r="D51" s="1435">
        <f>'NT-VT'!E54</f>
        <v>0</v>
      </c>
      <c r="E51" s="1432" t="str">
        <f>'NT-VT'!F55</f>
        <v/>
      </c>
      <c r="F51" s="1432" t="str">
        <f>'NT-VT'!G55</f>
        <v/>
      </c>
      <c r="G51" s="869" t="str">
        <f t="shared" si="0"/>
        <v/>
      </c>
      <c r="H51" s="883"/>
      <c r="I51" s="859"/>
    </row>
    <row r="52" spans="1:9" ht="35.1" hidden="1" customHeight="1">
      <c r="A52" s="1432">
        <f>SUM($G$3:G52)</f>
        <v>1</v>
      </c>
      <c r="B52" s="1433" t="e">
        <f>'NT-VT'!C55</f>
        <v>#N/A</v>
      </c>
      <c r="C52" s="1434">
        <f>'NT-VT'!D55</f>
        <v>0</v>
      </c>
      <c r="D52" s="1435">
        <f>'NT-VT'!E55</f>
        <v>0</v>
      </c>
      <c r="E52" s="1432" t="str">
        <f>'NT-VT'!F56</f>
        <v/>
      </c>
      <c r="F52" s="1432" t="str">
        <f>'NT-VT'!G56</f>
        <v/>
      </c>
      <c r="G52" s="869" t="str">
        <f t="shared" si="0"/>
        <v/>
      </c>
      <c r="H52" s="883"/>
      <c r="I52" s="859"/>
    </row>
    <row r="53" spans="1:9" ht="35.1" hidden="1" customHeight="1">
      <c r="A53" s="1432">
        <f>SUM($G$3:G53)</f>
        <v>1</v>
      </c>
      <c r="B53" s="1433" t="e">
        <f>'NT-VT'!C56</f>
        <v>#N/A</v>
      </c>
      <c r="C53" s="1434">
        <f>'NT-VT'!D56</f>
        <v>0</v>
      </c>
      <c r="D53" s="1435">
        <f>'NT-VT'!E56</f>
        <v>0</v>
      </c>
      <c r="E53" s="1432" t="str">
        <f>'NT-VT'!F57</f>
        <v/>
      </c>
      <c r="F53" s="1432" t="str">
        <f>'NT-VT'!G57</f>
        <v/>
      </c>
      <c r="G53" s="869" t="str">
        <f t="shared" si="0"/>
        <v/>
      </c>
      <c r="H53" s="883"/>
      <c r="I53" s="859"/>
    </row>
    <row r="54" spans="1:9" ht="35.1" hidden="1" customHeight="1">
      <c r="A54" s="1432">
        <f>SUM($G$3:G54)</f>
        <v>1</v>
      </c>
      <c r="B54" s="1433" t="e">
        <f>'NT-VT'!C57</f>
        <v>#N/A</v>
      </c>
      <c r="C54" s="1434">
        <f>'NT-VT'!D57</f>
        <v>0</v>
      </c>
      <c r="D54" s="1435">
        <f>'NT-VT'!E57</f>
        <v>0</v>
      </c>
      <c r="E54" s="1432" t="str">
        <f>'NT-VT'!F58</f>
        <v/>
      </c>
      <c r="F54" s="1432" t="str">
        <f>'NT-VT'!G58</f>
        <v/>
      </c>
      <c r="G54" s="869" t="str">
        <f t="shared" si="0"/>
        <v/>
      </c>
      <c r="H54" s="883"/>
      <c r="I54" s="859"/>
    </row>
    <row r="55" spans="1:9" ht="35.1" hidden="1" customHeight="1">
      <c r="A55" s="1432">
        <f>SUM($G$3:G55)</f>
        <v>1</v>
      </c>
      <c r="B55" s="1433" t="e">
        <f>'NT-VT'!C58</f>
        <v>#N/A</v>
      </c>
      <c r="C55" s="1434">
        <f>'NT-VT'!D58</f>
        <v>0</v>
      </c>
      <c r="D55" s="1435">
        <f>'NT-VT'!E58</f>
        <v>0</v>
      </c>
      <c r="E55" s="1432" t="str">
        <f>'NT-VT'!F59</f>
        <v/>
      </c>
      <c r="F55" s="1432" t="str">
        <f>'NT-VT'!G59</f>
        <v/>
      </c>
      <c r="G55" s="869" t="str">
        <f t="shared" si="0"/>
        <v/>
      </c>
      <c r="H55" s="883"/>
      <c r="I55" s="859"/>
    </row>
    <row r="56" spans="1:9" ht="35.1" hidden="1" customHeight="1">
      <c r="A56" s="1432">
        <f>SUM($G$3:G56)</f>
        <v>1</v>
      </c>
      <c r="B56" s="1433" t="e">
        <f>'NT-VT'!C59</f>
        <v>#N/A</v>
      </c>
      <c r="C56" s="1434">
        <f>'NT-VT'!D59</f>
        <v>0</v>
      </c>
      <c r="D56" s="1435">
        <f>'NT-VT'!E59</f>
        <v>0</v>
      </c>
      <c r="E56" s="1432" t="str">
        <f>'NT-VT'!F60</f>
        <v/>
      </c>
      <c r="F56" s="1432" t="str">
        <f>'NT-VT'!G60</f>
        <v/>
      </c>
      <c r="G56" s="869" t="str">
        <f t="shared" si="0"/>
        <v/>
      </c>
      <c r="H56" s="883"/>
      <c r="I56" s="859"/>
    </row>
    <row r="57" spans="1:9" ht="35.1" hidden="1" customHeight="1">
      <c r="A57" s="1432">
        <f>SUM($G$3:G57)</f>
        <v>1</v>
      </c>
      <c r="B57" s="1433" t="e">
        <f>'NT-VT'!C60</f>
        <v>#N/A</v>
      </c>
      <c r="C57" s="1434">
        <f>'NT-VT'!D60</f>
        <v>0</v>
      </c>
      <c r="D57" s="1435">
        <f>'NT-VT'!E60</f>
        <v>0</v>
      </c>
      <c r="E57" s="1432" t="str">
        <f>'NT-VT'!F61</f>
        <v/>
      </c>
      <c r="F57" s="1432" t="str">
        <f>'NT-VT'!G61</f>
        <v/>
      </c>
      <c r="G57" s="869" t="str">
        <f t="shared" si="0"/>
        <v/>
      </c>
      <c r="H57" s="883"/>
      <c r="I57" s="859"/>
    </row>
    <row r="58" spans="1:9" ht="35.1" hidden="1" customHeight="1">
      <c r="A58" s="1432">
        <f>SUM($G$3:G58)</f>
        <v>1</v>
      </c>
      <c r="B58" s="1433" t="e">
        <f>'NT-VT'!C61</f>
        <v>#N/A</v>
      </c>
      <c r="C58" s="1434">
        <f>'NT-VT'!D61</f>
        <v>0</v>
      </c>
      <c r="D58" s="1435">
        <f>'NT-VT'!E61</f>
        <v>0</v>
      </c>
      <c r="E58" s="1432" t="str">
        <f>'NT-VT'!F62</f>
        <v/>
      </c>
      <c r="F58" s="1432" t="str">
        <f>'NT-VT'!G62</f>
        <v/>
      </c>
      <c r="G58" s="869" t="str">
        <f t="shared" si="0"/>
        <v/>
      </c>
      <c r="H58" s="883"/>
      <c r="I58" s="859"/>
    </row>
    <row r="59" spans="1:9" ht="35.1" hidden="1" customHeight="1">
      <c r="A59" s="1432">
        <f>SUM($G$3:G59)</f>
        <v>1</v>
      </c>
      <c r="B59" s="1433" t="e">
        <f>'NT-VT'!C62</f>
        <v>#N/A</v>
      </c>
      <c r="C59" s="1434">
        <f>'NT-VT'!D62</f>
        <v>0</v>
      </c>
      <c r="D59" s="1435">
        <f>'NT-VT'!E62</f>
        <v>0</v>
      </c>
      <c r="E59" s="1432" t="str">
        <f>'NT-VT'!F63</f>
        <v/>
      </c>
      <c r="F59" s="1432" t="str">
        <f>'NT-VT'!G63</f>
        <v/>
      </c>
      <c r="G59" s="869" t="str">
        <f t="shared" si="0"/>
        <v/>
      </c>
      <c r="H59" s="883"/>
      <c r="I59" s="859"/>
    </row>
    <row r="60" spans="1:9" ht="35.1" hidden="1" customHeight="1">
      <c r="A60" s="1432">
        <f>SUM($G$3:G60)</f>
        <v>1</v>
      </c>
      <c r="B60" s="1433" t="e">
        <f>'NT-VT'!C63</f>
        <v>#N/A</v>
      </c>
      <c r="C60" s="1434">
        <f>'NT-VT'!D63</f>
        <v>0</v>
      </c>
      <c r="D60" s="1435">
        <f>'NT-VT'!E63</f>
        <v>0</v>
      </c>
      <c r="E60" s="1432" t="str">
        <f>'NT-VT'!F64</f>
        <v/>
      </c>
      <c r="F60" s="1432" t="str">
        <f>'NT-VT'!G64</f>
        <v/>
      </c>
      <c r="G60" s="869" t="str">
        <f t="shared" si="0"/>
        <v/>
      </c>
      <c r="H60" s="883"/>
      <c r="I60" s="859"/>
    </row>
    <row r="61" spans="1:9" ht="35.1" hidden="1" customHeight="1">
      <c r="A61" s="1432">
        <f>SUM($G$3:G61)</f>
        <v>1</v>
      </c>
      <c r="B61" s="1433" t="e">
        <f>'NT-VT'!C64</f>
        <v>#N/A</v>
      </c>
      <c r="C61" s="1434">
        <f>'NT-VT'!D64</f>
        <v>0</v>
      </c>
      <c r="D61" s="1435">
        <f>'NT-VT'!E64</f>
        <v>0</v>
      </c>
      <c r="E61" s="1432" t="str">
        <f>'NT-VT'!F65</f>
        <v/>
      </c>
      <c r="F61" s="1432" t="str">
        <f>'NT-VT'!G65</f>
        <v/>
      </c>
      <c r="G61" s="869" t="str">
        <f t="shared" si="0"/>
        <v/>
      </c>
      <c r="H61" s="883"/>
      <c r="I61" s="859"/>
    </row>
    <row r="62" spans="1:9" ht="35.1" hidden="1" customHeight="1">
      <c r="A62" s="1432">
        <f>SUM($G$3:G62)</f>
        <v>1</v>
      </c>
      <c r="B62" s="1433" t="e">
        <f>'NT-VT'!C65</f>
        <v>#N/A</v>
      </c>
      <c r="C62" s="1434">
        <f>'NT-VT'!D65</f>
        <v>0</v>
      </c>
      <c r="D62" s="1435">
        <f>'NT-VT'!E65</f>
        <v>0</v>
      </c>
      <c r="E62" s="1432" t="str">
        <f>'NT-VT'!F66</f>
        <v/>
      </c>
      <c r="F62" s="1432" t="str">
        <f>'NT-VT'!G66</f>
        <v/>
      </c>
      <c r="G62" s="869" t="str">
        <f t="shared" si="0"/>
        <v/>
      </c>
      <c r="H62" s="883"/>
      <c r="I62" s="859"/>
    </row>
    <row r="63" spans="1:9" ht="35.1" hidden="1" customHeight="1">
      <c r="A63" s="1432">
        <f>SUM($G$3:G63)</f>
        <v>1</v>
      </c>
      <c r="B63" s="1433" t="e">
        <f>'NT-VT'!C66</f>
        <v>#N/A</v>
      </c>
      <c r="C63" s="1434">
        <f>'NT-VT'!D66</f>
        <v>0</v>
      </c>
      <c r="D63" s="1435">
        <f>'NT-VT'!E66</f>
        <v>0</v>
      </c>
      <c r="E63" s="1432" t="str">
        <f>'NT-VT'!F67</f>
        <v/>
      </c>
      <c r="F63" s="1432" t="str">
        <f>'NT-VT'!G67</f>
        <v/>
      </c>
      <c r="G63" s="869" t="str">
        <f t="shared" si="0"/>
        <v/>
      </c>
      <c r="H63" s="883"/>
      <c r="I63" s="859"/>
    </row>
    <row r="64" spans="1:9" ht="35.1" hidden="1" customHeight="1">
      <c r="A64" s="1432">
        <f>SUM($G$3:G64)</f>
        <v>1</v>
      </c>
      <c r="B64" s="1433" t="e">
        <f>'NT-VT'!C67</f>
        <v>#N/A</v>
      </c>
      <c r="C64" s="1434">
        <f>'NT-VT'!D67</f>
        <v>0</v>
      </c>
      <c r="D64" s="1435">
        <f>'NT-VT'!E67</f>
        <v>0</v>
      </c>
      <c r="E64" s="1432" t="str">
        <f>'NT-VT'!F68</f>
        <v/>
      </c>
      <c r="F64" s="1432" t="str">
        <f>'NT-VT'!G68</f>
        <v/>
      </c>
      <c r="G64" s="869" t="str">
        <f t="shared" si="0"/>
        <v/>
      </c>
      <c r="H64" s="883"/>
      <c r="I64" s="859"/>
    </row>
    <row r="65" spans="1:9" ht="35.1" hidden="1" customHeight="1">
      <c r="A65" s="1432">
        <f>SUM($G$3:G65)</f>
        <v>1</v>
      </c>
      <c r="B65" s="1433" t="e">
        <f>'NT-VT'!C68</f>
        <v>#N/A</v>
      </c>
      <c r="C65" s="1434">
        <f>'NT-VT'!D68</f>
        <v>0</v>
      </c>
      <c r="D65" s="1435">
        <f>'NT-VT'!E68</f>
        <v>0</v>
      </c>
      <c r="E65" s="1432" t="str">
        <f>'NT-VT'!F69</f>
        <v/>
      </c>
      <c r="F65" s="1432" t="str">
        <f>'NT-VT'!G69</f>
        <v/>
      </c>
      <c r="G65" s="869" t="str">
        <f t="shared" si="0"/>
        <v/>
      </c>
      <c r="H65" s="883"/>
      <c r="I65" s="859"/>
    </row>
    <row r="66" spans="1:9" ht="35.1" hidden="1" customHeight="1">
      <c r="A66" s="1432">
        <f>SUM($G$3:G66)</f>
        <v>1</v>
      </c>
      <c r="B66" s="1433" t="e">
        <f>'NT-VT'!C69</f>
        <v>#N/A</v>
      </c>
      <c r="C66" s="1434">
        <f>'NT-VT'!D69</f>
        <v>0</v>
      </c>
      <c r="D66" s="1435">
        <f>'NT-VT'!E69</f>
        <v>0</v>
      </c>
      <c r="E66" s="1432" t="str">
        <f>'NT-VT'!F69</f>
        <v/>
      </c>
      <c r="F66" s="1432" t="str">
        <f>'NT-VT'!G69</f>
        <v/>
      </c>
      <c r="G66" s="869" t="str">
        <f t="shared" si="0"/>
        <v/>
      </c>
      <c r="H66" s="883"/>
      <c r="I66" s="859"/>
    </row>
    <row r="67" spans="1:9" ht="35.1" hidden="1" customHeight="1">
      <c r="A67" s="1432">
        <f>SUM($G$3:G67)</f>
        <v>1</v>
      </c>
      <c r="B67" s="1433" t="e">
        <f>'NT-VT'!C70</f>
        <v>#N/A</v>
      </c>
      <c r="C67" s="1434">
        <f>'NT-VT'!D69</f>
        <v>0</v>
      </c>
      <c r="D67" s="1435">
        <f>'NT-VT'!E69</f>
        <v>0</v>
      </c>
      <c r="E67" s="1432" t="str">
        <f>'NT-VT'!F70</f>
        <v/>
      </c>
      <c r="F67" s="1432" t="str">
        <f>'NT-VT'!G70</f>
        <v/>
      </c>
      <c r="G67" s="869" t="str">
        <f t="shared" ref="G67:G94" si="1">IF(ISERROR(B67),"",1)</f>
        <v/>
      </c>
      <c r="H67" s="883"/>
      <c r="I67" s="859"/>
    </row>
    <row r="68" spans="1:9" ht="35.1" hidden="1" customHeight="1">
      <c r="A68" s="1432">
        <f>SUM($G$3:G68)</f>
        <v>1</v>
      </c>
      <c r="B68" s="1433" t="e">
        <f>'NT-VT'!C71</f>
        <v>#N/A</v>
      </c>
      <c r="C68" s="1434">
        <f>'NT-VT'!D70</f>
        <v>0</v>
      </c>
      <c r="D68" s="1435">
        <f>'NT-VT'!E70</f>
        <v>0</v>
      </c>
      <c r="E68" s="1432" t="str">
        <f>'NT-VT'!F71</f>
        <v/>
      </c>
      <c r="F68" s="1432" t="str">
        <f>'NT-VT'!G71</f>
        <v/>
      </c>
      <c r="G68" s="869" t="str">
        <f t="shared" si="1"/>
        <v/>
      </c>
      <c r="H68" s="883"/>
      <c r="I68" s="859"/>
    </row>
    <row r="69" spans="1:9" ht="35.1" hidden="1" customHeight="1">
      <c r="A69" s="1432">
        <f>SUM($G$3:G69)</f>
        <v>1</v>
      </c>
      <c r="B69" s="1433" t="e">
        <f>'NT-VT'!C72</f>
        <v>#N/A</v>
      </c>
      <c r="C69" s="1434">
        <f>'NT-VT'!D71</f>
        <v>0</v>
      </c>
      <c r="D69" s="1435">
        <f>'NT-VT'!E71</f>
        <v>0</v>
      </c>
      <c r="E69" s="1432" t="str">
        <f>'NT-VT'!F72</f>
        <v/>
      </c>
      <c r="F69" s="1432" t="str">
        <f>'NT-VT'!G72</f>
        <v/>
      </c>
      <c r="G69" s="869" t="str">
        <f t="shared" si="1"/>
        <v/>
      </c>
      <c r="H69" s="883"/>
      <c r="I69" s="859"/>
    </row>
    <row r="70" spans="1:9" ht="35.1" hidden="1" customHeight="1">
      <c r="A70" s="1432">
        <f>SUM($G$3:G70)</f>
        <v>1</v>
      </c>
      <c r="B70" s="1433" t="e">
        <f>'NT-VT'!C73</f>
        <v>#N/A</v>
      </c>
      <c r="C70" s="1434">
        <f>'NT-VT'!D72</f>
        <v>0</v>
      </c>
      <c r="D70" s="1435">
        <f>'NT-VT'!E72</f>
        <v>0</v>
      </c>
      <c r="E70" s="1432" t="str">
        <f>'NT-VT'!F73</f>
        <v/>
      </c>
      <c r="F70" s="1432" t="str">
        <f>'NT-VT'!G73</f>
        <v/>
      </c>
      <c r="G70" s="869" t="str">
        <f t="shared" si="1"/>
        <v/>
      </c>
      <c r="H70" s="883"/>
      <c r="I70" s="859"/>
    </row>
    <row r="71" spans="1:9" ht="35.1" hidden="1" customHeight="1">
      <c r="A71" s="1432">
        <f>SUM($G$3:G71)</f>
        <v>1</v>
      </c>
      <c r="B71" s="1433" t="e">
        <f>'NT-VT'!C74</f>
        <v>#N/A</v>
      </c>
      <c r="C71" s="1434">
        <f>'NT-VT'!D73</f>
        <v>0</v>
      </c>
      <c r="D71" s="1435">
        <f>'NT-VT'!E73</f>
        <v>0</v>
      </c>
      <c r="E71" s="1432" t="str">
        <f>'NT-VT'!F74</f>
        <v/>
      </c>
      <c r="F71" s="1432" t="str">
        <f>'NT-VT'!G74</f>
        <v/>
      </c>
      <c r="G71" s="869" t="str">
        <f t="shared" si="1"/>
        <v/>
      </c>
      <c r="H71" s="883"/>
      <c r="I71" s="859"/>
    </row>
    <row r="72" spans="1:9" ht="35.1" hidden="1" customHeight="1">
      <c r="A72" s="1432">
        <f>SUM($G$3:G72)</f>
        <v>1</v>
      </c>
      <c r="B72" s="1433" t="e">
        <f>'NT-VT'!C75</f>
        <v>#N/A</v>
      </c>
      <c r="C72" s="1434">
        <f>'NT-VT'!D74</f>
        <v>0</v>
      </c>
      <c r="D72" s="1435">
        <f>'NT-VT'!E74</f>
        <v>0</v>
      </c>
      <c r="E72" s="1432" t="str">
        <f>'NT-VT'!F75</f>
        <v/>
      </c>
      <c r="F72" s="1432" t="str">
        <f>'NT-VT'!G75</f>
        <v/>
      </c>
      <c r="G72" s="869" t="str">
        <f t="shared" si="1"/>
        <v/>
      </c>
      <c r="H72" s="883"/>
      <c r="I72" s="859"/>
    </row>
    <row r="73" spans="1:9" ht="35.1" hidden="1" customHeight="1">
      <c r="A73" s="1432">
        <f>SUM($G$3:G73)</f>
        <v>1</v>
      </c>
      <c r="B73" s="1433" t="e">
        <f>'NT-VT'!C75</f>
        <v>#N/A</v>
      </c>
      <c r="C73" s="1434">
        <f>'NT-VT'!D75</f>
        <v>0</v>
      </c>
      <c r="D73" s="1435">
        <f>'NT-VT'!E75</f>
        <v>0</v>
      </c>
      <c r="E73" s="1432" t="str">
        <f>'NT-VT'!F76</f>
        <v/>
      </c>
      <c r="F73" s="1432" t="str">
        <f>'NT-VT'!G76</f>
        <v/>
      </c>
      <c r="G73" s="869" t="str">
        <f t="shared" si="1"/>
        <v/>
      </c>
      <c r="H73" s="883"/>
      <c r="I73" s="859"/>
    </row>
    <row r="74" spans="1:9" ht="35.1" hidden="1" customHeight="1">
      <c r="A74" s="1432">
        <f>SUM($G$3:G74)</f>
        <v>1</v>
      </c>
      <c r="B74" s="1433" t="e">
        <f>'NT-VT'!C76</f>
        <v>#N/A</v>
      </c>
      <c r="C74" s="1434">
        <f>'NT-VT'!D76</f>
        <v>0</v>
      </c>
      <c r="D74" s="1435">
        <f>'NT-VT'!E76</f>
        <v>0</v>
      </c>
      <c r="E74" s="1432" t="str">
        <f>'NT-VT'!F77</f>
        <v/>
      </c>
      <c r="F74" s="1432" t="str">
        <f>'NT-VT'!G77</f>
        <v/>
      </c>
      <c r="G74" s="869" t="str">
        <f t="shared" si="1"/>
        <v/>
      </c>
      <c r="H74" s="883"/>
      <c r="I74" s="859"/>
    </row>
    <row r="75" spans="1:9" ht="35.1" hidden="1" customHeight="1">
      <c r="A75" s="1432">
        <f>SUM($G$3:G75)</f>
        <v>1</v>
      </c>
      <c r="B75" s="1433" t="e">
        <f>'NT-VT'!C77</f>
        <v>#N/A</v>
      </c>
      <c r="C75" s="1434">
        <f>'NT-VT'!D77</f>
        <v>0</v>
      </c>
      <c r="D75" s="1435">
        <f>'NT-VT'!E77</f>
        <v>0</v>
      </c>
      <c r="E75" s="1432" t="str">
        <f>'NT-VT'!F78</f>
        <v>nt</v>
      </c>
      <c r="F75" s="1432" t="str">
        <f>'NT-VT'!G78</f>
        <v/>
      </c>
      <c r="G75" s="869" t="str">
        <f t="shared" si="1"/>
        <v/>
      </c>
      <c r="H75" s="883"/>
      <c r="I75" s="859"/>
    </row>
    <row r="76" spans="1:9" ht="35.1" hidden="1" customHeight="1">
      <c r="A76" s="1432">
        <f>SUM($G$3:G76)</f>
        <v>1</v>
      </c>
      <c r="B76" s="1433" t="e">
        <f>'NT-VT'!C78</f>
        <v>#N/A</v>
      </c>
      <c r="C76" s="1434">
        <f>'NT-VT'!D78</f>
        <v>0</v>
      </c>
      <c r="D76" s="1435">
        <f>'NT-VT'!E78</f>
        <v>0</v>
      </c>
      <c r="E76" s="1432" t="str">
        <f>'NT-VT'!F79</f>
        <v/>
      </c>
      <c r="F76" s="1432" t="str">
        <f>'NT-VT'!G79</f>
        <v/>
      </c>
      <c r="G76" s="869" t="str">
        <f t="shared" si="1"/>
        <v/>
      </c>
      <c r="H76" s="883"/>
      <c r="I76" s="859"/>
    </row>
    <row r="77" spans="1:9" ht="35.1" hidden="1" customHeight="1">
      <c r="A77" s="1432">
        <f>SUM($G$3:G77)</f>
        <v>1</v>
      </c>
      <c r="B77" s="1433" t="e">
        <f>'NT-VT'!C79</f>
        <v>#N/A</v>
      </c>
      <c r="C77" s="1434">
        <f>'NT-VT'!D79</f>
        <v>0</v>
      </c>
      <c r="D77" s="1435">
        <f>'NT-VT'!E79</f>
        <v>0</v>
      </c>
      <c r="E77" s="1432" t="str">
        <f>'NT-VT'!F80</f>
        <v/>
      </c>
      <c r="F77" s="1432" t="str">
        <f>'NT-VT'!G80</f>
        <v/>
      </c>
      <c r="G77" s="869" t="str">
        <f t="shared" si="1"/>
        <v/>
      </c>
      <c r="H77" s="883"/>
      <c r="I77" s="859"/>
    </row>
    <row r="78" spans="1:9" ht="35.1" hidden="1" customHeight="1">
      <c r="A78" s="1432">
        <f>SUM($G$3:G78)</f>
        <v>1</v>
      </c>
      <c r="B78" s="1433" t="e">
        <f>'NT-VT'!C80</f>
        <v>#N/A</v>
      </c>
      <c r="C78" s="1434">
        <f>'NT-VT'!D80</f>
        <v>0</v>
      </c>
      <c r="D78" s="1435">
        <f>'NT-VT'!E80</f>
        <v>0</v>
      </c>
      <c r="E78" s="1432" t="str">
        <f>'NT-VT'!F81</f>
        <v/>
      </c>
      <c r="F78" s="1432" t="str">
        <f>'NT-VT'!G81</f>
        <v/>
      </c>
      <c r="G78" s="869" t="str">
        <f t="shared" si="1"/>
        <v/>
      </c>
      <c r="H78" s="883"/>
      <c r="I78" s="859"/>
    </row>
    <row r="79" spans="1:9" ht="35.1" hidden="1" customHeight="1">
      <c r="A79" s="1432">
        <f>SUM($G$3:G79)</f>
        <v>1</v>
      </c>
      <c r="B79" s="1433" t="e">
        <f>'NT-VT'!C81</f>
        <v>#N/A</v>
      </c>
      <c r="C79" s="1434">
        <f>'NT-VT'!D81</f>
        <v>0</v>
      </c>
      <c r="D79" s="1435">
        <f>'NT-VT'!E81</f>
        <v>0</v>
      </c>
      <c r="E79" s="1432" t="str">
        <f>'NT-VT'!F82</f>
        <v/>
      </c>
      <c r="F79" s="1432" t="str">
        <f>'NT-VT'!G82</f>
        <v/>
      </c>
      <c r="G79" s="869" t="str">
        <f t="shared" si="1"/>
        <v/>
      </c>
      <c r="H79" s="883"/>
      <c r="I79" s="859"/>
    </row>
    <row r="80" spans="1:9" ht="35.1" hidden="1" customHeight="1">
      <c r="A80" s="1432">
        <f>SUM($G$3:G80)</f>
        <v>1</v>
      </c>
      <c r="B80" s="1433" t="e">
        <f>'NT-VT'!C82</f>
        <v>#N/A</v>
      </c>
      <c r="C80" s="1434">
        <f>'NT-VT'!D82</f>
        <v>0</v>
      </c>
      <c r="D80" s="1435">
        <f>'NT-VT'!E82</f>
        <v>0</v>
      </c>
      <c r="E80" s="1432" t="str">
        <f>'NT-VT'!F83</f>
        <v/>
      </c>
      <c r="F80" s="1432" t="str">
        <f>'NT-VT'!G83</f>
        <v/>
      </c>
      <c r="G80" s="869" t="str">
        <f t="shared" si="1"/>
        <v/>
      </c>
      <c r="H80" s="883"/>
      <c r="I80" s="859"/>
    </row>
    <row r="81" spans="1:9" ht="35.1" hidden="1" customHeight="1">
      <c r="A81" s="1432">
        <f>SUM($G$3:G81)</f>
        <v>1</v>
      </c>
      <c r="B81" s="1433" t="e">
        <f>'NT-VT'!C83</f>
        <v>#N/A</v>
      </c>
      <c r="C81" s="1434">
        <f>'NT-VT'!D83</f>
        <v>0</v>
      </c>
      <c r="D81" s="1435">
        <f>'NT-VT'!E83</f>
        <v>0</v>
      </c>
      <c r="E81" s="1432" t="str">
        <f>'NT-VT'!F84</f>
        <v/>
      </c>
      <c r="F81" s="1432" t="str">
        <f>'NT-VT'!G84</f>
        <v/>
      </c>
      <c r="G81" s="869" t="str">
        <f t="shared" si="1"/>
        <v/>
      </c>
      <c r="H81" s="883"/>
      <c r="I81" s="859"/>
    </row>
    <row r="82" spans="1:9" ht="35.1" hidden="1" customHeight="1">
      <c r="A82" s="1432">
        <f>SUM($G$3:G82)</f>
        <v>1</v>
      </c>
      <c r="B82" s="1433" t="e">
        <f>'NT-VT'!C84</f>
        <v>#N/A</v>
      </c>
      <c r="C82" s="1434">
        <f>'NT-VT'!D84</f>
        <v>0</v>
      </c>
      <c r="D82" s="1435">
        <f>'NT-VT'!E84</f>
        <v>0</v>
      </c>
      <c r="E82" s="1432" t="str">
        <f>'NT-VT'!F85</f>
        <v/>
      </c>
      <c r="F82" s="1432" t="str">
        <f>'NT-VT'!G85</f>
        <v/>
      </c>
      <c r="G82" s="869" t="str">
        <f t="shared" si="1"/>
        <v/>
      </c>
      <c r="H82" s="883"/>
      <c r="I82" s="859"/>
    </row>
    <row r="83" spans="1:9" ht="35.1" hidden="1" customHeight="1">
      <c r="A83" s="1432">
        <f>SUM($G$3:G83)</f>
        <v>1</v>
      </c>
      <c r="B83" s="1433" t="e">
        <f>'NT-VT'!C85</f>
        <v>#N/A</v>
      </c>
      <c r="C83" s="1434">
        <f>'NT-VT'!D85</f>
        <v>0</v>
      </c>
      <c r="D83" s="1435">
        <f>'NT-VT'!E85</f>
        <v>0</v>
      </c>
      <c r="E83" s="1432" t="str">
        <f>'NT-VT'!F86</f>
        <v/>
      </c>
      <c r="F83" s="1432" t="str">
        <f>'NT-VT'!G86</f>
        <v/>
      </c>
      <c r="G83" s="869" t="str">
        <f t="shared" si="1"/>
        <v/>
      </c>
      <c r="H83" s="883"/>
      <c r="I83" s="859"/>
    </row>
    <row r="84" spans="1:9" ht="35.1" hidden="1" customHeight="1">
      <c r="A84" s="1432">
        <f>SUM($G$3:G84)</f>
        <v>1</v>
      </c>
      <c r="B84" s="1433" t="e">
        <f>'NT-VT'!C86</f>
        <v>#N/A</v>
      </c>
      <c r="C84" s="1434">
        <f>'NT-VT'!D86</f>
        <v>0</v>
      </c>
      <c r="D84" s="1435">
        <f>'NT-VT'!E86</f>
        <v>0</v>
      </c>
      <c r="E84" s="1432" t="str">
        <f>'NT-VT'!F87</f>
        <v/>
      </c>
      <c r="F84" s="1432" t="str">
        <f>'NT-VT'!G87</f>
        <v/>
      </c>
      <c r="G84" s="869" t="str">
        <f t="shared" si="1"/>
        <v/>
      </c>
      <c r="H84" s="883"/>
      <c r="I84" s="859"/>
    </row>
    <row r="85" spans="1:9" ht="35.1" hidden="1" customHeight="1">
      <c r="A85" s="1432">
        <f>SUM($G$3:G85)</f>
        <v>1</v>
      </c>
      <c r="B85" s="1433" t="e">
        <f>'NT-VT'!C87</f>
        <v>#N/A</v>
      </c>
      <c r="C85" s="1434">
        <f>'NT-VT'!D87</f>
        <v>0</v>
      </c>
      <c r="D85" s="1435">
        <f>'NT-VT'!E87</f>
        <v>0</v>
      </c>
      <c r="E85" s="1432" t="str">
        <f>'NT-VT'!F88</f>
        <v/>
      </c>
      <c r="F85" s="1432" t="str">
        <f>'NT-VT'!G88</f>
        <v/>
      </c>
      <c r="G85" s="869" t="str">
        <f t="shared" si="1"/>
        <v/>
      </c>
      <c r="H85" s="883"/>
      <c r="I85" s="859"/>
    </row>
    <row r="86" spans="1:9" ht="35.1" hidden="1" customHeight="1">
      <c r="A86" s="1432">
        <f>SUM($G$3:G86)</f>
        <v>1</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1</v>
      </c>
      <c r="B87" s="1433" t="e">
        <f>'NT-VT'!C89</f>
        <v>#N/A</v>
      </c>
      <c r="C87" s="1434">
        <f>'NT-VT'!D89</f>
        <v>0</v>
      </c>
      <c r="D87" s="1435">
        <f>'NT-VT'!E89</f>
        <v>0</v>
      </c>
      <c r="E87" s="1432" t="str">
        <f>'NT-VT'!F90</f>
        <v/>
      </c>
      <c r="F87" s="1432" t="str">
        <f>'NT-VT'!G90</f>
        <v/>
      </c>
      <c r="G87" s="869" t="str">
        <f t="shared" si="1"/>
        <v/>
      </c>
      <c r="H87" s="883"/>
      <c r="I87" s="859"/>
    </row>
    <row r="88" spans="1:9" ht="35.1" hidden="1" customHeight="1">
      <c r="A88" s="1432">
        <f>SUM($G$3:G88)</f>
        <v>1</v>
      </c>
      <c r="B88" s="1433" t="e">
        <f>'NT-VT'!C90</f>
        <v>#N/A</v>
      </c>
      <c r="C88" s="1434">
        <f>'NT-VT'!D90</f>
        <v>0</v>
      </c>
      <c r="D88" s="1435">
        <f>'NT-VT'!E90</f>
        <v>0</v>
      </c>
      <c r="E88" s="1432" t="str">
        <f>'NT-VT'!F91</f>
        <v/>
      </c>
      <c r="F88" s="1432" t="str">
        <f>'NT-VT'!G91</f>
        <v/>
      </c>
      <c r="G88" s="869" t="str">
        <f t="shared" si="1"/>
        <v/>
      </c>
      <c r="H88" s="883"/>
      <c r="I88" s="859"/>
    </row>
    <row r="89" spans="1:9" ht="35.1" hidden="1" customHeight="1">
      <c r="A89" s="1432">
        <f>SUM($G$3:G89)</f>
        <v>1</v>
      </c>
      <c r="B89" s="1433" t="e">
        <f>'NT-VT'!C91</f>
        <v>#N/A</v>
      </c>
      <c r="C89" s="1434">
        <f>'NT-VT'!D91</f>
        <v>0</v>
      </c>
      <c r="D89" s="1435">
        <f>'NT-VT'!E91</f>
        <v>0</v>
      </c>
      <c r="E89" s="1432" t="str">
        <f>'NT-VT'!F92</f>
        <v/>
      </c>
      <c r="F89" s="1432" t="str">
        <f>'NT-VT'!G92</f>
        <v/>
      </c>
      <c r="G89" s="869" t="str">
        <f t="shared" si="1"/>
        <v/>
      </c>
      <c r="H89" s="883"/>
      <c r="I89" s="859"/>
    </row>
    <row r="90" spans="1:9" ht="35.1" hidden="1" customHeight="1">
      <c r="A90" s="1432">
        <f>SUM($G$3:G90)</f>
        <v>1</v>
      </c>
      <c r="B90" s="1433" t="e">
        <f>'NT-VT'!C93</f>
        <v>#N/A</v>
      </c>
      <c r="C90" s="1434">
        <f>'NT-VT'!D93</f>
        <v>0</v>
      </c>
      <c r="D90" s="1435">
        <f>'NT-VT'!E93</f>
        <v>0</v>
      </c>
      <c r="E90" s="1432" t="str">
        <f>'NT-VT'!F93</f>
        <v/>
      </c>
      <c r="F90" s="1432" t="str">
        <f>'NT-VT'!G93</f>
        <v/>
      </c>
      <c r="G90" s="869" t="str">
        <f t="shared" si="1"/>
        <v/>
      </c>
      <c r="H90" s="883"/>
      <c r="I90" s="859"/>
    </row>
    <row r="91" spans="1:9" ht="35.1" hidden="1" customHeight="1">
      <c r="A91" s="1432">
        <f>SUM($G$3:G91)</f>
        <v>1</v>
      </c>
      <c r="B91" s="1433" t="e">
        <f>'NT-VT'!C94</f>
        <v>#N/A</v>
      </c>
      <c r="C91" s="1434">
        <f>'NT-VT'!D94</f>
        <v>0</v>
      </c>
      <c r="D91" s="1435">
        <f>'NT-VT'!E94</f>
        <v>0</v>
      </c>
      <c r="E91" s="1432" t="str">
        <f>'NT-VT'!F94</f>
        <v/>
      </c>
      <c r="F91" s="1432" t="str">
        <f>'NT-VT'!G94</f>
        <v/>
      </c>
      <c r="G91" s="869" t="str">
        <f t="shared" si="1"/>
        <v/>
      </c>
      <c r="H91" s="883"/>
      <c r="I91" s="859"/>
    </row>
    <row r="92" spans="1:9" ht="35.1" hidden="1" customHeight="1">
      <c r="A92" s="1432">
        <f>SUM($G$3:G92)</f>
        <v>1</v>
      </c>
      <c r="B92" s="1433" t="e">
        <f>'NT-VT'!C95</f>
        <v>#N/A</v>
      </c>
      <c r="C92" s="1434">
        <f>'NT-VT'!D95</f>
        <v>0</v>
      </c>
      <c r="D92" s="1435">
        <f>'NT-VT'!E95</f>
        <v>0</v>
      </c>
      <c r="E92" s="1432" t="str">
        <f>'NT-VT'!F95</f>
        <v/>
      </c>
      <c r="F92" s="1432" t="str">
        <f>'NT-VT'!G95</f>
        <v/>
      </c>
      <c r="G92" s="869" t="str">
        <f t="shared" si="1"/>
        <v/>
      </c>
      <c r="H92" s="883"/>
      <c r="I92" s="859"/>
    </row>
    <row r="93" spans="1:9" ht="35.1" hidden="1" customHeight="1">
      <c r="A93" s="1432">
        <f>SUM($G$3:G93)</f>
        <v>1</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1</v>
      </c>
      <c r="B94" s="1433" t="e">
        <f>'NT-VT'!C97</f>
        <v>#N/A</v>
      </c>
      <c r="C94" s="1434"/>
      <c r="D94" s="1435"/>
      <c r="E94" s="1432" t="str">
        <f>'NT-VT'!F97</f>
        <v/>
      </c>
      <c r="F94" s="1432" t="str">
        <f>'NT-VT'!G97</f>
        <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2" t="s">
        <v>4642</v>
      </c>
      <c r="B1" s="2742"/>
      <c r="C1" s="2742"/>
      <c r="D1" s="2742"/>
      <c r="E1" s="2742"/>
      <c r="F1" s="2742"/>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0</v>
      </c>
      <c r="B3" s="1433" t="e">
        <f>'NT-VT'!C6</f>
        <v>#N/A</v>
      </c>
      <c r="C3" s="1434">
        <f>'NT-VT'!D6</f>
        <v>0</v>
      </c>
      <c r="D3" s="1435">
        <f>'NT-VT'!E6</f>
        <v>0</v>
      </c>
      <c r="E3" s="1432" t="str">
        <f>'NT-VT'!F6</f>
        <v/>
      </c>
      <c r="F3" s="1432" t="str">
        <f>'NT-VT'!G6</f>
        <v/>
      </c>
      <c r="G3" s="869">
        <f>IF(D3&gt;0,1,0)</f>
        <v>0</v>
      </c>
      <c r="H3" s="883"/>
      <c r="I3" s="859"/>
    </row>
    <row r="4" spans="1:9" ht="35.1" customHeight="1">
      <c r="A4" s="1432">
        <f>SUM($G$3:G4)</f>
        <v>0</v>
      </c>
      <c r="B4" s="1433" t="e">
        <f>'NT-VT'!C7</f>
        <v>#N/A</v>
      </c>
      <c r="C4" s="1434">
        <f>'NT-VT'!D7</f>
        <v>0</v>
      </c>
      <c r="D4" s="1435">
        <f>'NT-VT'!E7</f>
        <v>0</v>
      </c>
      <c r="E4" s="1432" t="str">
        <f>'NT-VT'!F7</f>
        <v/>
      </c>
      <c r="F4" s="1432" t="str">
        <f>'NT-VT'!G7</f>
        <v/>
      </c>
      <c r="G4" s="869">
        <f t="shared" ref="G4:G67" si="0">IF(D4&gt;0,1,0)</f>
        <v>0</v>
      </c>
      <c r="H4" s="884"/>
    </row>
    <row r="5" spans="1:9" ht="35.1" customHeight="1">
      <c r="A5" s="1432">
        <f>SUM($G$3:G5)</f>
        <v>0</v>
      </c>
      <c r="B5" s="1433" t="e">
        <f>'NT-VT'!C8</f>
        <v>#N/A</v>
      </c>
      <c r="C5" s="1434">
        <f>'NT-VT'!D8</f>
        <v>0</v>
      </c>
      <c r="D5" s="1435">
        <f>'NT-VT'!E8</f>
        <v>0</v>
      </c>
      <c r="E5" s="1432" t="str">
        <f>'NT-VT'!F8</f>
        <v/>
      </c>
      <c r="F5" s="1432" t="str">
        <f>'NT-VT'!G8</f>
        <v/>
      </c>
      <c r="G5" s="869">
        <f t="shared" si="0"/>
        <v>0</v>
      </c>
      <c r="H5" s="884"/>
    </row>
    <row r="6" spans="1:9" ht="35.1" customHeight="1">
      <c r="A6" s="1432">
        <f>SUM($G$3:G6)</f>
        <v>0</v>
      </c>
      <c r="B6" s="1433" t="e">
        <f>'NT-VT'!C9</f>
        <v>#N/A</v>
      </c>
      <c r="C6" s="1434">
        <f>'NT-VT'!D9</f>
        <v>0</v>
      </c>
      <c r="D6" s="1435">
        <f>'NT-VT'!E9</f>
        <v>0</v>
      </c>
      <c r="E6" s="1432" t="str">
        <f>'NT-VT'!F9</f>
        <v/>
      </c>
      <c r="F6" s="1432" t="str">
        <f>'NT-VT'!G9</f>
        <v/>
      </c>
      <c r="G6" s="869">
        <f t="shared" si="0"/>
        <v>0</v>
      </c>
      <c r="H6" s="884"/>
    </row>
    <row r="7" spans="1:9" ht="35.1" customHeight="1">
      <c r="A7" s="1432">
        <f>SUM($G$3:G7)</f>
        <v>0</v>
      </c>
      <c r="B7" s="1433" t="e">
        <f>'NT-VT'!C10</f>
        <v>#N/A</v>
      </c>
      <c r="C7" s="1434">
        <f>'NT-VT'!D10</f>
        <v>0</v>
      </c>
      <c r="D7" s="1435">
        <f>'NT-VT'!E10</f>
        <v>0</v>
      </c>
      <c r="E7" s="1432" t="str">
        <f>'NT-VT'!F10</f>
        <v/>
      </c>
      <c r="F7" s="1432" t="str">
        <f>'NT-VT'!G10</f>
        <v/>
      </c>
      <c r="G7" s="869">
        <f t="shared" si="0"/>
        <v>0</v>
      </c>
      <c r="H7" s="883"/>
      <c r="I7" s="859"/>
    </row>
    <row r="8" spans="1:9" ht="35.1" customHeight="1">
      <c r="A8" s="1432">
        <f>SUM($G$3:G8)</f>
        <v>0</v>
      </c>
      <c r="B8" s="1433" t="e">
        <f>'NT-VT'!C11</f>
        <v>#N/A</v>
      </c>
      <c r="C8" s="1434">
        <f>'NT-VT'!D11</f>
        <v>0</v>
      </c>
      <c r="D8" s="1435">
        <f>'NT-VT'!E11</f>
        <v>0</v>
      </c>
      <c r="E8" s="1432" t="str">
        <f>'NT-VT'!F11</f>
        <v/>
      </c>
      <c r="F8" s="1432" t="str">
        <f>'NT-VT'!G11</f>
        <v/>
      </c>
      <c r="G8" s="869">
        <f t="shared" si="0"/>
        <v>0</v>
      </c>
      <c r="H8" s="883"/>
      <c r="I8" s="859"/>
    </row>
    <row r="9" spans="1:9" ht="35.1" customHeight="1">
      <c r="A9" s="1432">
        <f>SUM($G$3:G9)</f>
        <v>0</v>
      </c>
      <c r="B9" s="1433" t="e">
        <f>'NT-VT'!C12</f>
        <v>#N/A</v>
      </c>
      <c r="C9" s="1434">
        <f>'NT-VT'!D12</f>
        <v>0</v>
      </c>
      <c r="D9" s="1435">
        <f>'NT-VT'!E12</f>
        <v>0</v>
      </c>
      <c r="E9" s="1432" t="str">
        <f>'NT-VT'!F13</f>
        <v/>
      </c>
      <c r="F9" s="1432" t="str">
        <f>'NT-VT'!G13</f>
        <v/>
      </c>
      <c r="G9" s="869">
        <f t="shared" si="0"/>
        <v>0</v>
      </c>
      <c r="H9" s="883"/>
      <c r="I9" s="859"/>
    </row>
    <row r="10" spans="1:9" ht="35.1" customHeight="1">
      <c r="A10" s="1432">
        <f>SUM($G$3:G10)</f>
        <v>0</v>
      </c>
      <c r="B10" s="1433" t="e">
        <f>'NT-VT'!C13</f>
        <v>#N/A</v>
      </c>
      <c r="C10" s="1434">
        <f>'NT-VT'!D13</f>
        <v>0</v>
      </c>
      <c r="D10" s="1435">
        <f>'NT-VT'!E13</f>
        <v>0</v>
      </c>
      <c r="E10" s="1432" t="str">
        <f>'NT-VT'!F14</f>
        <v/>
      </c>
      <c r="F10" s="1432" t="str">
        <f>'NT-VT'!G14</f>
        <v/>
      </c>
      <c r="G10" s="869">
        <f t="shared" si="0"/>
        <v>0</v>
      </c>
      <c r="H10" s="883"/>
      <c r="I10" s="859"/>
    </row>
    <row r="11" spans="1:9" ht="35.1" customHeight="1">
      <c r="A11" s="1432">
        <f>SUM($G$3:G11)</f>
        <v>0</v>
      </c>
      <c r="B11" s="1433" t="e">
        <f>'NT-VT'!C14</f>
        <v>#N/A</v>
      </c>
      <c r="C11" s="1434">
        <f>'NT-VT'!D14</f>
        <v>0</v>
      </c>
      <c r="D11" s="1435">
        <f>'NT-VT'!E14</f>
        <v>0</v>
      </c>
      <c r="E11" s="1432" t="str">
        <f>'NT-VT'!F15</f>
        <v/>
      </c>
      <c r="F11" s="1432" t="str">
        <f>'NT-VT'!G15</f>
        <v/>
      </c>
      <c r="G11" s="869">
        <f t="shared" si="0"/>
        <v>0</v>
      </c>
      <c r="H11" s="884"/>
    </row>
    <row r="12" spans="1:9" ht="35.1" customHeight="1">
      <c r="A12" s="1432">
        <f>SUM($G$3:G12)</f>
        <v>0</v>
      </c>
      <c r="B12" s="1433" t="e">
        <f>'NT-VT'!C15</f>
        <v>#N/A</v>
      </c>
      <c r="C12" s="1434">
        <f>'NT-VT'!D15</f>
        <v>0</v>
      </c>
      <c r="D12" s="1435">
        <f>'NT-VT'!E15</f>
        <v>0</v>
      </c>
      <c r="E12" s="1432" t="str">
        <f>'NT-VT'!F16</f>
        <v/>
      </c>
      <c r="F12" s="1432" t="str">
        <f>'NT-VT'!G16</f>
        <v/>
      </c>
      <c r="G12" s="869">
        <f t="shared" si="0"/>
        <v>0</v>
      </c>
      <c r="H12" s="883"/>
      <c r="I12" s="859"/>
    </row>
    <row r="13" spans="1:9" ht="35.1" customHeight="1">
      <c r="A13" s="1432">
        <f>SUM($G$3:G13)</f>
        <v>0</v>
      </c>
      <c r="B13" s="1433" t="e">
        <f>'NT-VT'!C16</f>
        <v>#N/A</v>
      </c>
      <c r="C13" s="1434">
        <f>'NT-VT'!D16</f>
        <v>0</v>
      </c>
      <c r="D13" s="1435">
        <f>'NT-VT'!E16</f>
        <v>0</v>
      </c>
      <c r="E13" s="1432" t="str">
        <f>'NT-VT'!F17</f>
        <v/>
      </c>
      <c r="F13" s="1432" t="str">
        <f>'NT-VT'!G17</f>
        <v/>
      </c>
      <c r="G13" s="869">
        <f t="shared" si="0"/>
        <v>0</v>
      </c>
      <c r="H13" s="883"/>
      <c r="I13" s="859"/>
    </row>
    <row r="14" spans="1:9" ht="35.1" customHeight="1">
      <c r="A14" s="1432">
        <f>SUM($G$3:G14)</f>
        <v>0</v>
      </c>
      <c r="B14" s="1433" t="e">
        <f>'NT-VT'!C17</f>
        <v>#N/A</v>
      </c>
      <c r="C14" s="1434">
        <f>'NT-VT'!D17</f>
        <v>0</v>
      </c>
      <c r="D14" s="1435">
        <f>'NT-VT'!E17</f>
        <v>0</v>
      </c>
      <c r="E14" s="1432" t="str">
        <f>'NT-VT'!F18</f>
        <v/>
      </c>
      <c r="F14" s="1432" t="str">
        <f>'NT-VT'!G18</f>
        <v/>
      </c>
      <c r="G14" s="869">
        <f t="shared" si="0"/>
        <v>0</v>
      </c>
      <c r="H14" s="883"/>
      <c r="I14" s="859"/>
    </row>
    <row r="15" spans="1:9" ht="35.1" customHeight="1">
      <c r="A15" s="1432">
        <f>SUM($G$3:G15)</f>
        <v>0</v>
      </c>
      <c r="B15" s="1433" t="e">
        <f>'NT-VT'!C18</f>
        <v>#N/A</v>
      </c>
      <c r="C15" s="1434">
        <f>'NT-VT'!D18</f>
        <v>0</v>
      </c>
      <c r="D15" s="1435">
        <f>'NT-VT'!E18</f>
        <v>0</v>
      </c>
      <c r="E15" s="1432" t="str">
        <f>'NT-VT'!F19</f>
        <v/>
      </c>
      <c r="F15" s="1432" t="str">
        <f>'NT-VT'!G19</f>
        <v/>
      </c>
      <c r="G15" s="869">
        <f t="shared" si="0"/>
        <v>0</v>
      </c>
      <c r="H15" s="883"/>
      <c r="I15" s="859"/>
    </row>
    <row r="16" spans="1:9" ht="35.1" customHeight="1">
      <c r="A16" s="1432">
        <f>SUM($G$3:G16)</f>
        <v>0</v>
      </c>
      <c r="B16" s="1433" t="e">
        <f>'NT-VT'!C19</f>
        <v>#N/A</v>
      </c>
      <c r="C16" s="1434">
        <f>'NT-VT'!D19</f>
        <v>0</v>
      </c>
      <c r="D16" s="1435">
        <f>'NT-VT'!E19</f>
        <v>0</v>
      </c>
      <c r="E16" s="1432" t="str">
        <f>'NT-VT'!F20</f>
        <v/>
      </c>
      <c r="F16" s="1432" t="str">
        <f>'NT-VT'!G20</f>
        <v/>
      </c>
      <c r="G16" s="869">
        <f t="shared" si="0"/>
        <v>0</v>
      </c>
      <c r="H16" s="883"/>
      <c r="I16" s="859"/>
    </row>
    <row r="17" spans="1:9" ht="35.1" customHeight="1">
      <c r="A17" s="1432">
        <f>SUM($G$3:G17)</f>
        <v>0</v>
      </c>
      <c r="B17" s="1433" t="e">
        <f>'NT-VT'!C20</f>
        <v>#N/A</v>
      </c>
      <c r="C17" s="1434">
        <f>'NT-VT'!D20</f>
        <v>0</v>
      </c>
      <c r="D17" s="1435">
        <f>'NT-VT'!E20</f>
        <v>0</v>
      </c>
      <c r="E17" s="1432" t="str">
        <f>'NT-VT'!F21</f>
        <v/>
      </c>
      <c r="F17" s="1432" t="str">
        <f>'NT-VT'!G21</f>
        <v/>
      </c>
      <c r="G17" s="869">
        <f t="shared" si="0"/>
        <v>0</v>
      </c>
      <c r="H17" s="883"/>
      <c r="I17" s="885"/>
    </row>
    <row r="18" spans="1:9" ht="35.1" customHeight="1">
      <c r="A18" s="1432">
        <f>SUM($G$3:G18)</f>
        <v>0</v>
      </c>
      <c r="B18" s="1433" t="e">
        <f>'NT-VT'!C21</f>
        <v>#N/A</v>
      </c>
      <c r="C18" s="1434">
        <f>'NT-VT'!D21</f>
        <v>0</v>
      </c>
      <c r="D18" s="1435">
        <f>'NT-VT'!E21</f>
        <v>0</v>
      </c>
      <c r="E18" s="1432" t="str">
        <f>'NT-VT'!F22</f>
        <v/>
      </c>
      <c r="F18" s="1432" t="str">
        <f>'NT-VT'!G22</f>
        <v/>
      </c>
      <c r="G18" s="869">
        <f t="shared" si="0"/>
        <v>0</v>
      </c>
      <c r="H18" s="883"/>
      <c r="I18" s="885"/>
    </row>
    <row r="19" spans="1:9" ht="35.1" customHeight="1">
      <c r="A19" s="1432">
        <f>SUM($G$3:G19)</f>
        <v>0</v>
      </c>
      <c r="B19" s="1433" t="e">
        <f>'NT-VT'!C22</f>
        <v>#N/A</v>
      </c>
      <c r="C19" s="1434">
        <f>'NT-VT'!D22</f>
        <v>0</v>
      </c>
      <c r="D19" s="1435">
        <f>'NT-VT'!E22</f>
        <v>0</v>
      </c>
      <c r="E19" s="1432" t="str">
        <f>'NT-VT'!F23</f>
        <v/>
      </c>
      <c r="F19" s="1432" t="str">
        <f>'NT-VT'!G23</f>
        <v/>
      </c>
      <c r="G19" s="869">
        <f t="shared" si="0"/>
        <v>0</v>
      </c>
      <c r="H19" s="883"/>
      <c r="I19" s="885"/>
    </row>
    <row r="20" spans="1:9" ht="35.1" customHeight="1">
      <c r="A20" s="1432">
        <f>SUM($G$3:G20)</f>
        <v>0</v>
      </c>
      <c r="B20" s="1433" t="e">
        <f>'NT-VT'!C23</f>
        <v>#N/A</v>
      </c>
      <c r="C20" s="1434">
        <f>'NT-VT'!D23</f>
        <v>0</v>
      </c>
      <c r="D20" s="1435">
        <f>'NT-VT'!E23</f>
        <v>0</v>
      </c>
      <c r="E20" s="1432" t="str">
        <f>'NT-VT'!F24</f>
        <v/>
      </c>
      <c r="F20" s="1432" t="str">
        <f>'NT-VT'!G24</f>
        <v/>
      </c>
      <c r="G20" s="869">
        <f t="shared" si="0"/>
        <v>0</v>
      </c>
      <c r="H20" s="884"/>
    </row>
    <row r="21" spans="1:9" ht="35.1" customHeight="1">
      <c r="A21" s="1432">
        <f>SUM($G$3:G21)</f>
        <v>0</v>
      </c>
      <c r="B21" s="1433" t="e">
        <f>'NT-VT'!C24</f>
        <v>#N/A</v>
      </c>
      <c r="C21" s="1434">
        <f>'NT-VT'!D24</f>
        <v>0</v>
      </c>
      <c r="D21" s="1435">
        <f>'NT-VT'!E24</f>
        <v>0</v>
      </c>
      <c r="E21" s="1432" t="str">
        <f>'NT-VT'!F25</f>
        <v/>
      </c>
      <c r="F21" s="1432" t="str">
        <f>'NT-VT'!G25</f>
        <v/>
      </c>
      <c r="G21" s="869">
        <f t="shared" si="0"/>
        <v>0</v>
      </c>
      <c r="H21" s="883"/>
      <c r="I21" s="859"/>
    </row>
    <row r="22" spans="1:9" ht="35.1" customHeight="1">
      <c r="A22" s="1432">
        <f>SUM($G$3:G22)</f>
        <v>0</v>
      </c>
      <c r="B22" s="1433" t="e">
        <f>'NT-VT'!C25</f>
        <v>#N/A</v>
      </c>
      <c r="C22" s="1434">
        <f>'NT-VT'!D25</f>
        <v>0</v>
      </c>
      <c r="D22" s="1435">
        <f>'NT-VT'!E25</f>
        <v>0</v>
      </c>
      <c r="E22" s="1432" t="str">
        <f>'NT-VT'!F26</f>
        <v/>
      </c>
      <c r="F22" s="1432" t="str">
        <f>'NT-VT'!G26</f>
        <v/>
      </c>
      <c r="G22" s="869">
        <f t="shared" si="0"/>
        <v>0</v>
      </c>
      <c r="H22" s="883"/>
      <c r="I22" s="859"/>
    </row>
    <row r="23" spans="1:9" ht="35.1" customHeight="1">
      <c r="A23" s="1432">
        <f>SUM($G$3:G23)</f>
        <v>0</v>
      </c>
      <c r="B23" s="1433" t="e">
        <f>'NT-VT'!C26</f>
        <v>#N/A</v>
      </c>
      <c r="C23" s="1434">
        <f>'NT-VT'!D26</f>
        <v>0</v>
      </c>
      <c r="D23" s="1435">
        <f>'NT-VT'!E26</f>
        <v>0</v>
      </c>
      <c r="E23" s="1432" t="str">
        <f>'NT-VT'!F27</f>
        <v/>
      </c>
      <c r="F23" s="1432" t="str">
        <f>'NT-VT'!G27</f>
        <v/>
      </c>
      <c r="G23" s="869">
        <f t="shared" si="0"/>
        <v>0</v>
      </c>
      <c r="H23" s="883"/>
      <c r="I23" s="885"/>
    </row>
    <row r="24" spans="1:9" ht="35.1" customHeight="1">
      <c r="A24" s="1432">
        <f>SUM($G$3:G24)</f>
        <v>0</v>
      </c>
      <c r="B24" s="1433" t="e">
        <f>'NT-VT'!C27</f>
        <v>#N/A</v>
      </c>
      <c r="C24" s="1434">
        <f>'NT-VT'!D27</f>
        <v>0</v>
      </c>
      <c r="D24" s="1435">
        <f>'NT-VT'!E27</f>
        <v>0</v>
      </c>
      <c r="E24" s="1432" t="str">
        <f>'NT-VT'!F28</f>
        <v/>
      </c>
      <c r="F24" s="1432" t="str">
        <f>'NT-VT'!G28</f>
        <v/>
      </c>
      <c r="G24" s="869">
        <f t="shared" si="0"/>
        <v>0</v>
      </c>
      <c r="H24" s="883"/>
      <c r="I24" s="885"/>
    </row>
    <row r="25" spans="1:9" ht="35.1" customHeight="1">
      <c r="A25" s="1432">
        <f>SUM($G$3:G25)</f>
        <v>0</v>
      </c>
      <c r="B25" s="1433" t="e">
        <f>'NT-VT'!C28</f>
        <v>#N/A</v>
      </c>
      <c r="C25" s="1434">
        <f>'NT-VT'!D28</f>
        <v>0</v>
      </c>
      <c r="D25" s="1435">
        <f>'NT-VT'!E28</f>
        <v>0</v>
      </c>
      <c r="E25" s="1432" t="str">
        <f>'NT-VT'!F29</f>
        <v/>
      </c>
      <c r="F25" s="1432" t="str">
        <f>'NT-VT'!G29</f>
        <v/>
      </c>
      <c r="G25" s="869">
        <f t="shared" si="0"/>
        <v>0</v>
      </c>
      <c r="H25" s="883"/>
      <c r="I25" s="859"/>
    </row>
    <row r="26" spans="1:9" ht="35.1" customHeight="1">
      <c r="A26" s="1432">
        <f>SUM($G$3:G26)</f>
        <v>0</v>
      </c>
      <c r="B26" s="1433" t="e">
        <f>'NT-VT'!C29</f>
        <v>#N/A</v>
      </c>
      <c r="C26" s="1434">
        <f>'NT-VT'!D29</f>
        <v>0</v>
      </c>
      <c r="D26" s="1435">
        <f>'NT-VT'!E29</f>
        <v>0</v>
      </c>
      <c r="E26" s="1432" t="str">
        <f>'NT-VT'!F30</f>
        <v/>
      </c>
      <c r="F26" s="1432" t="str">
        <f>'NT-VT'!G30</f>
        <v/>
      </c>
      <c r="G26" s="869">
        <f t="shared" si="0"/>
        <v>0</v>
      </c>
      <c r="H26" s="883"/>
      <c r="I26" s="859"/>
    </row>
    <row r="27" spans="1:9" ht="35.1" customHeight="1">
      <c r="A27" s="1432">
        <f>SUM($G$3:G27)</f>
        <v>0</v>
      </c>
      <c r="B27" s="1433" t="e">
        <f>'NT-VT'!C30</f>
        <v>#N/A</v>
      </c>
      <c r="C27" s="1434">
        <f>'NT-VT'!D30</f>
        <v>0</v>
      </c>
      <c r="D27" s="1435">
        <f>'NT-VT'!E30</f>
        <v>0</v>
      </c>
      <c r="E27" s="1432" t="str">
        <f>'NT-VT'!F31</f>
        <v/>
      </c>
      <c r="F27" s="1432" t="str">
        <f>'NT-VT'!G31</f>
        <v/>
      </c>
      <c r="G27" s="869">
        <f t="shared" si="0"/>
        <v>0</v>
      </c>
      <c r="H27" s="883"/>
      <c r="I27" s="859"/>
    </row>
    <row r="28" spans="1:9" ht="35.1" customHeight="1">
      <c r="A28" s="1432">
        <f>SUM($G$3:G28)</f>
        <v>0</v>
      </c>
      <c r="B28" s="1433" t="e">
        <f>'NT-VT'!C31</f>
        <v>#N/A</v>
      </c>
      <c r="C28" s="1434">
        <f>'NT-VT'!D31</f>
        <v>0</v>
      </c>
      <c r="D28" s="1435">
        <f>'NT-VT'!E31</f>
        <v>0</v>
      </c>
      <c r="E28" s="1432" t="str">
        <f>'NT-VT'!F32</f>
        <v/>
      </c>
      <c r="F28" s="1432" t="str">
        <f>'NT-VT'!G32</f>
        <v/>
      </c>
      <c r="G28" s="869">
        <f t="shared" si="0"/>
        <v>0</v>
      </c>
      <c r="H28" s="883"/>
      <c r="I28" s="859"/>
    </row>
    <row r="29" spans="1:9" ht="35.1" customHeight="1">
      <c r="A29" s="1432">
        <f>SUM($G$3:G29)</f>
        <v>0</v>
      </c>
      <c r="B29" s="1433" t="e">
        <f>'NT-VT'!C32</f>
        <v>#N/A</v>
      </c>
      <c r="C29" s="1434">
        <f>'NT-VT'!D32</f>
        <v>0</v>
      </c>
      <c r="D29" s="1435">
        <f>'NT-VT'!E32</f>
        <v>0</v>
      </c>
      <c r="E29" s="1432" t="str">
        <f>'NT-VT'!F33</f>
        <v/>
      </c>
      <c r="F29" s="1432" t="str">
        <f>'NT-VT'!G33</f>
        <v/>
      </c>
      <c r="G29" s="869">
        <f t="shared" si="0"/>
        <v>0</v>
      </c>
      <c r="H29" s="883"/>
      <c r="I29" s="885"/>
    </row>
    <row r="30" spans="1:9" ht="35.1" customHeight="1">
      <c r="A30" s="1432">
        <f>SUM($G$3:G30)</f>
        <v>0</v>
      </c>
      <c r="B30" s="1433" t="e">
        <f>'NT-VT'!C33</f>
        <v>#N/A</v>
      </c>
      <c r="C30" s="1434">
        <f>'NT-VT'!D33</f>
        <v>0</v>
      </c>
      <c r="D30" s="1435">
        <f>'NT-VT'!E33</f>
        <v>0</v>
      </c>
      <c r="E30" s="1432" t="str">
        <f>'NT-VT'!F34</f>
        <v/>
      </c>
      <c r="F30" s="1432" t="str">
        <f>'NT-VT'!G34</f>
        <v/>
      </c>
      <c r="G30" s="869">
        <f t="shared" si="0"/>
        <v>0</v>
      </c>
      <c r="H30" s="884"/>
    </row>
    <row r="31" spans="1:9" ht="35.1" customHeight="1">
      <c r="A31" s="1432">
        <f>SUM($G$3:G31)</f>
        <v>0</v>
      </c>
      <c r="B31" s="1433" t="e">
        <f>'NT-VT'!C34</f>
        <v>#N/A</v>
      </c>
      <c r="C31" s="1434">
        <f>'NT-VT'!D34</f>
        <v>0</v>
      </c>
      <c r="D31" s="1435">
        <f>'NT-VT'!E34</f>
        <v>0</v>
      </c>
      <c r="E31" s="1432" t="str">
        <f>'NT-VT'!F35</f>
        <v/>
      </c>
      <c r="F31" s="1432" t="str">
        <f>'NT-VT'!G35</f>
        <v/>
      </c>
      <c r="G31" s="869">
        <f t="shared" si="0"/>
        <v>0</v>
      </c>
      <c r="H31" s="883"/>
      <c r="I31" s="885"/>
    </row>
    <row r="32" spans="1:9" ht="35.1" customHeight="1">
      <c r="A32" s="1432">
        <f>SUM($G$3:G32)</f>
        <v>0</v>
      </c>
      <c r="B32" s="1433" t="e">
        <f>'NT-VT'!C35</f>
        <v>#N/A</v>
      </c>
      <c r="C32" s="1434">
        <f>'NT-VT'!D35</f>
        <v>0</v>
      </c>
      <c r="D32" s="1435">
        <f>'NT-VT'!E35</f>
        <v>0</v>
      </c>
      <c r="E32" s="1432" t="str">
        <f>'NT-VT'!F36</f>
        <v/>
      </c>
      <c r="F32" s="1432" t="str">
        <f>'NT-VT'!G36</f>
        <v/>
      </c>
      <c r="G32" s="869">
        <f t="shared" si="0"/>
        <v>0</v>
      </c>
      <c r="H32" s="883"/>
      <c r="I32" s="885"/>
    </row>
    <row r="33" spans="1:9" ht="35.1" customHeight="1">
      <c r="A33" s="1432">
        <f>SUM($G$3:G33)</f>
        <v>0</v>
      </c>
      <c r="B33" s="1433" t="e">
        <f>'NT-VT'!C36</f>
        <v>#N/A</v>
      </c>
      <c r="C33" s="1434">
        <f>'NT-VT'!D36</f>
        <v>0</v>
      </c>
      <c r="D33" s="1435">
        <f>'NT-VT'!E36</f>
        <v>0</v>
      </c>
      <c r="E33" s="1432" t="str">
        <f>'NT-VT'!F37</f>
        <v/>
      </c>
      <c r="F33" s="1432" t="str">
        <f>'NT-VT'!G37</f>
        <v/>
      </c>
      <c r="G33" s="869">
        <f t="shared" si="0"/>
        <v>0</v>
      </c>
      <c r="H33" s="884"/>
    </row>
    <row r="34" spans="1:9" ht="35.1" customHeight="1">
      <c r="A34" s="1432">
        <f>SUM($G$3:G34)</f>
        <v>0</v>
      </c>
      <c r="B34" s="1433" t="e">
        <f>'NT-VT'!C37</f>
        <v>#N/A</v>
      </c>
      <c r="C34" s="1434">
        <f>'NT-VT'!D37</f>
        <v>0</v>
      </c>
      <c r="D34" s="1435">
        <f>'NT-VT'!E37</f>
        <v>0</v>
      </c>
      <c r="E34" s="1432" t="str">
        <f>'NT-VT'!F38</f>
        <v/>
      </c>
      <c r="F34" s="1432" t="str">
        <f>'NT-VT'!G38</f>
        <v/>
      </c>
      <c r="G34" s="869">
        <f t="shared" si="0"/>
        <v>0</v>
      </c>
      <c r="H34" s="883"/>
      <c r="I34" s="885"/>
    </row>
    <row r="35" spans="1:9" ht="35.1" customHeight="1">
      <c r="A35" s="1432">
        <f>SUM($G$3:G35)</f>
        <v>0</v>
      </c>
      <c r="B35" s="1433" t="e">
        <f>'NT-VT'!C38</f>
        <v>#N/A</v>
      </c>
      <c r="C35" s="1434">
        <f>'NT-VT'!D38</f>
        <v>0</v>
      </c>
      <c r="D35" s="1435">
        <f>'NT-VT'!E38</f>
        <v>0</v>
      </c>
      <c r="E35" s="1432" t="str">
        <f>'NT-VT'!F39</f>
        <v/>
      </c>
      <c r="F35" s="1432" t="str">
        <f>'NT-VT'!G39</f>
        <v/>
      </c>
      <c r="G35" s="869">
        <f t="shared" si="0"/>
        <v>0</v>
      </c>
      <c r="H35" s="883"/>
      <c r="I35" s="885"/>
    </row>
    <row r="36" spans="1:9" ht="35.1" customHeight="1">
      <c r="A36" s="1432">
        <f>SUM($G$3:G36)</f>
        <v>0</v>
      </c>
      <c r="B36" s="1433" t="e">
        <f>'NT-VT'!C39</f>
        <v>#N/A</v>
      </c>
      <c r="C36" s="1434">
        <f>'NT-VT'!D39</f>
        <v>0</v>
      </c>
      <c r="D36" s="1435">
        <f>'NT-VT'!E39</f>
        <v>0</v>
      </c>
      <c r="E36" s="1432" t="str">
        <f>'NT-VT'!F40</f>
        <v/>
      </c>
      <c r="F36" s="1432" t="str">
        <f>'NT-VT'!G40</f>
        <v/>
      </c>
      <c r="G36" s="869">
        <f t="shared" si="0"/>
        <v>0</v>
      </c>
      <c r="H36" s="883"/>
      <c r="I36" s="885"/>
    </row>
    <row r="37" spans="1:9" ht="35.1" customHeight="1">
      <c r="A37" s="1432">
        <f>SUM($G$3:G37)</f>
        <v>0</v>
      </c>
      <c r="B37" s="1433" t="e">
        <f>'NT-VT'!C40</f>
        <v>#N/A</v>
      </c>
      <c r="C37" s="1434">
        <f>'NT-VT'!D40</f>
        <v>0</v>
      </c>
      <c r="D37" s="1435">
        <f>'NT-VT'!E40</f>
        <v>0</v>
      </c>
      <c r="E37" s="1432" t="str">
        <f>'NT-VT'!F41</f>
        <v/>
      </c>
      <c r="F37" s="1432" t="str">
        <f>'NT-VT'!G41</f>
        <v/>
      </c>
      <c r="G37" s="869">
        <f t="shared" si="0"/>
        <v>0</v>
      </c>
      <c r="H37" s="883"/>
      <c r="I37" s="885"/>
    </row>
    <row r="38" spans="1:9" ht="35.1" customHeight="1">
      <c r="A38" s="1432">
        <f>SUM($G$3:G38)</f>
        <v>0</v>
      </c>
      <c r="B38" s="1433" t="e">
        <f>'NT-VT'!C41</f>
        <v>#N/A</v>
      </c>
      <c r="C38" s="1434">
        <f>'NT-VT'!D41</f>
        <v>0</v>
      </c>
      <c r="D38" s="1435">
        <f>'NT-VT'!E41</f>
        <v>0</v>
      </c>
      <c r="E38" s="1432" t="str">
        <f>'NT-VT'!F42</f>
        <v/>
      </c>
      <c r="F38" s="1432" t="str">
        <f>'NT-VT'!G42</f>
        <v/>
      </c>
      <c r="G38" s="869">
        <f t="shared" si="0"/>
        <v>0</v>
      </c>
      <c r="H38" s="883"/>
      <c r="I38" s="859"/>
    </row>
    <row r="39" spans="1:9" ht="35.1" customHeight="1">
      <c r="A39" s="1432">
        <f>SUM($G$3:G39)</f>
        <v>0</v>
      </c>
      <c r="B39" s="1433" t="e">
        <f>'NT-VT'!C42</f>
        <v>#N/A</v>
      </c>
      <c r="C39" s="1434">
        <f>'NT-VT'!D42</f>
        <v>0</v>
      </c>
      <c r="D39" s="1435">
        <f>'NT-VT'!E42</f>
        <v>0</v>
      </c>
      <c r="E39" s="1432" t="str">
        <f>'NT-VT'!F43</f>
        <v/>
      </c>
      <c r="F39" s="1432" t="str">
        <f>'NT-VT'!G43</f>
        <v/>
      </c>
      <c r="G39" s="869">
        <f t="shared" si="0"/>
        <v>0</v>
      </c>
      <c r="H39" s="884"/>
    </row>
    <row r="40" spans="1:9" ht="35.1" customHeight="1">
      <c r="A40" s="1432">
        <f>SUM($G$3:G40)</f>
        <v>0</v>
      </c>
      <c r="B40" s="1433" t="e">
        <f>'NT-VT'!C43</f>
        <v>#N/A</v>
      </c>
      <c r="C40" s="1434">
        <f>'NT-VT'!D43</f>
        <v>0</v>
      </c>
      <c r="D40" s="1435">
        <f>'NT-VT'!E43</f>
        <v>0</v>
      </c>
      <c r="E40" s="1432" t="str">
        <f>'NT-VT'!F44</f>
        <v/>
      </c>
      <c r="F40" s="1432" t="str">
        <f>'NT-VT'!G44</f>
        <v/>
      </c>
      <c r="G40" s="869">
        <f t="shared" si="0"/>
        <v>0</v>
      </c>
      <c r="H40" s="884"/>
    </row>
    <row r="41" spans="1:9" ht="35.1" customHeight="1">
      <c r="A41" s="1432">
        <f>SUM($G$3:G41)</f>
        <v>0</v>
      </c>
      <c r="B41" s="1433" t="e">
        <f>'NT-VT'!C44</f>
        <v>#N/A</v>
      </c>
      <c r="C41" s="1434">
        <f>'NT-VT'!D44</f>
        <v>0</v>
      </c>
      <c r="D41" s="1435">
        <f>'NT-VT'!E44</f>
        <v>0</v>
      </c>
      <c r="E41" s="1432" t="str">
        <f>'NT-VT'!F45</f>
        <v/>
      </c>
      <c r="F41" s="1432" t="str">
        <f>'NT-VT'!G45</f>
        <v/>
      </c>
      <c r="G41" s="869">
        <f t="shared" si="0"/>
        <v>0</v>
      </c>
      <c r="H41" s="883"/>
      <c r="I41" s="885"/>
    </row>
    <row r="42" spans="1:9" ht="35.1" customHeight="1">
      <c r="A42" s="1432">
        <f>SUM($G$3:G42)</f>
        <v>0</v>
      </c>
      <c r="B42" s="1433" t="e">
        <f>'NT-VT'!C45</f>
        <v>#N/A</v>
      </c>
      <c r="C42" s="1434">
        <f>'NT-VT'!D45</f>
        <v>0</v>
      </c>
      <c r="D42" s="1435">
        <f>'NT-VT'!E45</f>
        <v>0</v>
      </c>
      <c r="E42" s="1432" t="str">
        <f>'NT-VT'!F46</f>
        <v/>
      </c>
      <c r="F42" s="1432" t="str">
        <f>'NT-VT'!G46</f>
        <v/>
      </c>
      <c r="G42" s="869">
        <f t="shared" si="0"/>
        <v>0</v>
      </c>
      <c r="H42" s="883"/>
      <c r="I42" s="859"/>
    </row>
    <row r="43" spans="1:9" ht="35.1" customHeight="1">
      <c r="A43" s="1432">
        <f>SUM($G$3:G43)</f>
        <v>0</v>
      </c>
      <c r="B43" s="1433" t="e">
        <f>'NT-VT'!C46</f>
        <v>#N/A</v>
      </c>
      <c r="C43" s="1434">
        <f>'NT-VT'!D46</f>
        <v>0</v>
      </c>
      <c r="D43" s="1435">
        <f>'NT-VT'!E46</f>
        <v>0</v>
      </c>
      <c r="E43" s="1432" t="str">
        <f>'NT-VT'!F47</f>
        <v/>
      </c>
      <c r="F43" s="1432" t="str">
        <f>'NT-VT'!G47</f>
        <v/>
      </c>
      <c r="G43" s="869">
        <f t="shared" si="0"/>
        <v>0</v>
      </c>
      <c r="H43" s="883"/>
      <c r="I43" s="885"/>
    </row>
    <row r="44" spans="1:9" ht="35.1" customHeight="1">
      <c r="A44" s="1432">
        <f>SUM($G$3:G44)</f>
        <v>0</v>
      </c>
      <c r="B44" s="1433" t="e">
        <f>'NT-VT'!C47</f>
        <v>#N/A</v>
      </c>
      <c r="C44" s="1434">
        <f>'NT-VT'!D47</f>
        <v>0</v>
      </c>
      <c r="D44" s="1435">
        <f>'NT-VT'!E47</f>
        <v>0</v>
      </c>
      <c r="E44" s="1432" t="str">
        <f>'NT-VT'!F48</f>
        <v/>
      </c>
      <c r="F44" s="1432" t="str">
        <f>'NT-VT'!G48</f>
        <v/>
      </c>
      <c r="G44" s="869">
        <f t="shared" si="0"/>
        <v>0</v>
      </c>
      <c r="H44" s="883"/>
      <c r="I44" s="859"/>
    </row>
    <row r="45" spans="1:9" ht="35.1" customHeight="1">
      <c r="A45" s="1432">
        <f>SUM($G$3:G45)</f>
        <v>0</v>
      </c>
      <c r="B45" s="1433" t="e">
        <f>'NT-VT'!C48</f>
        <v>#N/A</v>
      </c>
      <c r="C45" s="1434">
        <f>'NT-VT'!D48</f>
        <v>0</v>
      </c>
      <c r="D45" s="1435">
        <f>'NT-VT'!E48</f>
        <v>0</v>
      </c>
      <c r="E45" s="1432" t="str">
        <f>'NT-VT'!F49</f>
        <v/>
      </c>
      <c r="F45" s="1432" t="str">
        <f>'NT-VT'!G49</f>
        <v/>
      </c>
      <c r="G45" s="869">
        <f t="shared" si="0"/>
        <v>0</v>
      </c>
      <c r="H45" s="883"/>
      <c r="I45" s="859"/>
    </row>
    <row r="46" spans="1:9" ht="35.1" customHeight="1">
      <c r="A46" s="1432">
        <f>SUM($G$3:G46)</f>
        <v>0</v>
      </c>
      <c r="B46" s="1433" t="e">
        <f>'NT-VT'!C49</f>
        <v>#N/A</v>
      </c>
      <c r="C46" s="1434">
        <f>'NT-VT'!D49</f>
        <v>0</v>
      </c>
      <c r="D46" s="1435">
        <f>'NT-VT'!E49</f>
        <v>0</v>
      </c>
      <c r="E46" s="1432" t="str">
        <f>'NT-VT'!F50</f>
        <v/>
      </c>
      <c r="F46" s="1432" t="str">
        <f>'NT-VT'!G50</f>
        <v/>
      </c>
      <c r="G46" s="869">
        <f t="shared" si="0"/>
        <v>0</v>
      </c>
      <c r="H46" s="883"/>
      <c r="I46" s="859"/>
    </row>
    <row r="47" spans="1:9" ht="35.1" customHeight="1">
      <c r="A47" s="1432">
        <f>SUM($G$3:G47)</f>
        <v>0</v>
      </c>
      <c r="B47" s="1433" t="e">
        <f>'NT-VT'!C50</f>
        <v>#N/A</v>
      </c>
      <c r="C47" s="1434">
        <f>'NT-VT'!D50</f>
        <v>0</v>
      </c>
      <c r="D47" s="1435">
        <f>'NT-VT'!E50</f>
        <v>0</v>
      </c>
      <c r="E47" s="1432" t="str">
        <f>'NT-VT'!F51</f>
        <v/>
      </c>
      <c r="F47" s="1432" t="str">
        <f>'NT-VT'!G51</f>
        <v/>
      </c>
      <c r="G47" s="869">
        <f t="shared" si="0"/>
        <v>0</v>
      </c>
      <c r="H47" s="883"/>
      <c r="I47" s="859"/>
    </row>
    <row r="48" spans="1:9" ht="35.1" customHeight="1">
      <c r="A48" s="1432">
        <f>SUM($G$3:G48)</f>
        <v>0</v>
      </c>
      <c r="B48" s="1433" t="e">
        <f>'NT-VT'!C51</f>
        <v>#N/A</v>
      </c>
      <c r="C48" s="1434">
        <f>'NT-VT'!D51</f>
        <v>0</v>
      </c>
      <c r="D48" s="1435">
        <f>'NT-VT'!E51</f>
        <v>0</v>
      </c>
      <c r="E48" s="1432" t="str">
        <f>'NT-VT'!F52</f>
        <v/>
      </c>
      <c r="F48" s="1432" t="str">
        <f>'NT-VT'!G52</f>
        <v/>
      </c>
      <c r="G48" s="869">
        <f t="shared" si="0"/>
        <v>0</v>
      </c>
      <c r="H48" s="883"/>
      <c r="I48" s="859"/>
    </row>
    <row r="49" spans="1:9" ht="35.1" customHeight="1">
      <c r="A49" s="1432">
        <f>SUM($G$3:G49)</f>
        <v>0</v>
      </c>
      <c r="B49" s="1433" t="e">
        <f>'NT-VT'!C52</f>
        <v>#N/A</v>
      </c>
      <c r="C49" s="1434">
        <f>'NT-VT'!D52</f>
        <v>0</v>
      </c>
      <c r="D49" s="1435">
        <f>'NT-VT'!E52</f>
        <v>0</v>
      </c>
      <c r="E49" s="1432" t="str">
        <f>'NT-VT'!F53</f>
        <v/>
      </c>
      <c r="F49" s="1432" t="str">
        <f>'NT-VT'!G53</f>
        <v/>
      </c>
      <c r="G49" s="869">
        <f t="shared" si="0"/>
        <v>0</v>
      </c>
      <c r="H49" s="883"/>
      <c r="I49" s="859"/>
    </row>
    <row r="50" spans="1:9" ht="35.1" customHeight="1">
      <c r="A50" s="1432">
        <f>SUM($G$3:G50)</f>
        <v>0</v>
      </c>
      <c r="B50" s="1433" t="e">
        <f>'NT-VT'!C53</f>
        <v>#N/A</v>
      </c>
      <c r="C50" s="1434">
        <f>'NT-VT'!D53</f>
        <v>0</v>
      </c>
      <c r="D50" s="1435">
        <f>'NT-VT'!E53</f>
        <v>0</v>
      </c>
      <c r="E50" s="1432" t="str">
        <f>'NT-VT'!F54</f>
        <v/>
      </c>
      <c r="F50" s="1432" t="str">
        <f>'NT-VT'!G54</f>
        <v/>
      </c>
      <c r="G50" s="869">
        <f t="shared" si="0"/>
        <v>0</v>
      </c>
      <c r="H50" s="883"/>
      <c r="I50" s="859"/>
    </row>
    <row r="51" spans="1:9" ht="35.1" customHeight="1">
      <c r="A51" s="1432">
        <f>SUM($G$3:G51)</f>
        <v>0</v>
      </c>
      <c r="B51" s="1433" t="e">
        <f>'NT-VT'!C54</f>
        <v>#N/A</v>
      </c>
      <c r="C51" s="1434">
        <f>'NT-VT'!D54</f>
        <v>0</v>
      </c>
      <c r="D51" s="1435">
        <f>'NT-VT'!E54</f>
        <v>0</v>
      </c>
      <c r="E51" s="1432" t="str">
        <f>'NT-VT'!F55</f>
        <v/>
      </c>
      <c r="F51" s="1432" t="str">
        <f>'NT-VT'!G55</f>
        <v/>
      </c>
      <c r="G51" s="869">
        <f t="shared" si="0"/>
        <v>0</v>
      </c>
      <c r="H51" s="883"/>
      <c r="I51" s="859"/>
    </row>
    <row r="52" spans="1:9" ht="35.1" customHeight="1">
      <c r="A52" s="1432">
        <f>SUM($G$3:G52)</f>
        <v>0</v>
      </c>
      <c r="B52" s="1433" t="e">
        <f>'NT-VT'!C55</f>
        <v>#N/A</v>
      </c>
      <c r="C52" s="1434">
        <f>'NT-VT'!D55</f>
        <v>0</v>
      </c>
      <c r="D52" s="1435">
        <f>'NT-VT'!E55</f>
        <v>0</v>
      </c>
      <c r="E52" s="1432" t="str">
        <f>'NT-VT'!F56</f>
        <v/>
      </c>
      <c r="F52" s="1432" t="str">
        <f>'NT-VT'!G56</f>
        <v/>
      </c>
      <c r="G52" s="869">
        <f t="shared" si="0"/>
        <v>0</v>
      </c>
      <c r="H52" s="883"/>
      <c r="I52" s="859"/>
    </row>
    <row r="53" spans="1:9" ht="35.1" customHeight="1">
      <c r="A53" s="1432">
        <f>SUM($G$3:G53)</f>
        <v>0</v>
      </c>
      <c r="B53" s="1433" t="e">
        <f>'NT-VT'!C56</f>
        <v>#N/A</v>
      </c>
      <c r="C53" s="1434">
        <f>'NT-VT'!D56</f>
        <v>0</v>
      </c>
      <c r="D53" s="1435">
        <f>'NT-VT'!E56</f>
        <v>0</v>
      </c>
      <c r="E53" s="1432" t="str">
        <f>'NT-VT'!F57</f>
        <v/>
      </c>
      <c r="F53" s="1432" t="str">
        <f>'NT-VT'!G57</f>
        <v/>
      </c>
      <c r="G53" s="869">
        <f t="shared" si="0"/>
        <v>0</v>
      </c>
      <c r="H53" s="883"/>
      <c r="I53" s="859"/>
    </row>
    <row r="54" spans="1:9" ht="35.1" customHeight="1">
      <c r="A54" s="1432">
        <f>SUM($G$3:G54)</f>
        <v>0</v>
      </c>
      <c r="B54" s="1433" t="e">
        <f>'NT-VT'!C57</f>
        <v>#N/A</v>
      </c>
      <c r="C54" s="1434">
        <f>'NT-VT'!D57</f>
        <v>0</v>
      </c>
      <c r="D54" s="1435">
        <f>'NT-VT'!E57</f>
        <v>0</v>
      </c>
      <c r="E54" s="1432" t="str">
        <f>'NT-VT'!F58</f>
        <v/>
      </c>
      <c r="F54" s="1432" t="str">
        <f>'NT-VT'!G58</f>
        <v/>
      </c>
      <c r="G54" s="869">
        <f t="shared" si="0"/>
        <v>0</v>
      </c>
      <c r="H54" s="883"/>
      <c r="I54" s="859"/>
    </row>
    <row r="55" spans="1:9" ht="35.1" customHeight="1">
      <c r="A55" s="1432">
        <f>SUM($G$3:G55)</f>
        <v>0</v>
      </c>
      <c r="B55" s="1433" t="e">
        <f>'NT-VT'!C58</f>
        <v>#N/A</v>
      </c>
      <c r="C55" s="1434">
        <f>'NT-VT'!D58</f>
        <v>0</v>
      </c>
      <c r="D55" s="1435">
        <f>'NT-VT'!E58</f>
        <v>0</v>
      </c>
      <c r="E55" s="1432" t="str">
        <f>'NT-VT'!F59</f>
        <v/>
      </c>
      <c r="F55" s="1432" t="str">
        <f>'NT-VT'!G59</f>
        <v/>
      </c>
      <c r="G55" s="869">
        <f t="shared" si="0"/>
        <v>0</v>
      </c>
      <c r="H55" s="883"/>
      <c r="I55" s="859"/>
    </row>
    <row r="56" spans="1:9" ht="35.1" customHeight="1">
      <c r="A56" s="1432">
        <f>SUM($G$3:G56)</f>
        <v>0</v>
      </c>
      <c r="B56" s="1433" t="e">
        <f>'NT-VT'!C59</f>
        <v>#N/A</v>
      </c>
      <c r="C56" s="1434">
        <f>'NT-VT'!D59</f>
        <v>0</v>
      </c>
      <c r="D56" s="1435">
        <f>'NT-VT'!E59</f>
        <v>0</v>
      </c>
      <c r="E56" s="1432" t="str">
        <f>'NT-VT'!F60</f>
        <v/>
      </c>
      <c r="F56" s="1432" t="str">
        <f>'NT-VT'!G60</f>
        <v/>
      </c>
      <c r="G56" s="869">
        <f t="shared" si="0"/>
        <v>0</v>
      </c>
      <c r="H56" s="883"/>
      <c r="I56" s="859"/>
    </row>
    <row r="57" spans="1:9" ht="35.1" customHeight="1">
      <c r="A57" s="1432">
        <f>SUM($G$3:G57)</f>
        <v>0</v>
      </c>
      <c r="B57" s="1433" t="e">
        <f>'NT-VT'!C60</f>
        <v>#N/A</v>
      </c>
      <c r="C57" s="1434">
        <f>'NT-VT'!D60</f>
        <v>0</v>
      </c>
      <c r="D57" s="1435">
        <f>'NT-VT'!E60</f>
        <v>0</v>
      </c>
      <c r="E57" s="1432" t="str">
        <f>'NT-VT'!F61</f>
        <v/>
      </c>
      <c r="F57" s="1432" t="str">
        <f>'NT-VT'!G61</f>
        <v/>
      </c>
      <c r="G57" s="869">
        <f t="shared" si="0"/>
        <v>0</v>
      </c>
      <c r="H57" s="883"/>
      <c r="I57" s="859"/>
    </row>
    <row r="58" spans="1:9" ht="35.1" customHeight="1">
      <c r="A58" s="1432">
        <f>SUM($G$3:G58)</f>
        <v>0</v>
      </c>
      <c r="B58" s="1433" t="e">
        <f>'NT-VT'!C61</f>
        <v>#N/A</v>
      </c>
      <c r="C58" s="1434">
        <f>'NT-VT'!D61</f>
        <v>0</v>
      </c>
      <c r="D58" s="1435">
        <f>'NT-VT'!E61</f>
        <v>0</v>
      </c>
      <c r="E58" s="1432" t="str">
        <f>'NT-VT'!F62</f>
        <v/>
      </c>
      <c r="F58" s="1432" t="str">
        <f>'NT-VT'!G62</f>
        <v/>
      </c>
      <c r="G58" s="869">
        <f t="shared" si="0"/>
        <v>0</v>
      </c>
      <c r="H58" s="883"/>
      <c r="I58" s="859"/>
    </row>
    <row r="59" spans="1:9" ht="35.1" customHeight="1">
      <c r="A59" s="1432">
        <f>SUM($G$3:G59)</f>
        <v>0</v>
      </c>
      <c r="B59" s="1433" t="e">
        <f>'NT-VT'!C62</f>
        <v>#N/A</v>
      </c>
      <c r="C59" s="1434">
        <f>'NT-VT'!D62</f>
        <v>0</v>
      </c>
      <c r="D59" s="1435">
        <f>'NT-VT'!E62</f>
        <v>0</v>
      </c>
      <c r="E59" s="1432" t="str">
        <f>'NT-VT'!F63</f>
        <v/>
      </c>
      <c r="F59" s="1432" t="str">
        <f>'NT-VT'!G63</f>
        <v/>
      </c>
      <c r="G59" s="869">
        <f t="shared" si="0"/>
        <v>0</v>
      </c>
      <c r="H59" s="883"/>
      <c r="I59" s="859"/>
    </row>
    <row r="60" spans="1:9" ht="35.1" customHeight="1">
      <c r="A60" s="1432">
        <f>SUM($G$3:G60)</f>
        <v>0</v>
      </c>
      <c r="B60" s="1433" t="e">
        <f>'NT-VT'!C63</f>
        <v>#N/A</v>
      </c>
      <c r="C60" s="1434">
        <f>'NT-VT'!D63</f>
        <v>0</v>
      </c>
      <c r="D60" s="1435">
        <f>'NT-VT'!E63</f>
        <v>0</v>
      </c>
      <c r="E60" s="1432" t="str">
        <f>'NT-VT'!F64</f>
        <v/>
      </c>
      <c r="F60" s="1432" t="str">
        <f>'NT-VT'!G64</f>
        <v/>
      </c>
      <c r="G60" s="869">
        <f t="shared" si="0"/>
        <v>0</v>
      </c>
      <c r="H60" s="883"/>
      <c r="I60" s="859"/>
    </row>
    <row r="61" spans="1:9" ht="35.1" customHeight="1">
      <c r="A61" s="1432">
        <f>SUM($G$3:G61)</f>
        <v>0</v>
      </c>
      <c r="B61" s="1433" t="e">
        <f>'NT-VT'!C64</f>
        <v>#N/A</v>
      </c>
      <c r="C61" s="1434">
        <f>'NT-VT'!D64</f>
        <v>0</v>
      </c>
      <c r="D61" s="1435">
        <f>'NT-VT'!E64</f>
        <v>0</v>
      </c>
      <c r="E61" s="1432" t="str">
        <f>'NT-VT'!F65</f>
        <v/>
      </c>
      <c r="F61" s="1432" t="str">
        <f>'NT-VT'!G65</f>
        <v/>
      </c>
      <c r="G61" s="869">
        <f t="shared" si="0"/>
        <v>0</v>
      </c>
      <c r="H61" s="883"/>
      <c r="I61" s="859"/>
    </row>
    <row r="62" spans="1:9" ht="35.1" customHeight="1">
      <c r="A62" s="1432">
        <f>SUM($G$3:G62)</f>
        <v>0</v>
      </c>
      <c r="B62" s="1433" t="e">
        <f>'NT-VT'!C65</f>
        <v>#N/A</v>
      </c>
      <c r="C62" s="1434">
        <f>'NT-VT'!D65</f>
        <v>0</v>
      </c>
      <c r="D62" s="1435">
        <f>'NT-VT'!E65</f>
        <v>0</v>
      </c>
      <c r="E62" s="1432" t="str">
        <f>'NT-VT'!F66</f>
        <v/>
      </c>
      <c r="F62" s="1432" t="str">
        <f>'NT-VT'!G66</f>
        <v/>
      </c>
      <c r="G62" s="869">
        <f t="shared" si="0"/>
        <v>0</v>
      </c>
      <c r="H62" s="883"/>
      <c r="I62" s="859"/>
    </row>
    <row r="63" spans="1:9" ht="35.1" customHeight="1">
      <c r="A63" s="1432">
        <f>SUM($G$3:G63)</f>
        <v>0</v>
      </c>
      <c r="B63" s="1433" t="e">
        <f>'NT-VT'!C66</f>
        <v>#N/A</v>
      </c>
      <c r="C63" s="1434">
        <f>'NT-VT'!D66</f>
        <v>0</v>
      </c>
      <c r="D63" s="1435">
        <f>'NT-VT'!E66</f>
        <v>0</v>
      </c>
      <c r="E63" s="1432" t="str">
        <f>'NT-VT'!F67</f>
        <v/>
      </c>
      <c r="F63" s="1432" t="str">
        <f>'NT-VT'!G67</f>
        <v/>
      </c>
      <c r="G63" s="869">
        <f t="shared" si="0"/>
        <v>0</v>
      </c>
      <c r="H63" s="883"/>
      <c r="I63" s="859"/>
    </row>
    <row r="64" spans="1:9" ht="35.1" customHeight="1">
      <c r="A64" s="1432">
        <f>SUM($G$3:G64)</f>
        <v>0</v>
      </c>
      <c r="B64" s="1433" t="e">
        <f>'NT-VT'!C67</f>
        <v>#N/A</v>
      </c>
      <c r="C64" s="1434">
        <f>'NT-VT'!D67</f>
        <v>0</v>
      </c>
      <c r="D64" s="1435">
        <f>'NT-VT'!E67</f>
        <v>0</v>
      </c>
      <c r="E64" s="1432" t="str">
        <f>'NT-VT'!F68</f>
        <v/>
      </c>
      <c r="F64" s="1432" t="str">
        <f>'NT-VT'!G68</f>
        <v/>
      </c>
      <c r="G64" s="869">
        <f t="shared" si="0"/>
        <v>0</v>
      </c>
      <c r="H64" s="883"/>
      <c r="I64" s="859"/>
    </row>
    <row r="65" spans="1:9" ht="35.1" customHeight="1">
      <c r="A65" s="1432">
        <f>SUM($G$3:G65)</f>
        <v>0</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
      </c>
      <c r="F66" s="1432" t="str">
        <f>'NT-VT'!G69</f>
        <v/>
      </c>
      <c r="G66" s="869" t="e">
        <f t="shared" si="0"/>
        <v>#REF!</v>
      </c>
      <c r="H66" s="883"/>
      <c r="I66" s="859"/>
    </row>
    <row r="67" spans="1:9" ht="35.1" customHeight="1">
      <c r="A67" s="1432" t="e">
        <f>SUM($G$3:G67)</f>
        <v>#REF!</v>
      </c>
      <c r="B67" s="1433" t="e">
        <f>'NT-VT'!C69</f>
        <v>#N/A</v>
      </c>
      <c r="C67" s="1434">
        <f>'NT-VT'!D69</f>
        <v>0</v>
      </c>
      <c r="D67" s="1435">
        <f>'NT-VT'!E69</f>
        <v>0</v>
      </c>
      <c r="E67" s="1432" t="str">
        <f>'NT-VT'!F70</f>
        <v/>
      </c>
      <c r="F67" s="1432" t="str">
        <f>'NT-VT'!G70</f>
        <v/>
      </c>
      <c r="G67" s="869">
        <f t="shared" si="0"/>
        <v>0</v>
      </c>
      <c r="H67" s="883"/>
      <c r="I67" s="859"/>
    </row>
    <row r="68" spans="1:9" ht="35.1" customHeight="1">
      <c r="A68" s="1432" t="e">
        <f>SUM($G$3:G68)</f>
        <v>#REF!</v>
      </c>
      <c r="B68" s="1433" t="e">
        <f>'NT-VT'!C70</f>
        <v>#N/A</v>
      </c>
      <c r="C68" s="1434">
        <f>'NT-VT'!D70</f>
        <v>0</v>
      </c>
      <c r="D68" s="1435">
        <f>'NT-VT'!E70</f>
        <v>0</v>
      </c>
      <c r="E68" s="1432" t="str">
        <f>'NT-VT'!F71</f>
        <v/>
      </c>
      <c r="F68" s="1432" t="str">
        <f>'NT-VT'!G71</f>
        <v/>
      </c>
      <c r="G68" s="869">
        <f t="shared" ref="G68:G93" si="1">IF(D68&gt;0,1,0)</f>
        <v>0</v>
      </c>
      <c r="H68" s="883"/>
      <c r="I68" s="859"/>
    </row>
    <row r="69" spans="1:9" ht="35.1" customHeight="1">
      <c r="A69" s="1432" t="e">
        <f>SUM($G$3:G69)</f>
        <v>#REF!</v>
      </c>
      <c r="B69" s="1433" t="e">
        <f>'NT-VT'!C71</f>
        <v>#N/A</v>
      </c>
      <c r="C69" s="1434">
        <f>'NT-VT'!D71</f>
        <v>0</v>
      </c>
      <c r="D69" s="1435">
        <f>'NT-VT'!E71</f>
        <v>0</v>
      </c>
      <c r="E69" s="1432" t="str">
        <f>'NT-VT'!F72</f>
        <v/>
      </c>
      <c r="F69" s="1432" t="str">
        <f>'NT-VT'!G72</f>
        <v/>
      </c>
      <c r="G69" s="869">
        <f t="shared" si="1"/>
        <v>0</v>
      </c>
      <c r="H69" s="883"/>
      <c r="I69" s="859"/>
    </row>
    <row r="70" spans="1:9" ht="35.1" customHeight="1">
      <c r="A70" s="1432" t="e">
        <f>SUM($G$3:G70)</f>
        <v>#REF!</v>
      </c>
      <c r="B70" s="1433" t="e">
        <f>'NT-VT'!C72</f>
        <v>#N/A</v>
      </c>
      <c r="C70" s="1434">
        <f>'NT-VT'!D72</f>
        <v>0</v>
      </c>
      <c r="D70" s="1435">
        <f>'NT-VT'!E72</f>
        <v>0</v>
      </c>
      <c r="E70" s="1432" t="str">
        <f>'NT-VT'!F73</f>
        <v/>
      </c>
      <c r="F70" s="1432" t="str">
        <f>'NT-VT'!G73</f>
        <v/>
      </c>
      <c r="G70" s="869">
        <f t="shared" si="1"/>
        <v>0</v>
      </c>
      <c r="H70" s="883"/>
      <c r="I70" s="859"/>
    </row>
    <row r="71" spans="1:9" ht="35.1" customHeight="1">
      <c r="A71" s="1432" t="e">
        <f>SUM($G$3:G71)</f>
        <v>#REF!</v>
      </c>
      <c r="B71" s="1433" t="e">
        <f>'NT-VT'!C73</f>
        <v>#N/A</v>
      </c>
      <c r="C71" s="1434">
        <f>'NT-VT'!D73</f>
        <v>0</v>
      </c>
      <c r="D71" s="1435">
        <f>'NT-VT'!E73</f>
        <v>0</v>
      </c>
      <c r="E71" s="1432" t="str">
        <f>'NT-VT'!F74</f>
        <v/>
      </c>
      <c r="F71" s="1432" t="str">
        <f>'NT-VT'!G74</f>
        <v/>
      </c>
      <c r="G71" s="869">
        <f t="shared" si="1"/>
        <v>0</v>
      </c>
      <c r="H71" s="883"/>
      <c r="I71" s="859"/>
    </row>
    <row r="72" spans="1:9" ht="35.1" customHeight="1">
      <c r="A72" s="1432" t="e">
        <f>SUM($G$3:G72)</f>
        <v>#REF!</v>
      </c>
      <c r="B72" s="1433" t="e">
        <f>'NT-VT'!C74</f>
        <v>#N/A</v>
      </c>
      <c r="C72" s="1434">
        <f>'NT-VT'!D74</f>
        <v>0</v>
      </c>
      <c r="D72" s="1435">
        <f>'NT-VT'!E74</f>
        <v>0</v>
      </c>
      <c r="E72" s="1432" t="str">
        <f>'NT-VT'!F75</f>
        <v/>
      </c>
      <c r="F72" s="1432" t="str">
        <f>'NT-VT'!G75</f>
        <v/>
      </c>
      <c r="G72" s="869">
        <f t="shared" si="1"/>
        <v>0</v>
      </c>
      <c r="H72" s="883"/>
      <c r="I72" s="859"/>
    </row>
    <row r="73" spans="1:9" ht="35.1" hidden="1" customHeight="1">
      <c r="A73" s="1432" t="e">
        <f>SUM($G$3:G73)</f>
        <v>#REF!</v>
      </c>
      <c r="B73" s="1433" t="e">
        <f>'NT-VT'!C75</f>
        <v>#N/A</v>
      </c>
      <c r="C73" s="1434">
        <f>'NT-VT'!D75</f>
        <v>0</v>
      </c>
      <c r="D73" s="1435">
        <f>'NT-VT'!E75</f>
        <v>0</v>
      </c>
      <c r="E73" s="1432" t="str">
        <f>'NT-VT'!F76</f>
        <v/>
      </c>
      <c r="F73" s="1432" t="str">
        <f>'NT-VT'!G76</f>
        <v/>
      </c>
      <c r="G73" s="869">
        <f t="shared" si="1"/>
        <v>0</v>
      </c>
      <c r="H73" s="883"/>
      <c r="I73" s="859"/>
    </row>
    <row r="74" spans="1:9" ht="35.1" hidden="1" customHeight="1">
      <c r="A74" s="1432" t="e">
        <f>SUM($G$3:G74)</f>
        <v>#REF!</v>
      </c>
      <c r="B74" s="1433" t="e">
        <f>'NT-VT'!C76</f>
        <v>#N/A</v>
      </c>
      <c r="C74" s="1434">
        <f>'NT-VT'!D76</f>
        <v>0</v>
      </c>
      <c r="D74" s="1435">
        <f>'NT-VT'!E76</f>
        <v>0</v>
      </c>
      <c r="E74" s="1432" t="str">
        <f>'NT-VT'!F77</f>
        <v/>
      </c>
      <c r="F74" s="1432" t="str">
        <f>'NT-VT'!G77</f>
        <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
      </c>
      <c r="G75" s="869">
        <f t="shared" si="1"/>
        <v>0</v>
      </c>
      <c r="H75" s="883"/>
      <c r="I75" s="859"/>
    </row>
    <row r="76" spans="1:9" ht="35.1" hidden="1" customHeight="1">
      <c r="A76" s="1432" t="e">
        <f>SUM($G$3:G76)</f>
        <v>#REF!</v>
      </c>
      <c r="B76" s="1433" t="e">
        <f>'NT-VT'!C78</f>
        <v>#N/A</v>
      </c>
      <c r="C76" s="1434">
        <f>'NT-VT'!D78</f>
        <v>0</v>
      </c>
      <c r="D76" s="1435">
        <f>'NT-VT'!E78</f>
        <v>0</v>
      </c>
      <c r="E76" s="1432" t="str">
        <f>'NT-VT'!F79</f>
        <v/>
      </c>
      <c r="F76" s="1432" t="str">
        <f>'NT-VT'!G79</f>
        <v/>
      </c>
      <c r="G76" s="869">
        <f t="shared" si="1"/>
        <v>0</v>
      </c>
      <c r="H76" s="883"/>
      <c r="I76" s="859"/>
    </row>
    <row r="77" spans="1:9" ht="35.1" hidden="1" customHeight="1">
      <c r="A77" s="1432" t="e">
        <f>SUM($G$3:G77)</f>
        <v>#REF!</v>
      </c>
      <c r="B77" s="1433" t="e">
        <f>'NT-VT'!C79</f>
        <v>#N/A</v>
      </c>
      <c r="C77" s="1434">
        <f>'NT-VT'!D79</f>
        <v>0</v>
      </c>
      <c r="D77" s="1435">
        <f>'NT-VT'!E79</f>
        <v>0</v>
      </c>
      <c r="E77" s="1432" t="str">
        <f>'NT-VT'!F80</f>
        <v/>
      </c>
      <c r="F77" s="1432" t="str">
        <f>'NT-VT'!G80</f>
        <v/>
      </c>
      <c r="G77" s="869">
        <f t="shared" si="1"/>
        <v>0</v>
      </c>
      <c r="H77" s="883"/>
      <c r="I77" s="859"/>
    </row>
    <row r="78" spans="1:9" ht="35.1" hidden="1" customHeight="1">
      <c r="A78" s="1432" t="e">
        <f>SUM($G$3:G78)</f>
        <v>#REF!</v>
      </c>
      <c r="B78" s="1433" t="e">
        <f>'NT-VT'!C80</f>
        <v>#N/A</v>
      </c>
      <c r="C78" s="1434">
        <f>'NT-VT'!D80</f>
        <v>0</v>
      </c>
      <c r="D78" s="1435">
        <f>'NT-VT'!E80</f>
        <v>0</v>
      </c>
      <c r="E78" s="1432" t="str">
        <f>'NT-VT'!F81</f>
        <v/>
      </c>
      <c r="F78" s="1432" t="str">
        <f>'NT-VT'!G81</f>
        <v/>
      </c>
      <c r="G78" s="869">
        <f t="shared" si="1"/>
        <v>0</v>
      </c>
      <c r="H78" s="883"/>
      <c r="I78" s="859"/>
    </row>
    <row r="79" spans="1:9" ht="35.1" hidden="1" customHeight="1">
      <c r="A79" s="1432" t="e">
        <f>SUM($G$3:G79)</f>
        <v>#REF!</v>
      </c>
      <c r="B79" s="1433" t="e">
        <f>'NT-VT'!C81</f>
        <v>#N/A</v>
      </c>
      <c r="C79" s="1434">
        <f>'NT-VT'!D81</f>
        <v>0</v>
      </c>
      <c r="D79" s="1435">
        <f>'NT-VT'!E81</f>
        <v>0</v>
      </c>
      <c r="E79" s="1432" t="str">
        <f>'NT-VT'!F82</f>
        <v/>
      </c>
      <c r="F79" s="1432" t="str">
        <f>'NT-VT'!G82</f>
        <v/>
      </c>
      <c r="G79" s="869">
        <f t="shared" si="1"/>
        <v>0</v>
      </c>
      <c r="H79" s="883"/>
      <c r="I79" s="859"/>
    </row>
    <row r="80" spans="1:9" ht="35.1" hidden="1" customHeight="1">
      <c r="A80" s="1432" t="e">
        <f>SUM($G$3:G80)</f>
        <v>#REF!</v>
      </c>
      <c r="B80" s="1433" t="e">
        <f>'NT-VT'!C82</f>
        <v>#N/A</v>
      </c>
      <c r="C80" s="1434">
        <f>'NT-VT'!D82</f>
        <v>0</v>
      </c>
      <c r="D80" s="1435">
        <f>'NT-VT'!E82</f>
        <v>0</v>
      </c>
      <c r="E80" s="1432" t="str">
        <f>'NT-VT'!F83</f>
        <v/>
      </c>
      <c r="F80" s="1432" t="str">
        <f>'NT-VT'!G83</f>
        <v/>
      </c>
      <c r="G80" s="869">
        <f t="shared" si="1"/>
        <v>0</v>
      </c>
      <c r="H80" s="883"/>
      <c r="I80" s="859"/>
    </row>
    <row r="81" spans="1:9" ht="35.1" hidden="1" customHeight="1">
      <c r="A81" s="1432" t="e">
        <f>SUM($G$3:G81)</f>
        <v>#REF!</v>
      </c>
      <c r="B81" s="1433" t="e">
        <f>'NT-VT'!C83</f>
        <v>#N/A</v>
      </c>
      <c r="C81" s="1434">
        <f>'NT-VT'!D83</f>
        <v>0</v>
      </c>
      <c r="D81" s="1435">
        <f>'NT-VT'!E83</f>
        <v>0</v>
      </c>
      <c r="E81" s="1432" t="str">
        <f>'NT-VT'!F84</f>
        <v/>
      </c>
      <c r="F81" s="1432" t="str">
        <f>'NT-VT'!G84</f>
        <v/>
      </c>
      <c r="G81" s="869">
        <f t="shared" si="1"/>
        <v>0</v>
      </c>
      <c r="H81" s="883"/>
      <c r="I81" s="859"/>
    </row>
    <row r="82" spans="1:9" ht="35.1" hidden="1" customHeight="1">
      <c r="A82" s="1432" t="e">
        <f>SUM($G$3:G82)</f>
        <v>#REF!</v>
      </c>
      <c r="B82" s="1433" t="e">
        <f>'NT-VT'!C84</f>
        <v>#N/A</v>
      </c>
      <c r="C82" s="1434">
        <f>'NT-VT'!D84</f>
        <v>0</v>
      </c>
      <c r="D82" s="1435">
        <f>'NT-VT'!E84</f>
        <v>0</v>
      </c>
      <c r="E82" s="1432" t="str">
        <f>'NT-VT'!F85</f>
        <v/>
      </c>
      <c r="F82" s="1432" t="str">
        <f>'NT-VT'!G85</f>
        <v/>
      </c>
      <c r="G82" s="869">
        <f t="shared" si="1"/>
        <v>0</v>
      </c>
      <c r="H82" s="883"/>
      <c r="I82" s="859"/>
    </row>
    <row r="83" spans="1:9" ht="35.1" hidden="1" customHeight="1">
      <c r="A83" s="1432" t="e">
        <f>SUM($G$3:G83)</f>
        <v>#REF!</v>
      </c>
      <c r="B83" s="1433" t="e">
        <f>'NT-VT'!C85</f>
        <v>#N/A</v>
      </c>
      <c r="C83" s="1434">
        <f>'NT-VT'!D85</f>
        <v>0</v>
      </c>
      <c r="D83" s="1435">
        <f>'NT-VT'!E85</f>
        <v>0</v>
      </c>
      <c r="E83" s="1432" t="str">
        <f>'NT-VT'!F86</f>
        <v/>
      </c>
      <c r="F83" s="1432" t="str">
        <f>'NT-VT'!G86</f>
        <v/>
      </c>
      <c r="G83" s="869">
        <f t="shared" si="1"/>
        <v>0</v>
      </c>
      <c r="H83" s="883"/>
      <c r="I83" s="859"/>
    </row>
    <row r="84" spans="1:9" ht="35.1" hidden="1" customHeight="1">
      <c r="A84" s="1432" t="e">
        <f>SUM($G$3:G84)</f>
        <v>#REF!</v>
      </c>
      <c r="B84" s="1433" t="e">
        <f>'NT-VT'!C86</f>
        <v>#N/A</v>
      </c>
      <c r="C84" s="1434">
        <f>'NT-VT'!D86</f>
        <v>0</v>
      </c>
      <c r="D84" s="1435">
        <f>'NT-VT'!E86</f>
        <v>0</v>
      </c>
      <c r="E84" s="1432" t="str">
        <f>'NT-VT'!F87</f>
        <v/>
      </c>
      <c r="F84" s="1432" t="str">
        <f>'NT-VT'!G87</f>
        <v/>
      </c>
      <c r="G84" s="869">
        <f t="shared" si="1"/>
        <v>0</v>
      </c>
      <c r="H84" s="883"/>
      <c r="I84" s="859"/>
    </row>
    <row r="85" spans="1:9" ht="35.1" hidden="1" customHeight="1">
      <c r="A85" s="1432" t="e">
        <f>SUM($G$3:G85)</f>
        <v>#REF!</v>
      </c>
      <c r="B85" s="1433" t="e">
        <f>'NT-VT'!C87</f>
        <v>#N/A</v>
      </c>
      <c r="C85" s="1434">
        <f>'NT-VT'!D87</f>
        <v>0</v>
      </c>
      <c r="D85" s="1435">
        <f>'NT-VT'!E87</f>
        <v>0</v>
      </c>
      <c r="E85" s="1432" t="str">
        <f>'NT-VT'!F88</f>
        <v/>
      </c>
      <c r="F85" s="1432" t="str">
        <f>'NT-VT'!G88</f>
        <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
      </c>
      <c r="F87" s="1432" t="str">
        <f>'NT-VT'!G90</f>
        <v/>
      </c>
      <c r="G87" s="869">
        <f t="shared" si="1"/>
        <v>0</v>
      </c>
      <c r="H87" s="883"/>
      <c r="I87" s="859"/>
    </row>
    <row r="88" spans="1:9" ht="35.1" hidden="1" customHeight="1">
      <c r="A88" s="1432" t="e">
        <f>SUM($G$3:G88)</f>
        <v>#REF!</v>
      </c>
      <c r="B88" s="1433" t="e">
        <f>'NT-VT'!C90</f>
        <v>#N/A</v>
      </c>
      <c r="C88" s="1434">
        <f>'NT-VT'!D90</f>
        <v>0</v>
      </c>
      <c r="D88" s="1435">
        <f>'NT-VT'!E90</f>
        <v>0</v>
      </c>
      <c r="E88" s="1432" t="str">
        <f>'NT-VT'!F91</f>
        <v/>
      </c>
      <c r="F88" s="1432" t="str">
        <f>'NT-VT'!G91</f>
        <v/>
      </c>
      <c r="G88" s="869">
        <f t="shared" si="1"/>
        <v>0</v>
      </c>
      <c r="H88" s="883"/>
      <c r="I88" s="859"/>
    </row>
    <row r="89" spans="1:9" ht="35.1" hidden="1" customHeight="1">
      <c r="A89" s="1432" t="e">
        <f>SUM($G$3:G89)</f>
        <v>#REF!</v>
      </c>
      <c r="B89" s="1433" t="e">
        <f>'NT-VT'!C91</f>
        <v>#N/A</v>
      </c>
      <c r="C89" s="1434">
        <f>'NT-VT'!D91</f>
        <v>0</v>
      </c>
      <c r="D89" s="1435">
        <f>'NT-VT'!E91</f>
        <v>0</v>
      </c>
      <c r="E89" s="1432" t="str">
        <f>'NT-VT'!F92</f>
        <v/>
      </c>
      <c r="F89" s="1432" t="str">
        <f>'NT-VT'!G92</f>
        <v/>
      </c>
      <c r="G89" s="869">
        <f t="shared" si="1"/>
        <v>0</v>
      </c>
      <c r="H89" s="883"/>
      <c r="I89" s="859"/>
    </row>
    <row r="90" spans="1:9" ht="35.1" hidden="1" customHeight="1">
      <c r="A90" s="1432" t="e">
        <f>SUM($G$3:G90)</f>
        <v>#REF!</v>
      </c>
      <c r="B90" s="1433"/>
      <c r="C90" s="1434">
        <f>'NT-VT'!D93</f>
        <v>0</v>
      </c>
      <c r="D90" s="1435">
        <f>'NT-VT'!E93</f>
        <v>0</v>
      </c>
      <c r="E90" s="1432" t="str">
        <f>'NT-VT'!F93</f>
        <v/>
      </c>
      <c r="F90" s="1432" t="str">
        <f>'NT-VT'!G93</f>
        <v/>
      </c>
      <c r="G90" s="869">
        <f t="shared" si="1"/>
        <v>0</v>
      </c>
      <c r="H90" s="883"/>
      <c r="I90" s="859"/>
    </row>
    <row r="91" spans="1:9" ht="35.1" hidden="1" customHeight="1">
      <c r="A91" s="1432" t="e">
        <f>SUM($G$3:G91)</f>
        <v>#REF!</v>
      </c>
      <c r="B91" s="1433"/>
      <c r="C91" s="1434">
        <f>'NT-VT'!D94</f>
        <v>0</v>
      </c>
      <c r="D91" s="1435">
        <f>'NT-VT'!E94</f>
        <v>0</v>
      </c>
      <c r="E91" s="1432" t="str">
        <f>'NT-VT'!F94</f>
        <v/>
      </c>
      <c r="F91" s="1432" t="str">
        <f>'NT-VT'!G94</f>
        <v/>
      </c>
      <c r="G91" s="869">
        <f t="shared" si="1"/>
        <v>0</v>
      </c>
      <c r="H91" s="883"/>
      <c r="I91" s="859"/>
    </row>
    <row r="92" spans="1:9" ht="35.1" hidden="1" customHeight="1">
      <c r="A92" s="1432" t="e">
        <f>SUM($G$3:G92)</f>
        <v>#REF!</v>
      </c>
      <c r="B92" s="1433"/>
      <c r="C92" s="1434">
        <f>'NT-VT'!D95</f>
        <v>0</v>
      </c>
      <c r="D92" s="1435">
        <f>'NT-VT'!E95</f>
        <v>0</v>
      </c>
      <c r="E92" s="1432" t="str">
        <f>'NT-VT'!F95</f>
        <v/>
      </c>
      <c r="F92" s="1432" t="str">
        <f>'NT-VT'!G95</f>
        <v/>
      </c>
      <c r="G92" s="869">
        <f t="shared" si="1"/>
        <v>0</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4530</v>
      </c>
      <c r="C94" s="1434"/>
      <c r="D94" s="1435"/>
      <c r="E94" s="1432" t="str">
        <f>'NT-VT'!F97</f>
        <v/>
      </c>
      <c r="F94" s="1432" t="str">
        <f>'NT-VT'!G97</f>
        <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53125" defaultRowHeight="15.6"/>
  <cols>
    <col min="1" max="1" width="3.6328125" style="2396" customWidth="1"/>
    <col min="2" max="2" width="41.36328125" style="2396" customWidth="1"/>
    <col min="3" max="3" width="7.36328125" style="2447" customWidth="1"/>
    <col min="4" max="4" width="9.90625" style="2396" customWidth="1"/>
    <col min="5" max="5" width="8.453125" style="2396" customWidth="1"/>
    <col min="6" max="6" width="7.90625" style="2396" customWidth="1"/>
    <col min="7" max="7" width="10.81640625" style="2448" customWidth="1"/>
    <col min="8" max="8" width="14.1796875" style="2449" customWidth="1"/>
    <col min="9" max="9" width="15.6328125" style="2414" customWidth="1"/>
    <col min="10" max="10" width="7.453125" style="2414"/>
    <col min="11" max="256" width="7.453125" style="2396"/>
    <col min="257" max="257" width="3.6328125" style="2396" customWidth="1"/>
    <col min="258" max="258" width="41.36328125" style="2396" customWidth="1"/>
    <col min="259" max="259" width="7.36328125" style="2396" customWidth="1"/>
    <col min="260" max="260" width="9.90625" style="2396" customWidth="1"/>
    <col min="261" max="261" width="8.453125" style="2396" customWidth="1"/>
    <col min="262" max="262" width="7.90625" style="2396" customWidth="1"/>
    <col min="263" max="263" width="10.81640625" style="2396" customWidth="1"/>
    <col min="264" max="264" width="14.1796875" style="2396" customWidth="1"/>
    <col min="265" max="265" width="15.6328125" style="2396" customWidth="1"/>
    <col min="266" max="512" width="7.453125" style="2396"/>
    <col min="513" max="513" width="3.6328125" style="2396" customWidth="1"/>
    <col min="514" max="514" width="41.36328125" style="2396" customWidth="1"/>
    <col min="515" max="515" width="7.36328125" style="2396" customWidth="1"/>
    <col min="516" max="516" width="9.90625" style="2396" customWidth="1"/>
    <col min="517" max="517" width="8.453125" style="2396" customWidth="1"/>
    <col min="518" max="518" width="7.90625" style="2396" customWidth="1"/>
    <col min="519" max="519" width="10.81640625" style="2396" customWidth="1"/>
    <col min="520" max="520" width="14.1796875" style="2396" customWidth="1"/>
    <col min="521" max="521" width="15.6328125" style="2396" customWidth="1"/>
    <col min="522" max="768" width="7.453125" style="2396"/>
    <col min="769" max="769" width="3.6328125" style="2396" customWidth="1"/>
    <col min="770" max="770" width="41.36328125" style="2396" customWidth="1"/>
    <col min="771" max="771" width="7.36328125" style="2396" customWidth="1"/>
    <col min="772" max="772" width="9.90625" style="2396" customWidth="1"/>
    <col min="773" max="773" width="8.453125" style="2396" customWidth="1"/>
    <col min="774" max="774" width="7.90625" style="2396" customWidth="1"/>
    <col min="775" max="775" width="10.81640625" style="2396" customWidth="1"/>
    <col min="776" max="776" width="14.1796875" style="2396" customWidth="1"/>
    <col min="777" max="777" width="15.6328125" style="2396" customWidth="1"/>
    <col min="778" max="1024" width="7.453125" style="2396"/>
    <col min="1025" max="1025" width="3.6328125" style="2396" customWidth="1"/>
    <col min="1026" max="1026" width="41.36328125" style="2396" customWidth="1"/>
    <col min="1027" max="1027" width="7.36328125" style="2396" customWidth="1"/>
    <col min="1028" max="1028" width="9.90625" style="2396" customWidth="1"/>
    <col min="1029" max="1029" width="8.453125" style="2396" customWidth="1"/>
    <col min="1030" max="1030" width="7.90625" style="2396" customWidth="1"/>
    <col min="1031" max="1031" width="10.81640625" style="2396" customWidth="1"/>
    <col min="1032" max="1032" width="14.1796875" style="2396" customWidth="1"/>
    <col min="1033" max="1033" width="15.6328125" style="2396" customWidth="1"/>
    <col min="1034" max="1280" width="7.453125" style="2396"/>
    <col min="1281" max="1281" width="3.6328125" style="2396" customWidth="1"/>
    <col min="1282" max="1282" width="41.36328125" style="2396" customWidth="1"/>
    <col min="1283" max="1283" width="7.36328125" style="2396" customWidth="1"/>
    <col min="1284" max="1284" width="9.90625" style="2396" customWidth="1"/>
    <col min="1285" max="1285" width="8.453125" style="2396" customWidth="1"/>
    <col min="1286" max="1286" width="7.90625" style="2396" customWidth="1"/>
    <col min="1287" max="1287" width="10.81640625" style="2396" customWidth="1"/>
    <col min="1288" max="1288" width="14.1796875" style="2396" customWidth="1"/>
    <col min="1289" max="1289" width="15.6328125" style="2396" customWidth="1"/>
    <col min="1290" max="1536" width="7.453125" style="2396"/>
    <col min="1537" max="1537" width="3.6328125" style="2396" customWidth="1"/>
    <col min="1538" max="1538" width="41.36328125" style="2396" customWidth="1"/>
    <col min="1539" max="1539" width="7.36328125" style="2396" customWidth="1"/>
    <col min="1540" max="1540" width="9.90625" style="2396" customWidth="1"/>
    <col min="1541" max="1541" width="8.453125" style="2396" customWidth="1"/>
    <col min="1542" max="1542" width="7.90625" style="2396" customWidth="1"/>
    <col min="1543" max="1543" width="10.81640625" style="2396" customWidth="1"/>
    <col min="1544" max="1544" width="14.1796875" style="2396" customWidth="1"/>
    <col min="1545" max="1545" width="15.6328125" style="2396" customWidth="1"/>
    <col min="1546" max="1792" width="7.453125" style="2396"/>
    <col min="1793" max="1793" width="3.6328125" style="2396" customWidth="1"/>
    <col min="1794" max="1794" width="41.36328125" style="2396" customWidth="1"/>
    <col min="1795" max="1795" width="7.36328125" style="2396" customWidth="1"/>
    <col min="1796" max="1796" width="9.90625" style="2396" customWidth="1"/>
    <col min="1797" max="1797" width="8.453125" style="2396" customWidth="1"/>
    <col min="1798" max="1798" width="7.90625" style="2396" customWidth="1"/>
    <col min="1799" max="1799" width="10.81640625" style="2396" customWidth="1"/>
    <col min="1800" max="1800" width="14.1796875" style="2396" customWidth="1"/>
    <col min="1801" max="1801" width="15.6328125" style="2396" customWidth="1"/>
    <col min="1802" max="2048" width="7.453125" style="2396"/>
    <col min="2049" max="2049" width="3.6328125" style="2396" customWidth="1"/>
    <col min="2050" max="2050" width="41.36328125" style="2396" customWidth="1"/>
    <col min="2051" max="2051" width="7.36328125" style="2396" customWidth="1"/>
    <col min="2052" max="2052" width="9.90625" style="2396" customWidth="1"/>
    <col min="2053" max="2053" width="8.453125" style="2396" customWidth="1"/>
    <col min="2054" max="2054" width="7.90625" style="2396" customWidth="1"/>
    <col min="2055" max="2055" width="10.81640625" style="2396" customWidth="1"/>
    <col min="2056" max="2056" width="14.1796875" style="2396" customWidth="1"/>
    <col min="2057" max="2057" width="15.6328125" style="2396" customWidth="1"/>
    <col min="2058" max="2304" width="7.453125" style="2396"/>
    <col min="2305" max="2305" width="3.6328125" style="2396" customWidth="1"/>
    <col min="2306" max="2306" width="41.36328125" style="2396" customWidth="1"/>
    <col min="2307" max="2307" width="7.36328125" style="2396" customWidth="1"/>
    <col min="2308" max="2308" width="9.90625" style="2396" customWidth="1"/>
    <col min="2309" max="2309" width="8.453125" style="2396" customWidth="1"/>
    <col min="2310" max="2310" width="7.90625" style="2396" customWidth="1"/>
    <col min="2311" max="2311" width="10.81640625" style="2396" customWidth="1"/>
    <col min="2312" max="2312" width="14.1796875" style="2396" customWidth="1"/>
    <col min="2313" max="2313" width="15.6328125" style="2396" customWidth="1"/>
    <col min="2314" max="2560" width="7.453125" style="2396"/>
    <col min="2561" max="2561" width="3.6328125" style="2396" customWidth="1"/>
    <col min="2562" max="2562" width="41.36328125" style="2396" customWidth="1"/>
    <col min="2563" max="2563" width="7.36328125" style="2396" customWidth="1"/>
    <col min="2564" max="2564" width="9.90625" style="2396" customWidth="1"/>
    <col min="2565" max="2565" width="8.453125" style="2396" customWidth="1"/>
    <col min="2566" max="2566" width="7.90625" style="2396" customWidth="1"/>
    <col min="2567" max="2567" width="10.81640625" style="2396" customWidth="1"/>
    <col min="2568" max="2568" width="14.1796875" style="2396" customWidth="1"/>
    <col min="2569" max="2569" width="15.6328125" style="2396" customWidth="1"/>
    <col min="2570" max="2816" width="7.453125" style="2396"/>
    <col min="2817" max="2817" width="3.6328125" style="2396" customWidth="1"/>
    <col min="2818" max="2818" width="41.36328125" style="2396" customWidth="1"/>
    <col min="2819" max="2819" width="7.36328125" style="2396" customWidth="1"/>
    <col min="2820" max="2820" width="9.90625" style="2396" customWidth="1"/>
    <col min="2821" max="2821" width="8.453125" style="2396" customWidth="1"/>
    <col min="2822" max="2822" width="7.90625" style="2396" customWidth="1"/>
    <col min="2823" max="2823" width="10.81640625" style="2396" customWidth="1"/>
    <col min="2824" max="2824" width="14.1796875" style="2396" customWidth="1"/>
    <col min="2825" max="2825" width="15.6328125" style="2396" customWidth="1"/>
    <col min="2826" max="3072" width="7.453125" style="2396"/>
    <col min="3073" max="3073" width="3.6328125" style="2396" customWidth="1"/>
    <col min="3074" max="3074" width="41.36328125" style="2396" customWidth="1"/>
    <col min="3075" max="3075" width="7.36328125" style="2396" customWidth="1"/>
    <col min="3076" max="3076" width="9.90625" style="2396" customWidth="1"/>
    <col min="3077" max="3077" width="8.453125" style="2396" customWidth="1"/>
    <col min="3078" max="3078" width="7.90625" style="2396" customWidth="1"/>
    <col min="3079" max="3079" width="10.81640625" style="2396" customWidth="1"/>
    <col min="3080" max="3080" width="14.1796875" style="2396" customWidth="1"/>
    <col min="3081" max="3081" width="15.6328125" style="2396" customWidth="1"/>
    <col min="3082" max="3328" width="7.453125" style="2396"/>
    <col min="3329" max="3329" width="3.6328125" style="2396" customWidth="1"/>
    <col min="3330" max="3330" width="41.36328125" style="2396" customWidth="1"/>
    <col min="3331" max="3331" width="7.36328125" style="2396" customWidth="1"/>
    <col min="3332" max="3332" width="9.90625" style="2396" customWidth="1"/>
    <col min="3333" max="3333" width="8.453125" style="2396" customWidth="1"/>
    <col min="3334" max="3334" width="7.90625" style="2396" customWidth="1"/>
    <col min="3335" max="3335" width="10.81640625" style="2396" customWidth="1"/>
    <col min="3336" max="3336" width="14.1796875" style="2396" customWidth="1"/>
    <col min="3337" max="3337" width="15.6328125" style="2396" customWidth="1"/>
    <col min="3338" max="3584" width="7.453125" style="2396"/>
    <col min="3585" max="3585" width="3.6328125" style="2396" customWidth="1"/>
    <col min="3586" max="3586" width="41.36328125" style="2396" customWidth="1"/>
    <col min="3587" max="3587" width="7.36328125" style="2396" customWidth="1"/>
    <col min="3588" max="3588" width="9.90625" style="2396" customWidth="1"/>
    <col min="3589" max="3589" width="8.453125" style="2396" customWidth="1"/>
    <col min="3590" max="3590" width="7.90625" style="2396" customWidth="1"/>
    <col min="3591" max="3591" width="10.81640625" style="2396" customWidth="1"/>
    <col min="3592" max="3592" width="14.1796875" style="2396" customWidth="1"/>
    <col min="3593" max="3593" width="15.6328125" style="2396" customWidth="1"/>
    <col min="3594" max="3840" width="7.453125" style="2396"/>
    <col min="3841" max="3841" width="3.6328125" style="2396" customWidth="1"/>
    <col min="3842" max="3842" width="41.36328125" style="2396" customWidth="1"/>
    <col min="3843" max="3843" width="7.36328125" style="2396" customWidth="1"/>
    <col min="3844" max="3844" width="9.90625" style="2396" customWidth="1"/>
    <col min="3845" max="3845" width="8.453125" style="2396" customWidth="1"/>
    <col min="3846" max="3846" width="7.90625" style="2396" customWidth="1"/>
    <col min="3847" max="3847" width="10.81640625" style="2396" customWidth="1"/>
    <col min="3848" max="3848" width="14.1796875" style="2396" customWidth="1"/>
    <col min="3849" max="3849" width="15.6328125" style="2396" customWidth="1"/>
    <col min="3850" max="4096" width="7.453125" style="2396"/>
    <col min="4097" max="4097" width="3.6328125" style="2396" customWidth="1"/>
    <col min="4098" max="4098" width="41.36328125" style="2396" customWidth="1"/>
    <col min="4099" max="4099" width="7.36328125" style="2396" customWidth="1"/>
    <col min="4100" max="4100" width="9.90625" style="2396" customWidth="1"/>
    <col min="4101" max="4101" width="8.453125" style="2396" customWidth="1"/>
    <col min="4102" max="4102" width="7.90625" style="2396" customWidth="1"/>
    <col min="4103" max="4103" width="10.81640625" style="2396" customWidth="1"/>
    <col min="4104" max="4104" width="14.1796875" style="2396" customWidth="1"/>
    <col min="4105" max="4105" width="15.6328125" style="2396" customWidth="1"/>
    <col min="4106" max="4352" width="7.453125" style="2396"/>
    <col min="4353" max="4353" width="3.6328125" style="2396" customWidth="1"/>
    <col min="4354" max="4354" width="41.36328125" style="2396" customWidth="1"/>
    <col min="4355" max="4355" width="7.36328125" style="2396" customWidth="1"/>
    <col min="4356" max="4356" width="9.90625" style="2396" customWidth="1"/>
    <col min="4357" max="4357" width="8.453125" style="2396" customWidth="1"/>
    <col min="4358" max="4358" width="7.90625" style="2396" customWidth="1"/>
    <col min="4359" max="4359" width="10.81640625" style="2396" customWidth="1"/>
    <col min="4360" max="4360" width="14.1796875" style="2396" customWidth="1"/>
    <col min="4361" max="4361" width="15.6328125" style="2396" customWidth="1"/>
    <col min="4362" max="4608" width="7.453125" style="2396"/>
    <col min="4609" max="4609" width="3.6328125" style="2396" customWidth="1"/>
    <col min="4610" max="4610" width="41.36328125" style="2396" customWidth="1"/>
    <col min="4611" max="4611" width="7.36328125" style="2396" customWidth="1"/>
    <col min="4612" max="4612" width="9.90625" style="2396" customWidth="1"/>
    <col min="4613" max="4613" width="8.453125" style="2396" customWidth="1"/>
    <col min="4614" max="4614" width="7.90625" style="2396" customWidth="1"/>
    <col min="4615" max="4615" width="10.81640625" style="2396" customWidth="1"/>
    <col min="4616" max="4616" width="14.1796875" style="2396" customWidth="1"/>
    <col min="4617" max="4617" width="15.6328125" style="2396" customWidth="1"/>
    <col min="4618" max="4864" width="7.453125" style="2396"/>
    <col min="4865" max="4865" width="3.6328125" style="2396" customWidth="1"/>
    <col min="4866" max="4866" width="41.36328125" style="2396" customWidth="1"/>
    <col min="4867" max="4867" width="7.36328125" style="2396" customWidth="1"/>
    <col min="4868" max="4868" width="9.90625" style="2396" customWidth="1"/>
    <col min="4869" max="4869" width="8.453125" style="2396" customWidth="1"/>
    <col min="4870" max="4870" width="7.90625" style="2396" customWidth="1"/>
    <col min="4871" max="4871" width="10.81640625" style="2396" customWidth="1"/>
    <col min="4872" max="4872" width="14.1796875" style="2396" customWidth="1"/>
    <col min="4873" max="4873" width="15.6328125" style="2396" customWidth="1"/>
    <col min="4874" max="5120" width="7.453125" style="2396"/>
    <col min="5121" max="5121" width="3.6328125" style="2396" customWidth="1"/>
    <col min="5122" max="5122" width="41.36328125" style="2396" customWidth="1"/>
    <col min="5123" max="5123" width="7.36328125" style="2396" customWidth="1"/>
    <col min="5124" max="5124" width="9.90625" style="2396" customWidth="1"/>
    <col min="5125" max="5125" width="8.453125" style="2396" customWidth="1"/>
    <col min="5126" max="5126" width="7.90625" style="2396" customWidth="1"/>
    <col min="5127" max="5127" width="10.81640625" style="2396" customWidth="1"/>
    <col min="5128" max="5128" width="14.1796875" style="2396" customWidth="1"/>
    <col min="5129" max="5129" width="15.6328125" style="2396" customWidth="1"/>
    <col min="5130" max="5376" width="7.453125" style="2396"/>
    <col min="5377" max="5377" width="3.6328125" style="2396" customWidth="1"/>
    <col min="5378" max="5378" width="41.36328125" style="2396" customWidth="1"/>
    <col min="5379" max="5379" width="7.36328125" style="2396" customWidth="1"/>
    <col min="5380" max="5380" width="9.90625" style="2396" customWidth="1"/>
    <col min="5381" max="5381" width="8.453125" style="2396" customWidth="1"/>
    <col min="5382" max="5382" width="7.90625" style="2396" customWidth="1"/>
    <col min="5383" max="5383" width="10.81640625" style="2396" customWidth="1"/>
    <col min="5384" max="5384" width="14.1796875" style="2396" customWidth="1"/>
    <col min="5385" max="5385" width="15.6328125" style="2396" customWidth="1"/>
    <col min="5386" max="5632" width="7.453125" style="2396"/>
    <col min="5633" max="5633" width="3.6328125" style="2396" customWidth="1"/>
    <col min="5634" max="5634" width="41.36328125" style="2396" customWidth="1"/>
    <col min="5635" max="5635" width="7.36328125" style="2396" customWidth="1"/>
    <col min="5636" max="5636" width="9.90625" style="2396" customWidth="1"/>
    <col min="5637" max="5637" width="8.453125" style="2396" customWidth="1"/>
    <col min="5638" max="5638" width="7.90625" style="2396" customWidth="1"/>
    <col min="5639" max="5639" width="10.81640625" style="2396" customWidth="1"/>
    <col min="5640" max="5640" width="14.1796875" style="2396" customWidth="1"/>
    <col min="5641" max="5641" width="15.6328125" style="2396" customWidth="1"/>
    <col min="5642" max="5888" width="7.453125" style="2396"/>
    <col min="5889" max="5889" width="3.6328125" style="2396" customWidth="1"/>
    <col min="5890" max="5890" width="41.36328125" style="2396" customWidth="1"/>
    <col min="5891" max="5891" width="7.36328125" style="2396" customWidth="1"/>
    <col min="5892" max="5892" width="9.90625" style="2396" customWidth="1"/>
    <col min="5893" max="5893" width="8.453125" style="2396" customWidth="1"/>
    <col min="5894" max="5894" width="7.90625" style="2396" customWidth="1"/>
    <col min="5895" max="5895" width="10.81640625" style="2396" customWidth="1"/>
    <col min="5896" max="5896" width="14.1796875" style="2396" customWidth="1"/>
    <col min="5897" max="5897" width="15.6328125" style="2396" customWidth="1"/>
    <col min="5898" max="6144" width="7.453125" style="2396"/>
    <col min="6145" max="6145" width="3.6328125" style="2396" customWidth="1"/>
    <col min="6146" max="6146" width="41.36328125" style="2396" customWidth="1"/>
    <col min="6147" max="6147" width="7.36328125" style="2396" customWidth="1"/>
    <col min="6148" max="6148" width="9.90625" style="2396" customWidth="1"/>
    <col min="6149" max="6149" width="8.453125" style="2396" customWidth="1"/>
    <col min="6150" max="6150" width="7.90625" style="2396" customWidth="1"/>
    <col min="6151" max="6151" width="10.81640625" style="2396" customWidth="1"/>
    <col min="6152" max="6152" width="14.1796875" style="2396" customWidth="1"/>
    <col min="6153" max="6153" width="15.6328125" style="2396" customWidth="1"/>
    <col min="6154" max="6400" width="7.453125" style="2396"/>
    <col min="6401" max="6401" width="3.6328125" style="2396" customWidth="1"/>
    <col min="6402" max="6402" width="41.36328125" style="2396" customWidth="1"/>
    <col min="6403" max="6403" width="7.36328125" style="2396" customWidth="1"/>
    <col min="6404" max="6404" width="9.90625" style="2396" customWidth="1"/>
    <col min="6405" max="6405" width="8.453125" style="2396" customWidth="1"/>
    <col min="6406" max="6406" width="7.90625" style="2396" customWidth="1"/>
    <col min="6407" max="6407" width="10.81640625" style="2396" customWidth="1"/>
    <col min="6408" max="6408" width="14.1796875" style="2396" customWidth="1"/>
    <col min="6409" max="6409" width="15.6328125" style="2396" customWidth="1"/>
    <col min="6410" max="6656" width="7.453125" style="2396"/>
    <col min="6657" max="6657" width="3.6328125" style="2396" customWidth="1"/>
    <col min="6658" max="6658" width="41.36328125" style="2396" customWidth="1"/>
    <col min="6659" max="6659" width="7.36328125" style="2396" customWidth="1"/>
    <col min="6660" max="6660" width="9.90625" style="2396" customWidth="1"/>
    <col min="6661" max="6661" width="8.453125" style="2396" customWidth="1"/>
    <col min="6662" max="6662" width="7.90625" style="2396" customWidth="1"/>
    <col min="6663" max="6663" width="10.81640625" style="2396" customWidth="1"/>
    <col min="6664" max="6664" width="14.1796875" style="2396" customWidth="1"/>
    <col min="6665" max="6665" width="15.6328125" style="2396" customWidth="1"/>
    <col min="6666" max="6912" width="7.453125" style="2396"/>
    <col min="6913" max="6913" width="3.6328125" style="2396" customWidth="1"/>
    <col min="6914" max="6914" width="41.36328125" style="2396" customWidth="1"/>
    <col min="6915" max="6915" width="7.36328125" style="2396" customWidth="1"/>
    <col min="6916" max="6916" width="9.90625" style="2396" customWidth="1"/>
    <col min="6917" max="6917" width="8.453125" style="2396" customWidth="1"/>
    <col min="6918" max="6918" width="7.90625" style="2396" customWidth="1"/>
    <col min="6919" max="6919" width="10.81640625" style="2396" customWidth="1"/>
    <col min="6920" max="6920" width="14.1796875" style="2396" customWidth="1"/>
    <col min="6921" max="6921" width="15.6328125" style="2396" customWidth="1"/>
    <col min="6922" max="7168" width="7.453125" style="2396"/>
    <col min="7169" max="7169" width="3.6328125" style="2396" customWidth="1"/>
    <col min="7170" max="7170" width="41.36328125" style="2396" customWidth="1"/>
    <col min="7171" max="7171" width="7.36328125" style="2396" customWidth="1"/>
    <col min="7172" max="7172" width="9.90625" style="2396" customWidth="1"/>
    <col min="7173" max="7173" width="8.453125" style="2396" customWidth="1"/>
    <col min="7174" max="7174" width="7.90625" style="2396" customWidth="1"/>
    <col min="7175" max="7175" width="10.81640625" style="2396" customWidth="1"/>
    <col min="7176" max="7176" width="14.1796875" style="2396" customWidth="1"/>
    <col min="7177" max="7177" width="15.6328125" style="2396" customWidth="1"/>
    <col min="7178" max="7424" width="7.453125" style="2396"/>
    <col min="7425" max="7425" width="3.6328125" style="2396" customWidth="1"/>
    <col min="7426" max="7426" width="41.36328125" style="2396" customWidth="1"/>
    <col min="7427" max="7427" width="7.36328125" style="2396" customWidth="1"/>
    <col min="7428" max="7428" width="9.90625" style="2396" customWidth="1"/>
    <col min="7429" max="7429" width="8.453125" style="2396" customWidth="1"/>
    <col min="7430" max="7430" width="7.90625" style="2396" customWidth="1"/>
    <col min="7431" max="7431" width="10.81640625" style="2396" customWidth="1"/>
    <col min="7432" max="7432" width="14.1796875" style="2396" customWidth="1"/>
    <col min="7433" max="7433" width="15.6328125" style="2396" customWidth="1"/>
    <col min="7434" max="7680" width="7.453125" style="2396"/>
    <col min="7681" max="7681" width="3.6328125" style="2396" customWidth="1"/>
    <col min="7682" max="7682" width="41.36328125" style="2396" customWidth="1"/>
    <col min="7683" max="7683" width="7.36328125" style="2396" customWidth="1"/>
    <col min="7684" max="7684" width="9.90625" style="2396" customWidth="1"/>
    <col min="7685" max="7685" width="8.453125" style="2396" customWidth="1"/>
    <col min="7686" max="7686" width="7.90625" style="2396" customWidth="1"/>
    <col min="7687" max="7687" width="10.81640625" style="2396" customWidth="1"/>
    <col min="7688" max="7688" width="14.1796875" style="2396" customWidth="1"/>
    <col min="7689" max="7689" width="15.6328125" style="2396" customWidth="1"/>
    <col min="7690" max="7936" width="7.453125" style="2396"/>
    <col min="7937" max="7937" width="3.6328125" style="2396" customWidth="1"/>
    <col min="7938" max="7938" width="41.36328125" style="2396" customWidth="1"/>
    <col min="7939" max="7939" width="7.36328125" style="2396" customWidth="1"/>
    <col min="7940" max="7940" width="9.90625" style="2396" customWidth="1"/>
    <col min="7941" max="7941" width="8.453125" style="2396" customWidth="1"/>
    <col min="7942" max="7942" width="7.90625" style="2396" customWidth="1"/>
    <col min="7943" max="7943" width="10.81640625" style="2396" customWidth="1"/>
    <col min="7944" max="7944" width="14.1796875" style="2396" customWidth="1"/>
    <col min="7945" max="7945" width="15.6328125" style="2396" customWidth="1"/>
    <col min="7946" max="8192" width="7.453125" style="2396"/>
    <col min="8193" max="8193" width="3.6328125" style="2396" customWidth="1"/>
    <col min="8194" max="8194" width="41.36328125" style="2396" customWidth="1"/>
    <col min="8195" max="8195" width="7.36328125" style="2396" customWidth="1"/>
    <col min="8196" max="8196" width="9.90625" style="2396" customWidth="1"/>
    <col min="8197" max="8197" width="8.453125" style="2396" customWidth="1"/>
    <col min="8198" max="8198" width="7.90625" style="2396" customWidth="1"/>
    <col min="8199" max="8199" width="10.81640625" style="2396" customWidth="1"/>
    <col min="8200" max="8200" width="14.1796875" style="2396" customWidth="1"/>
    <col min="8201" max="8201" width="15.6328125" style="2396" customWidth="1"/>
    <col min="8202" max="8448" width="7.453125" style="2396"/>
    <col min="8449" max="8449" width="3.6328125" style="2396" customWidth="1"/>
    <col min="8450" max="8450" width="41.36328125" style="2396" customWidth="1"/>
    <col min="8451" max="8451" width="7.36328125" style="2396" customWidth="1"/>
    <col min="8452" max="8452" width="9.90625" style="2396" customWidth="1"/>
    <col min="8453" max="8453" width="8.453125" style="2396" customWidth="1"/>
    <col min="8454" max="8454" width="7.90625" style="2396" customWidth="1"/>
    <col min="8455" max="8455" width="10.81640625" style="2396" customWidth="1"/>
    <col min="8456" max="8456" width="14.1796875" style="2396" customWidth="1"/>
    <col min="8457" max="8457" width="15.6328125" style="2396" customWidth="1"/>
    <col min="8458" max="8704" width="7.453125" style="2396"/>
    <col min="8705" max="8705" width="3.6328125" style="2396" customWidth="1"/>
    <col min="8706" max="8706" width="41.36328125" style="2396" customWidth="1"/>
    <col min="8707" max="8707" width="7.36328125" style="2396" customWidth="1"/>
    <col min="8708" max="8708" width="9.90625" style="2396" customWidth="1"/>
    <col min="8709" max="8709" width="8.453125" style="2396" customWidth="1"/>
    <col min="8710" max="8710" width="7.90625" style="2396" customWidth="1"/>
    <col min="8711" max="8711" width="10.81640625" style="2396" customWidth="1"/>
    <col min="8712" max="8712" width="14.1796875" style="2396" customWidth="1"/>
    <col min="8713" max="8713" width="15.6328125" style="2396" customWidth="1"/>
    <col min="8714" max="8960" width="7.453125" style="2396"/>
    <col min="8961" max="8961" width="3.6328125" style="2396" customWidth="1"/>
    <col min="8962" max="8962" width="41.36328125" style="2396" customWidth="1"/>
    <col min="8963" max="8963" width="7.36328125" style="2396" customWidth="1"/>
    <col min="8964" max="8964" width="9.90625" style="2396" customWidth="1"/>
    <col min="8965" max="8965" width="8.453125" style="2396" customWidth="1"/>
    <col min="8966" max="8966" width="7.90625" style="2396" customWidth="1"/>
    <col min="8967" max="8967" width="10.81640625" style="2396" customWidth="1"/>
    <col min="8968" max="8968" width="14.1796875" style="2396" customWidth="1"/>
    <col min="8969" max="8969" width="15.6328125" style="2396" customWidth="1"/>
    <col min="8970" max="9216" width="7.453125" style="2396"/>
    <col min="9217" max="9217" width="3.6328125" style="2396" customWidth="1"/>
    <col min="9218" max="9218" width="41.36328125" style="2396" customWidth="1"/>
    <col min="9219" max="9219" width="7.36328125" style="2396" customWidth="1"/>
    <col min="9220" max="9220" width="9.90625" style="2396" customWidth="1"/>
    <col min="9221" max="9221" width="8.453125" style="2396" customWidth="1"/>
    <col min="9222" max="9222" width="7.90625" style="2396" customWidth="1"/>
    <col min="9223" max="9223" width="10.81640625" style="2396" customWidth="1"/>
    <col min="9224" max="9224" width="14.1796875" style="2396" customWidth="1"/>
    <col min="9225" max="9225" width="15.6328125" style="2396" customWidth="1"/>
    <col min="9226" max="9472" width="7.453125" style="2396"/>
    <col min="9473" max="9473" width="3.6328125" style="2396" customWidth="1"/>
    <col min="9474" max="9474" width="41.36328125" style="2396" customWidth="1"/>
    <col min="9475" max="9475" width="7.36328125" style="2396" customWidth="1"/>
    <col min="9476" max="9476" width="9.90625" style="2396" customWidth="1"/>
    <col min="9477" max="9477" width="8.453125" style="2396" customWidth="1"/>
    <col min="9478" max="9478" width="7.90625" style="2396" customWidth="1"/>
    <col min="9479" max="9479" width="10.81640625" style="2396" customWidth="1"/>
    <col min="9480" max="9480" width="14.1796875" style="2396" customWidth="1"/>
    <col min="9481" max="9481" width="15.6328125" style="2396" customWidth="1"/>
    <col min="9482" max="9728" width="7.453125" style="2396"/>
    <col min="9729" max="9729" width="3.6328125" style="2396" customWidth="1"/>
    <col min="9730" max="9730" width="41.36328125" style="2396" customWidth="1"/>
    <col min="9731" max="9731" width="7.36328125" style="2396" customWidth="1"/>
    <col min="9732" max="9732" width="9.90625" style="2396" customWidth="1"/>
    <col min="9733" max="9733" width="8.453125" style="2396" customWidth="1"/>
    <col min="9734" max="9734" width="7.90625" style="2396" customWidth="1"/>
    <col min="9735" max="9735" width="10.81640625" style="2396" customWidth="1"/>
    <col min="9736" max="9736" width="14.1796875" style="2396" customWidth="1"/>
    <col min="9737" max="9737" width="15.6328125" style="2396" customWidth="1"/>
    <col min="9738" max="9984" width="7.453125" style="2396"/>
    <col min="9985" max="9985" width="3.6328125" style="2396" customWidth="1"/>
    <col min="9986" max="9986" width="41.36328125" style="2396" customWidth="1"/>
    <col min="9987" max="9987" width="7.36328125" style="2396" customWidth="1"/>
    <col min="9988" max="9988" width="9.90625" style="2396" customWidth="1"/>
    <col min="9989" max="9989" width="8.453125" style="2396" customWidth="1"/>
    <col min="9990" max="9990" width="7.90625" style="2396" customWidth="1"/>
    <col min="9991" max="9991" width="10.81640625" style="2396" customWidth="1"/>
    <col min="9992" max="9992" width="14.1796875" style="2396" customWidth="1"/>
    <col min="9993" max="9993" width="15.6328125" style="2396" customWidth="1"/>
    <col min="9994" max="10240" width="7.453125" style="2396"/>
    <col min="10241" max="10241" width="3.6328125" style="2396" customWidth="1"/>
    <col min="10242" max="10242" width="41.36328125" style="2396" customWidth="1"/>
    <col min="10243" max="10243" width="7.36328125" style="2396" customWidth="1"/>
    <col min="10244" max="10244" width="9.90625" style="2396" customWidth="1"/>
    <col min="10245" max="10245" width="8.453125" style="2396" customWidth="1"/>
    <col min="10246" max="10246" width="7.90625" style="2396" customWidth="1"/>
    <col min="10247" max="10247" width="10.81640625" style="2396" customWidth="1"/>
    <col min="10248" max="10248" width="14.1796875" style="2396" customWidth="1"/>
    <col min="10249" max="10249" width="15.6328125" style="2396" customWidth="1"/>
    <col min="10250" max="10496" width="7.453125" style="2396"/>
    <col min="10497" max="10497" width="3.6328125" style="2396" customWidth="1"/>
    <col min="10498" max="10498" width="41.36328125" style="2396" customWidth="1"/>
    <col min="10499" max="10499" width="7.36328125" style="2396" customWidth="1"/>
    <col min="10500" max="10500" width="9.90625" style="2396" customWidth="1"/>
    <col min="10501" max="10501" width="8.453125" style="2396" customWidth="1"/>
    <col min="10502" max="10502" width="7.90625" style="2396" customWidth="1"/>
    <col min="10503" max="10503" width="10.81640625" style="2396" customWidth="1"/>
    <col min="10504" max="10504" width="14.1796875" style="2396" customWidth="1"/>
    <col min="10505" max="10505" width="15.6328125" style="2396" customWidth="1"/>
    <col min="10506" max="10752" width="7.453125" style="2396"/>
    <col min="10753" max="10753" width="3.6328125" style="2396" customWidth="1"/>
    <col min="10754" max="10754" width="41.36328125" style="2396" customWidth="1"/>
    <col min="10755" max="10755" width="7.36328125" style="2396" customWidth="1"/>
    <col min="10756" max="10756" width="9.90625" style="2396" customWidth="1"/>
    <col min="10757" max="10757" width="8.453125" style="2396" customWidth="1"/>
    <col min="10758" max="10758" width="7.90625" style="2396" customWidth="1"/>
    <col min="10759" max="10759" width="10.81640625" style="2396" customWidth="1"/>
    <col min="10760" max="10760" width="14.1796875" style="2396" customWidth="1"/>
    <col min="10761" max="10761" width="15.6328125" style="2396" customWidth="1"/>
    <col min="10762" max="11008" width="7.453125" style="2396"/>
    <col min="11009" max="11009" width="3.6328125" style="2396" customWidth="1"/>
    <col min="11010" max="11010" width="41.36328125" style="2396" customWidth="1"/>
    <col min="11011" max="11011" width="7.36328125" style="2396" customWidth="1"/>
    <col min="11012" max="11012" width="9.90625" style="2396" customWidth="1"/>
    <col min="11013" max="11013" width="8.453125" style="2396" customWidth="1"/>
    <col min="11014" max="11014" width="7.90625" style="2396" customWidth="1"/>
    <col min="11015" max="11015" width="10.81640625" style="2396" customWidth="1"/>
    <col min="11016" max="11016" width="14.1796875" style="2396" customWidth="1"/>
    <col min="11017" max="11017" width="15.6328125" style="2396" customWidth="1"/>
    <col min="11018" max="11264" width="7.453125" style="2396"/>
    <col min="11265" max="11265" width="3.6328125" style="2396" customWidth="1"/>
    <col min="11266" max="11266" width="41.36328125" style="2396" customWidth="1"/>
    <col min="11267" max="11267" width="7.36328125" style="2396" customWidth="1"/>
    <col min="11268" max="11268" width="9.90625" style="2396" customWidth="1"/>
    <col min="11269" max="11269" width="8.453125" style="2396" customWidth="1"/>
    <col min="11270" max="11270" width="7.90625" style="2396" customWidth="1"/>
    <col min="11271" max="11271" width="10.81640625" style="2396" customWidth="1"/>
    <col min="11272" max="11272" width="14.1796875" style="2396" customWidth="1"/>
    <col min="11273" max="11273" width="15.6328125" style="2396" customWidth="1"/>
    <col min="11274" max="11520" width="7.453125" style="2396"/>
    <col min="11521" max="11521" width="3.6328125" style="2396" customWidth="1"/>
    <col min="11522" max="11522" width="41.36328125" style="2396" customWidth="1"/>
    <col min="11523" max="11523" width="7.36328125" style="2396" customWidth="1"/>
    <col min="11524" max="11524" width="9.90625" style="2396" customWidth="1"/>
    <col min="11525" max="11525" width="8.453125" style="2396" customWidth="1"/>
    <col min="11526" max="11526" width="7.90625" style="2396" customWidth="1"/>
    <col min="11527" max="11527" width="10.81640625" style="2396" customWidth="1"/>
    <col min="11528" max="11528" width="14.1796875" style="2396" customWidth="1"/>
    <col min="11529" max="11529" width="15.6328125" style="2396" customWidth="1"/>
    <col min="11530" max="11776" width="7.453125" style="2396"/>
    <col min="11777" max="11777" width="3.6328125" style="2396" customWidth="1"/>
    <col min="11778" max="11778" width="41.36328125" style="2396" customWidth="1"/>
    <col min="11779" max="11779" width="7.36328125" style="2396" customWidth="1"/>
    <col min="11780" max="11780" width="9.90625" style="2396" customWidth="1"/>
    <col min="11781" max="11781" width="8.453125" style="2396" customWidth="1"/>
    <col min="11782" max="11782" width="7.90625" style="2396" customWidth="1"/>
    <col min="11783" max="11783" width="10.81640625" style="2396" customWidth="1"/>
    <col min="11784" max="11784" width="14.1796875" style="2396" customWidth="1"/>
    <col min="11785" max="11785" width="15.6328125" style="2396" customWidth="1"/>
    <col min="11786" max="12032" width="7.453125" style="2396"/>
    <col min="12033" max="12033" width="3.6328125" style="2396" customWidth="1"/>
    <col min="12034" max="12034" width="41.36328125" style="2396" customWidth="1"/>
    <col min="12035" max="12035" width="7.36328125" style="2396" customWidth="1"/>
    <col min="12036" max="12036" width="9.90625" style="2396" customWidth="1"/>
    <col min="12037" max="12037" width="8.453125" style="2396" customWidth="1"/>
    <col min="12038" max="12038" width="7.90625" style="2396" customWidth="1"/>
    <col min="12039" max="12039" width="10.81640625" style="2396" customWidth="1"/>
    <col min="12040" max="12040" width="14.1796875" style="2396" customWidth="1"/>
    <col min="12041" max="12041" width="15.6328125" style="2396" customWidth="1"/>
    <col min="12042" max="12288" width="7.453125" style="2396"/>
    <col min="12289" max="12289" width="3.6328125" style="2396" customWidth="1"/>
    <col min="12290" max="12290" width="41.36328125" style="2396" customWidth="1"/>
    <col min="12291" max="12291" width="7.36328125" style="2396" customWidth="1"/>
    <col min="12292" max="12292" width="9.90625" style="2396" customWidth="1"/>
    <col min="12293" max="12293" width="8.453125" style="2396" customWidth="1"/>
    <col min="12294" max="12294" width="7.90625" style="2396" customWidth="1"/>
    <col min="12295" max="12295" width="10.81640625" style="2396" customWidth="1"/>
    <col min="12296" max="12296" width="14.1796875" style="2396" customWidth="1"/>
    <col min="12297" max="12297" width="15.6328125" style="2396" customWidth="1"/>
    <col min="12298" max="12544" width="7.453125" style="2396"/>
    <col min="12545" max="12545" width="3.6328125" style="2396" customWidth="1"/>
    <col min="12546" max="12546" width="41.36328125" style="2396" customWidth="1"/>
    <col min="12547" max="12547" width="7.36328125" style="2396" customWidth="1"/>
    <col min="12548" max="12548" width="9.90625" style="2396" customWidth="1"/>
    <col min="12549" max="12549" width="8.453125" style="2396" customWidth="1"/>
    <col min="12550" max="12550" width="7.90625" style="2396" customWidth="1"/>
    <col min="12551" max="12551" width="10.81640625" style="2396" customWidth="1"/>
    <col min="12552" max="12552" width="14.1796875" style="2396" customWidth="1"/>
    <col min="12553" max="12553" width="15.6328125" style="2396" customWidth="1"/>
    <col min="12554" max="12800" width="7.453125" style="2396"/>
    <col min="12801" max="12801" width="3.6328125" style="2396" customWidth="1"/>
    <col min="12802" max="12802" width="41.36328125" style="2396" customWidth="1"/>
    <col min="12803" max="12803" width="7.36328125" style="2396" customWidth="1"/>
    <col min="12804" max="12804" width="9.90625" style="2396" customWidth="1"/>
    <col min="12805" max="12805" width="8.453125" style="2396" customWidth="1"/>
    <col min="12806" max="12806" width="7.90625" style="2396" customWidth="1"/>
    <col min="12807" max="12807" width="10.81640625" style="2396" customWidth="1"/>
    <col min="12808" max="12808" width="14.1796875" style="2396" customWidth="1"/>
    <col min="12809" max="12809" width="15.6328125" style="2396" customWidth="1"/>
    <col min="12810" max="13056" width="7.453125" style="2396"/>
    <col min="13057" max="13057" width="3.6328125" style="2396" customWidth="1"/>
    <col min="13058" max="13058" width="41.36328125" style="2396" customWidth="1"/>
    <col min="13059" max="13059" width="7.36328125" style="2396" customWidth="1"/>
    <col min="13060" max="13060" width="9.90625" style="2396" customWidth="1"/>
    <col min="13061" max="13061" width="8.453125" style="2396" customWidth="1"/>
    <col min="13062" max="13062" width="7.90625" style="2396" customWidth="1"/>
    <col min="13063" max="13063" width="10.81640625" style="2396" customWidth="1"/>
    <col min="13064" max="13064" width="14.1796875" style="2396" customWidth="1"/>
    <col min="13065" max="13065" width="15.6328125" style="2396" customWidth="1"/>
    <col min="13066" max="13312" width="7.453125" style="2396"/>
    <col min="13313" max="13313" width="3.6328125" style="2396" customWidth="1"/>
    <col min="13314" max="13314" width="41.36328125" style="2396" customWidth="1"/>
    <col min="13315" max="13315" width="7.36328125" style="2396" customWidth="1"/>
    <col min="13316" max="13316" width="9.90625" style="2396" customWidth="1"/>
    <col min="13317" max="13317" width="8.453125" style="2396" customWidth="1"/>
    <col min="13318" max="13318" width="7.90625" style="2396" customWidth="1"/>
    <col min="13319" max="13319" width="10.81640625" style="2396" customWidth="1"/>
    <col min="13320" max="13320" width="14.1796875" style="2396" customWidth="1"/>
    <col min="13321" max="13321" width="15.6328125" style="2396" customWidth="1"/>
    <col min="13322" max="13568" width="7.453125" style="2396"/>
    <col min="13569" max="13569" width="3.6328125" style="2396" customWidth="1"/>
    <col min="13570" max="13570" width="41.36328125" style="2396" customWidth="1"/>
    <col min="13571" max="13571" width="7.36328125" style="2396" customWidth="1"/>
    <col min="13572" max="13572" width="9.90625" style="2396" customWidth="1"/>
    <col min="13573" max="13573" width="8.453125" style="2396" customWidth="1"/>
    <col min="13574" max="13574" width="7.90625" style="2396" customWidth="1"/>
    <col min="13575" max="13575" width="10.81640625" style="2396" customWidth="1"/>
    <col min="13576" max="13576" width="14.1796875" style="2396" customWidth="1"/>
    <col min="13577" max="13577" width="15.6328125" style="2396" customWidth="1"/>
    <col min="13578" max="13824" width="7.453125" style="2396"/>
    <col min="13825" max="13825" width="3.6328125" style="2396" customWidth="1"/>
    <col min="13826" max="13826" width="41.36328125" style="2396" customWidth="1"/>
    <col min="13827" max="13827" width="7.36328125" style="2396" customWidth="1"/>
    <col min="13828" max="13828" width="9.90625" style="2396" customWidth="1"/>
    <col min="13829" max="13829" width="8.453125" style="2396" customWidth="1"/>
    <col min="13830" max="13830" width="7.90625" style="2396" customWidth="1"/>
    <col min="13831" max="13831" width="10.81640625" style="2396" customWidth="1"/>
    <col min="13832" max="13832" width="14.1796875" style="2396" customWidth="1"/>
    <col min="13833" max="13833" width="15.6328125" style="2396" customWidth="1"/>
    <col min="13834" max="14080" width="7.453125" style="2396"/>
    <col min="14081" max="14081" width="3.6328125" style="2396" customWidth="1"/>
    <col min="14082" max="14082" width="41.36328125" style="2396" customWidth="1"/>
    <col min="14083" max="14083" width="7.36328125" style="2396" customWidth="1"/>
    <col min="14084" max="14084" width="9.90625" style="2396" customWidth="1"/>
    <col min="14085" max="14085" width="8.453125" style="2396" customWidth="1"/>
    <col min="14086" max="14086" width="7.90625" style="2396" customWidth="1"/>
    <col min="14087" max="14087" width="10.81640625" style="2396" customWidth="1"/>
    <col min="14088" max="14088" width="14.1796875" style="2396" customWidth="1"/>
    <col min="14089" max="14089" width="15.6328125" style="2396" customWidth="1"/>
    <col min="14090" max="14336" width="7.453125" style="2396"/>
    <col min="14337" max="14337" width="3.6328125" style="2396" customWidth="1"/>
    <col min="14338" max="14338" width="41.36328125" style="2396" customWidth="1"/>
    <col min="14339" max="14339" width="7.36328125" style="2396" customWidth="1"/>
    <col min="14340" max="14340" width="9.90625" style="2396" customWidth="1"/>
    <col min="14341" max="14341" width="8.453125" style="2396" customWidth="1"/>
    <col min="14342" max="14342" width="7.90625" style="2396" customWidth="1"/>
    <col min="14343" max="14343" width="10.81640625" style="2396" customWidth="1"/>
    <col min="14344" max="14344" width="14.1796875" style="2396" customWidth="1"/>
    <col min="14345" max="14345" width="15.6328125" style="2396" customWidth="1"/>
    <col min="14346" max="14592" width="7.453125" style="2396"/>
    <col min="14593" max="14593" width="3.6328125" style="2396" customWidth="1"/>
    <col min="14594" max="14594" width="41.36328125" style="2396" customWidth="1"/>
    <col min="14595" max="14595" width="7.36328125" style="2396" customWidth="1"/>
    <col min="14596" max="14596" width="9.90625" style="2396" customWidth="1"/>
    <col min="14597" max="14597" width="8.453125" style="2396" customWidth="1"/>
    <col min="14598" max="14598" width="7.90625" style="2396" customWidth="1"/>
    <col min="14599" max="14599" width="10.81640625" style="2396" customWidth="1"/>
    <col min="14600" max="14600" width="14.1796875" style="2396" customWidth="1"/>
    <col min="14601" max="14601" width="15.6328125" style="2396" customWidth="1"/>
    <col min="14602" max="14848" width="7.453125" style="2396"/>
    <col min="14849" max="14849" width="3.6328125" style="2396" customWidth="1"/>
    <col min="14850" max="14850" width="41.36328125" style="2396" customWidth="1"/>
    <col min="14851" max="14851" width="7.36328125" style="2396" customWidth="1"/>
    <col min="14852" max="14852" width="9.90625" style="2396" customWidth="1"/>
    <col min="14853" max="14853" width="8.453125" style="2396" customWidth="1"/>
    <col min="14854" max="14854" width="7.90625" style="2396" customWidth="1"/>
    <col min="14855" max="14855" width="10.81640625" style="2396" customWidth="1"/>
    <col min="14856" max="14856" width="14.1796875" style="2396" customWidth="1"/>
    <col min="14857" max="14857" width="15.6328125" style="2396" customWidth="1"/>
    <col min="14858" max="15104" width="7.453125" style="2396"/>
    <col min="15105" max="15105" width="3.6328125" style="2396" customWidth="1"/>
    <col min="15106" max="15106" width="41.36328125" style="2396" customWidth="1"/>
    <col min="15107" max="15107" width="7.36328125" style="2396" customWidth="1"/>
    <col min="15108" max="15108" width="9.90625" style="2396" customWidth="1"/>
    <col min="15109" max="15109" width="8.453125" style="2396" customWidth="1"/>
    <col min="15110" max="15110" width="7.90625" style="2396" customWidth="1"/>
    <col min="15111" max="15111" width="10.81640625" style="2396" customWidth="1"/>
    <col min="15112" max="15112" width="14.1796875" style="2396" customWidth="1"/>
    <col min="15113" max="15113" width="15.6328125" style="2396" customWidth="1"/>
    <col min="15114" max="15360" width="7.453125" style="2396"/>
    <col min="15361" max="15361" width="3.6328125" style="2396" customWidth="1"/>
    <col min="15362" max="15362" width="41.36328125" style="2396" customWidth="1"/>
    <col min="15363" max="15363" width="7.36328125" style="2396" customWidth="1"/>
    <col min="15364" max="15364" width="9.90625" style="2396" customWidth="1"/>
    <col min="15365" max="15365" width="8.453125" style="2396" customWidth="1"/>
    <col min="15366" max="15366" width="7.90625" style="2396" customWidth="1"/>
    <col min="15367" max="15367" width="10.81640625" style="2396" customWidth="1"/>
    <col min="15368" max="15368" width="14.1796875" style="2396" customWidth="1"/>
    <col min="15369" max="15369" width="15.6328125" style="2396" customWidth="1"/>
    <col min="15370" max="15616" width="7.453125" style="2396"/>
    <col min="15617" max="15617" width="3.6328125" style="2396" customWidth="1"/>
    <col min="15618" max="15618" width="41.36328125" style="2396" customWidth="1"/>
    <col min="15619" max="15619" width="7.36328125" style="2396" customWidth="1"/>
    <col min="15620" max="15620" width="9.90625" style="2396" customWidth="1"/>
    <col min="15621" max="15621" width="8.453125" style="2396" customWidth="1"/>
    <col min="15622" max="15622" width="7.90625" style="2396" customWidth="1"/>
    <col min="15623" max="15623" width="10.81640625" style="2396" customWidth="1"/>
    <col min="15624" max="15624" width="14.1796875" style="2396" customWidth="1"/>
    <col min="15625" max="15625" width="15.6328125" style="2396" customWidth="1"/>
    <col min="15626" max="15872" width="7.453125" style="2396"/>
    <col min="15873" max="15873" width="3.6328125" style="2396" customWidth="1"/>
    <col min="15874" max="15874" width="41.36328125" style="2396" customWidth="1"/>
    <col min="15875" max="15875" width="7.36328125" style="2396" customWidth="1"/>
    <col min="15876" max="15876" width="9.90625" style="2396" customWidth="1"/>
    <col min="15877" max="15877" width="8.453125" style="2396" customWidth="1"/>
    <col min="15878" max="15878" width="7.90625" style="2396" customWidth="1"/>
    <col min="15879" max="15879" width="10.81640625" style="2396" customWidth="1"/>
    <col min="15880" max="15880" width="14.1796875" style="2396" customWidth="1"/>
    <col min="15881" max="15881" width="15.6328125" style="2396" customWidth="1"/>
    <col min="15882" max="16128" width="7.453125" style="2396"/>
    <col min="16129" max="16129" width="3.6328125" style="2396" customWidth="1"/>
    <col min="16130" max="16130" width="41.36328125" style="2396" customWidth="1"/>
    <col min="16131" max="16131" width="7.36328125" style="2396" customWidth="1"/>
    <col min="16132" max="16132" width="9.90625" style="2396" customWidth="1"/>
    <col min="16133" max="16133" width="8.453125" style="2396" customWidth="1"/>
    <col min="16134" max="16134" width="7.90625" style="2396" customWidth="1"/>
    <col min="16135" max="16135" width="10.81640625" style="2396" customWidth="1"/>
    <col min="16136" max="16136" width="14.1796875" style="2396" customWidth="1"/>
    <col min="16137" max="16137" width="15.6328125" style="2396" customWidth="1"/>
    <col min="16138" max="16384" width="7.453125" style="2396"/>
  </cols>
  <sheetData>
    <row r="1" spans="1:10" ht="27" customHeight="1">
      <c r="A1" s="2719" t="s">
        <v>5134</v>
      </c>
      <c r="B1" s="2719"/>
      <c r="C1" s="2719"/>
      <c r="D1" s="2719"/>
      <c r="E1" s="2719"/>
      <c r="F1" s="2719"/>
      <c r="G1" s="2719"/>
      <c r="H1" s="2719"/>
    </row>
    <row r="2" spans="1:10" ht="15" customHeight="1">
      <c r="A2" s="2719" t="s">
        <v>5135</v>
      </c>
      <c r="B2" s="2719"/>
      <c r="C2" s="2719"/>
      <c r="D2" s="2719"/>
      <c r="E2" s="2719"/>
      <c r="F2" s="2719"/>
      <c r="G2" s="2719"/>
      <c r="H2" s="2719"/>
    </row>
    <row r="3" spans="1:10">
      <c r="A3" s="2719" t="s">
        <v>4920</v>
      </c>
      <c r="B3" s="2719"/>
      <c r="C3" s="2719"/>
      <c r="D3" s="2719"/>
      <c r="E3" s="2719"/>
      <c r="F3" s="2719"/>
      <c r="G3" s="2719"/>
      <c r="H3" s="2719"/>
    </row>
    <row r="4" spans="1:10">
      <c r="A4" s="2719" t="s">
        <v>4921</v>
      </c>
      <c r="B4" s="2719"/>
      <c r="C4" s="2719"/>
      <c r="D4" s="2719"/>
      <c r="E4" s="2719"/>
      <c r="F4" s="2719"/>
      <c r="G4" s="2719"/>
      <c r="H4" s="2719"/>
    </row>
    <row r="5" spans="1:10">
      <c r="A5" s="2719" t="s">
        <v>5136</v>
      </c>
      <c r="B5" s="2719"/>
      <c r="C5" s="2719"/>
      <c r="D5" s="2719"/>
      <c r="E5" s="2719"/>
      <c r="F5" s="2719"/>
      <c r="G5" s="2719"/>
      <c r="H5" s="2719"/>
    </row>
    <row r="6" spans="1:10" ht="3" customHeight="1">
      <c r="A6" s="2415"/>
      <c r="B6" s="2415"/>
      <c r="C6" s="2415"/>
      <c r="D6" s="2415"/>
      <c r="E6" s="2415"/>
      <c r="F6" s="2415"/>
      <c r="G6" s="2416"/>
      <c r="H6" s="2417"/>
    </row>
    <row r="7" spans="1:10" s="2419" customFormat="1" ht="34.5" customHeight="1">
      <c r="A7" s="2755" t="s">
        <v>1714</v>
      </c>
      <c r="B7" s="2755" t="s">
        <v>5137</v>
      </c>
      <c r="C7" s="2747" t="s">
        <v>5138</v>
      </c>
      <c r="D7" s="2747" t="s">
        <v>5139</v>
      </c>
      <c r="E7" s="2747" t="s">
        <v>5140</v>
      </c>
      <c r="F7" s="2747" t="s">
        <v>5141</v>
      </c>
      <c r="G7" s="2747" t="s">
        <v>5142</v>
      </c>
      <c r="H7" s="2747" t="s">
        <v>5143</v>
      </c>
      <c r="I7" s="2749" t="s">
        <v>4201</v>
      </c>
      <c r="J7" s="2418"/>
    </row>
    <row r="8" spans="1:10" s="2419" customFormat="1" ht="33" customHeight="1">
      <c r="A8" s="2756"/>
      <c r="B8" s="2756"/>
      <c r="C8" s="2748"/>
      <c r="D8" s="2748"/>
      <c r="E8" s="2748"/>
      <c r="F8" s="2748"/>
      <c r="G8" s="2748"/>
      <c r="H8" s="2748"/>
      <c r="I8" s="2750"/>
      <c r="J8" s="2418"/>
    </row>
    <row r="9" spans="1:10" s="2327" customFormat="1" ht="20.25" customHeight="1">
      <c r="A9" s="2331" t="s">
        <v>501</v>
      </c>
      <c r="B9" s="2332" t="s">
        <v>4931</v>
      </c>
      <c r="C9" s="2331"/>
      <c r="D9" s="2420"/>
      <c r="E9" s="2420"/>
      <c r="F9" s="2420"/>
      <c r="G9" s="2369"/>
      <c r="H9" s="2369"/>
      <c r="I9" s="2421"/>
      <c r="J9" s="2422"/>
    </row>
    <row r="10" spans="1:10" s="2426" customFormat="1" ht="27.6">
      <c r="A10" s="2336"/>
      <c r="B10" s="2337" t="s">
        <v>4932</v>
      </c>
      <c r="C10" s="2338" t="s">
        <v>4933</v>
      </c>
      <c r="D10" s="2338">
        <v>1</v>
      </c>
      <c r="E10" s="2338"/>
      <c r="F10" s="2338">
        <f>D10+E10</f>
        <v>1</v>
      </c>
      <c r="G10" s="2423">
        <v>10444500</v>
      </c>
      <c r="H10" s="2423">
        <f>ROUND((F10*G10),0)</f>
        <v>10444500</v>
      </c>
      <c r="I10" s="2424"/>
      <c r="J10" s="2425"/>
    </row>
    <row r="11" spans="1:10" s="2429" customFormat="1" ht="23.25" customHeight="1">
      <c r="A11" s="2331" t="s">
        <v>941</v>
      </c>
      <c r="B11" s="2343" t="s">
        <v>4934</v>
      </c>
      <c r="C11" s="2332"/>
      <c r="D11" s="2331"/>
      <c r="E11" s="2331"/>
      <c r="F11" s="2331"/>
      <c r="G11" s="2423"/>
      <c r="H11" s="2423"/>
      <c r="I11" s="2427"/>
      <c r="J11" s="2428"/>
    </row>
    <row r="12" spans="1:10" s="2429" customFormat="1">
      <c r="A12" s="2331"/>
      <c r="B12" s="2343" t="s">
        <v>2296</v>
      </c>
      <c r="C12" s="2331"/>
      <c r="D12" s="2351"/>
      <c r="E12" s="2351"/>
      <c r="F12" s="2351"/>
      <c r="G12" s="2423"/>
      <c r="H12" s="2423"/>
      <c r="I12" s="2427"/>
      <c r="J12" s="2428"/>
    </row>
    <row r="13" spans="1:10" s="2429" customFormat="1">
      <c r="A13" s="2331">
        <v>1</v>
      </c>
      <c r="B13" s="2343" t="s">
        <v>2342</v>
      </c>
      <c r="C13" s="2331" t="s">
        <v>2336</v>
      </c>
      <c r="D13" s="2351">
        <v>9</v>
      </c>
      <c r="E13" s="2351"/>
      <c r="F13" s="2351"/>
      <c r="G13" s="2423"/>
      <c r="H13" s="2423"/>
      <c r="I13" s="2427"/>
      <c r="J13" s="2428"/>
    </row>
    <row r="14" spans="1:10" s="2429" customFormat="1">
      <c r="A14" s="2331"/>
      <c r="B14" s="2350" t="s">
        <v>4935</v>
      </c>
      <c r="C14" s="2351" t="s">
        <v>858</v>
      </c>
      <c r="D14" s="2351">
        <v>0.23</v>
      </c>
      <c r="E14" s="2351"/>
      <c r="F14" s="2351">
        <f>D14+E14</f>
        <v>0.23</v>
      </c>
      <c r="G14" s="2423">
        <v>1209039</v>
      </c>
      <c r="H14" s="2423">
        <f>ROUND((G14*F14),0)</f>
        <v>278079</v>
      </c>
      <c r="I14" s="2430"/>
      <c r="J14" s="2428"/>
    </row>
    <row r="15" spans="1:10" s="2429" customFormat="1">
      <c r="A15" s="2331"/>
      <c r="B15" s="2350" t="s">
        <v>4936</v>
      </c>
      <c r="C15" s="2351" t="s">
        <v>858</v>
      </c>
      <c r="D15" s="2351">
        <v>0.24</v>
      </c>
      <c r="E15" s="2351"/>
      <c r="F15" s="2351">
        <f>D15+E15</f>
        <v>0.24</v>
      </c>
      <c r="G15" s="2423">
        <v>289343</v>
      </c>
      <c r="H15" s="2423">
        <f>ROUND((G15*F15),0)</f>
        <v>69442</v>
      </c>
      <c r="I15" s="2430"/>
      <c r="J15" s="2428"/>
    </row>
    <row r="16" spans="1:10" s="2429" customFormat="1">
      <c r="A16" s="2331">
        <v>2</v>
      </c>
      <c r="B16" s="2343" t="s">
        <v>4937</v>
      </c>
      <c r="C16" s="2331" t="s">
        <v>2336</v>
      </c>
      <c r="D16" s="2331">
        <v>2</v>
      </c>
      <c r="E16" s="2331"/>
      <c r="F16" s="2351">
        <f t="shared" ref="F16:F79" si="0">D16+E16</f>
        <v>2</v>
      </c>
      <c r="G16" s="2423"/>
      <c r="H16" s="2423">
        <f t="shared" ref="H16:H79" si="1">ROUND((G16*F16),0)</f>
        <v>0</v>
      </c>
      <c r="I16" s="2427"/>
      <c r="J16" s="2428"/>
    </row>
    <row r="17" spans="1:10" s="2429" customFormat="1">
      <c r="A17" s="2331"/>
      <c r="B17" s="2350" t="s">
        <v>4938</v>
      </c>
      <c r="C17" s="2351" t="s">
        <v>2256</v>
      </c>
      <c r="D17" s="2351">
        <v>162</v>
      </c>
      <c r="E17" s="2351"/>
      <c r="F17" s="2351">
        <f t="shared" si="0"/>
        <v>162</v>
      </c>
      <c r="G17" s="2423">
        <v>1997</v>
      </c>
      <c r="H17" s="2423">
        <f t="shared" si="1"/>
        <v>323514</v>
      </c>
      <c r="I17" s="2427"/>
      <c r="J17" s="2428"/>
    </row>
    <row r="18" spans="1:10" s="2429" customFormat="1">
      <c r="A18" s="2331"/>
      <c r="B18" s="2350" t="s">
        <v>3025</v>
      </c>
      <c r="C18" s="2351" t="s">
        <v>858</v>
      </c>
      <c r="D18" s="2351">
        <v>0.26</v>
      </c>
      <c r="E18" s="2351"/>
      <c r="F18" s="2351">
        <f t="shared" si="0"/>
        <v>0.26</v>
      </c>
      <c r="G18" s="2423">
        <v>594176</v>
      </c>
      <c r="H18" s="2423">
        <f t="shared" si="1"/>
        <v>154486</v>
      </c>
      <c r="I18" s="2427"/>
      <c r="J18" s="2428"/>
    </row>
    <row r="19" spans="1:10" s="2429" customFormat="1">
      <c r="A19" s="2331"/>
      <c r="B19" s="2350" t="s">
        <v>3021</v>
      </c>
      <c r="C19" s="2351" t="s">
        <v>858</v>
      </c>
      <c r="D19" s="2351">
        <v>0.48299999999999998</v>
      </c>
      <c r="E19" s="2351"/>
      <c r="F19" s="2351">
        <f t="shared" si="0"/>
        <v>0.48299999999999998</v>
      </c>
      <c r="G19" s="2423">
        <v>388768</v>
      </c>
      <c r="H19" s="2423">
        <f t="shared" si="1"/>
        <v>187775</v>
      </c>
      <c r="I19" s="2427"/>
      <c r="J19" s="2428"/>
    </row>
    <row r="20" spans="1:10" s="2429" customFormat="1">
      <c r="A20" s="2331"/>
      <c r="B20" s="2350" t="s">
        <v>4935</v>
      </c>
      <c r="C20" s="2351" t="s">
        <v>858</v>
      </c>
      <c r="D20" s="2351">
        <v>0.69</v>
      </c>
      <c r="E20" s="2351"/>
      <c r="F20" s="2351">
        <f t="shared" si="0"/>
        <v>0.69</v>
      </c>
      <c r="G20" s="2423">
        <v>1209039</v>
      </c>
      <c r="H20" s="2423">
        <f t="shared" si="1"/>
        <v>834237</v>
      </c>
      <c r="I20" s="2427"/>
      <c r="J20" s="2428"/>
    </row>
    <row r="21" spans="1:10" s="2429" customFormat="1">
      <c r="A21" s="2331"/>
      <c r="B21" s="2350" t="s">
        <v>3221</v>
      </c>
      <c r="C21" s="2351" t="s">
        <v>858</v>
      </c>
      <c r="D21" s="2351">
        <v>0.55000000000000004</v>
      </c>
      <c r="E21" s="2351"/>
      <c r="F21" s="2351">
        <f t="shared" si="0"/>
        <v>0.55000000000000004</v>
      </c>
      <c r="G21" s="2423">
        <v>1017865</v>
      </c>
      <c r="H21" s="2423">
        <f t="shared" si="1"/>
        <v>559826</v>
      </c>
      <c r="I21" s="2427"/>
      <c r="J21" s="2428"/>
    </row>
    <row r="22" spans="1:10" s="2429" customFormat="1">
      <c r="A22" s="2331">
        <v>3</v>
      </c>
      <c r="B22" s="2343" t="s">
        <v>2360</v>
      </c>
      <c r="C22" s="2331" t="s">
        <v>2336</v>
      </c>
      <c r="D22" s="2331">
        <v>24</v>
      </c>
      <c r="E22" s="2331"/>
      <c r="F22" s="2351">
        <f t="shared" si="0"/>
        <v>24</v>
      </c>
      <c r="G22" s="2423"/>
      <c r="H22" s="2423"/>
      <c r="I22" s="2427"/>
      <c r="J22" s="2428"/>
    </row>
    <row r="23" spans="1:10" s="2429" customFormat="1">
      <c r="A23" s="2331"/>
      <c r="B23" s="2350" t="s">
        <v>4935</v>
      </c>
      <c r="C23" s="2351" t="s">
        <v>858</v>
      </c>
      <c r="D23" s="2351">
        <v>8</v>
      </c>
      <c r="E23" s="2351"/>
      <c r="F23" s="2351">
        <f t="shared" si="0"/>
        <v>8</v>
      </c>
      <c r="G23" s="2423">
        <v>1209039</v>
      </c>
      <c r="H23" s="2423">
        <f t="shared" si="1"/>
        <v>9672312</v>
      </c>
      <c r="I23" s="2427"/>
      <c r="J23" s="2428"/>
    </row>
    <row r="24" spans="1:10" s="2429" customFormat="1">
      <c r="A24" s="2331"/>
      <c r="B24" s="2350" t="s">
        <v>4936</v>
      </c>
      <c r="C24" s="2351" t="s">
        <v>858</v>
      </c>
      <c r="D24" s="2351">
        <v>0.18</v>
      </c>
      <c r="E24" s="2351"/>
      <c r="F24" s="2351">
        <f t="shared" si="0"/>
        <v>0.18</v>
      </c>
      <c r="G24" s="2423">
        <v>289343</v>
      </c>
      <c r="H24" s="2423">
        <f t="shared" si="1"/>
        <v>52082</v>
      </c>
      <c r="I24" s="2427"/>
      <c r="J24" s="2428"/>
    </row>
    <row r="25" spans="1:10" s="2429" customFormat="1">
      <c r="A25" s="2331">
        <v>4</v>
      </c>
      <c r="B25" s="2343" t="s">
        <v>2372</v>
      </c>
      <c r="C25" s="2331" t="s">
        <v>2336</v>
      </c>
      <c r="D25" s="2331">
        <v>1</v>
      </c>
      <c r="E25" s="2331"/>
      <c r="F25" s="2351">
        <f t="shared" si="0"/>
        <v>1</v>
      </c>
      <c r="G25" s="2423"/>
      <c r="H25" s="2423"/>
      <c r="I25" s="2427"/>
      <c r="J25" s="2428"/>
    </row>
    <row r="26" spans="1:10" s="2429" customFormat="1">
      <c r="A26" s="2331"/>
      <c r="B26" s="2350" t="s">
        <v>4938</v>
      </c>
      <c r="C26" s="2351" t="s">
        <v>2256</v>
      </c>
      <c r="D26" s="2351">
        <v>180</v>
      </c>
      <c r="E26" s="2351"/>
      <c r="F26" s="2351">
        <f t="shared" si="0"/>
        <v>180</v>
      </c>
      <c r="G26" s="2423">
        <v>1997</v>
      </c>
      <c r="H26" s="2423">
        <f t="shared" si="1"/>
        <v>359460</v>
      </c>
      <c r="I26" s="2427"/>
      <c r="J26" s="2428"/>
    </row>
    <row r="27" spans="1:10" s="2429" customFormat="1">
      <c r="A27" s="2331"/>
      <c r="B27" s="2350" t="s">
        <v>3025</v>
      </c>
      <c r="C27" s="2351" t="s">
        <v>858</v>
      </c>
      <c r="D27" s="2351">
        <v>0.33</v>
      </c>
      <c r="E27" s="2351"/>
      <c r="F27" s="2351">
        <f t="shared" si="0"/>
        <v>0.33</v>
      </c>
      <c r="G27" s="2423">
        <v>594176</v>
      </c>
      <c r="H27" s="2423">
        <f t="shared" si="1"/>
        <v>196078</v>
      </c>
      <c r="I27" s="2427"/>
      <c r="J27" s="2428"/>
    </row>
    <row r="28" spans="1:10" s="2429" customFormat="1">
      <c r="A28" s="2331"/>
      <c r="B28" s="2350" t="s">
        <v>3021</v>
      </c>
      <c r="C28" s="2351" t="s">
        <v>858</v>
      </c>
      <c r="D28" s="2351">
        <v>0.52</v>
      </c>
      <c r="E28" s="2351"/>
      <c r="F28" s="2351">
        <f t="shared" si="0"/>
        <v>0.52</v>
      </c>
      <c r="G28" s="2423">
        <v>388768</v>
      </c>
      <c r="H28" s="2423">
        <f t="shared" si="1"/>
        <v>202159</v>
      </c>
      <c r="I28" s="2427"/>
      <c r="J28" s="2428"/>
    </row>
    <row r="29" spans="1:10" s="2429" customFormat="1">
      <c r="A29" s="2331"/>
      <c r="B29" s="2350" t="s">
        <v>4935</v>
      </c>
      <c r="C29" s="2351" t="s">
        <v>858</v>
      </c>
      <c r="D29" s="2351">
        <v>0.99</v>
      </c>
      <c r="E29" s="2351"/>
      <c r="F29" s="2351">
        <f t="shared" si="0"/>
        <v>0.99</v>
      </c>
      <c r="G29" s="2423">
        <v>1209039</v>
      </c>
      <c r="H29" s="2423">
        <f t="shared" si="1"/>
        <v>1196949</v>
      </c>
      <c r="I29" s="2427"/>
      <c r="J29" s="2428"/>
    </row>
    <row r="30" spans="1:10" s="2429" customFormat="1">
      <c r="A30" s="2331"/>
      <c r="B30" s="2350" t="s">
        <v>4939</v>
      </c>
      <c r="C30" s="2351" t="s">
        <v>858</v>
      </c>
      <c r="D30" s="2351">
        <v>0.82</v>
      </c>
      <c r="E30" s="2351"/>
      <c r="F30" s="2351">
        <f t="shared" si="0"/>
        <v>0.82</v>
      </c>
      <c r="G30" s="2423">
        <v>1017865</v>
      </c>
      <c r="H30" s="2423">
        <f t="shared" si="1"/>
        <v>834649</v>
      </c>
      <c r="I30" s="2427"/>
      <c r="J30" s="2428"/>
    </row>
    <row r="31" spans="1:10" s="2429" customFormat="1">
      <c r="A31" s="2331">
        <v>5</v>
      </c>
      <c r="B31" s="2343" t="s">
        <v>2373</v>
      </c>
      <c r="C31" s="2331" t="s">
        <v>2336</v>
      </c>
      <c r="D31" s="2331">
        <v>7</v>
      </c>
      <c r="E31" s="2331"/>
      <c r="F31" s="2351">
        <f t="shared" si="0"/>
        <v>7</v>
      </c>
      <c r="G31" s="2423"/>
      <c r="H31" s="2423">
        <f t="shared" si="1"/>
        <v>0</v>
      </c>
      <c r="I31" s="2427"/>
      <c r="J31" s="2428"/>
    </row>
    <row r="32" spans="1:10" s="2429" customFormat="1">
      <c r="A32" s="2331"/>
      <c r="B32" s="2350" t="s">
        <v>4938</v>
      </c>
      <c r="C32" s="2351" t="s">
        <v>2256</v>
      </c>
      <c r="D32" s="2431">
        <v>1701</v>
      </c>
      <c r="E32" s="2431"/>
      <c r="F32" s="2351">
        <f t="shared" si="0"/>
        <v>1701</v>
      </c>
      <c r="G32" s="2423">
        <v>1997</v>
      </c>
      <c r="H32" s="2423">
        <f t="shared" si="1"/>
        <v>3396897</v>
      </c>
      <c r="I32" s="2427"/>
      <c r="J32" s="2428"/>
    </row>
    <row r="33" spans="1:10" s="2429" customFormat="1">
      <c r="A33" s="2331"/>
      <c r="B33" s="2350" t="s">
        <v>3025</v>
      </c>
      <c r="C33" s="2351" t="s">
        <v>858</v>
      </c>
      <c r="D33" s="2351">
        <v>2.9750000000000001</v>
      </c>
      <c r="E33" s="2351"/>
      <c r="F33" s="2351">
        <f t="shared" si="0"/>
        <v>2.9750000000000001</v>
      </c>
      <c r="G33" s="2423">
        <v>594176</v>
      </c>
      <c r="H33" s="2423">
        <f t="shared" si="1"/>
        <v>1767674</v>
      </c>
      <c r="I33" s="2427"/>
      <c r="J33" s="2428"/>
    </row>
    <row r="34" spans="1:10" s="2429" customFormat="1">
      <c r="A34" s="2331"/>
      <c r="B34" s="2350" t="s">
        <v>3021</v>
      </c>
      <c r="C34" s="2351" t="s">
        <v>858</v>
      </c>
      <c r="D34" s="2351">
        <v>5.39</v>
      </c>
      <c r="E34" s="2351"/>
      <c r="F34" s="2351">
        <f t="shared" si="0"/>
        <v>5.39</v>
      </c>
      <c r="G34" s="2423">
        <v>388768</v>
      </c>
      <c r="H34" s="2423">
        <f t="shared" si="1"/>
        <v>2095460</v>
      </c>
      <c r="I34" s="2427"/>
      <c r="J34" s="2428"/>
    </row>
    <row r="35" spans="1:10" s="2429" customFormat="1">
      <c r="A35" s="2357"/>
      <c r="B35" s="2358" t="s">
        <v>4935</v>
      </c>
      <c r="C35" s="2359" t="s">
        <v>858</v>
      </c>
      <c r="D35" s="2359">
        <v>1.93</v>
      </c>
      <c r="E35" s="2359">
        <v>9.65</v>
      </c>
      <c r="F35" s="2359">
        <f t="shared" si="0"/>
        <v>11.58</v>
      </c>
      <c r="G35" s="2432">
        <v>1209039</v>
      </c>
      <c r="H35" s="2432">
        <f t="shared" si="1"/>
        <v>14000672</v>
      </c>
      <c r="I35" s="2751" t="s">
        <v>5144</v>
      </c>
      <c r="J35" s="2428"/>
    </row>
    <row r="36" spans="1:10" s="2429" customFormat="1" ht="24" customHeight="1">
      <c r="A36" s="2357"/>
      <c r="B36" s="2358" t="s">
        <v>4939</v>
      </c>
      <c r="C36" s="2359" t="s">
        <v>858</v>
      </c>
      <c r="D36" s="2359">
        <v>0.84399999999999997</v>
      </c>
      <c r="E36" s="2359">
        <v>5.96</v>
      </c>
      <c r="F36" s="2359">
        <f>D36+E36</f>
        <v>6.8040000000000003</v>
      </c>
      <c r="G36" s="2432">
        <v>1017865</v>
      </c>
      <c r="H36" s="2432">
        <f t="shared" si="1"/>
        <v>6925553</v>
      </c>
      <c r="I36" s="2752"/>
      <c r="J36" s="2428"/>
    </row>
    <row r="37" spans="1:10" s="2429" customFormat="1">
      <c r="A37" s="2331">
        <v>6</v>
      </c>
      <c r="B37" s="2343" t="s">
        <v>4940</v>
      </c>
      <c r="C37" s="2331" t="s">
        <v>2394</v>
      </c>
      <c r="D37" s="2331">
        <v>1</v>
      </c>
      <c r="E37" s="2331"/>
      <c r="F37" s="2351">
        <f t="shared" si="0"/>
        <v>1</v>
      </c>
      <c r="G37" s="2423"/>
      <c r="H37" s="2423"/>
      <c r="I37" s="2427"/>
      <c r="J37" s="2428"/>
    </row>
    <row r="38" spans="1:10" s="2429" customFormat="1">
      <c r="A38" s="2331"/>
      <c r="B38" s="2350" t="s">
        <v>4941</v>
      </c>
      <c r="C38" s="2351" t="s">
        <v>2256</v>
      </c>
      <c r="D38" s="2351">
        <v>2.2400000000000002</v>
      </c>
      <c r="E38" s="2351"/>
      <c r="F38" s="2351">
        <f t="shared" si="0"/>
        <v>2.2400000000000002</v>
      </c>
      <c r="G38" s="2423">
        <v>296508</v>
      </c>
      <c r="H38" s="2423">
        <f t="shared" si="1"/>
        <v>664178</v>
      </c>
      <c r="I38" s="2427"/>
      <c r="J38" s="2428"/>
    </row>
    <row r="39" spans="1:10" s="2429" customFormat="1">
      <c r="A39" s="2331"/>
      <c r="B39" s="2350" t="s">
        <v>4942</v>
      </c>
      <c r="C39" s="2351" t="s">
        <v>2448</v>
      </c>
      <c r="D39" s="2351">
        <v>1</v>
      </c>
      <c r="E39" s="2351"/>
      <c r="F39" s="2351">
        <f t="shared" si="0"/>
        <v>1</v>
      </c>
      <c r="G39" s="2423">
        <v>179878</v>
      </c>
      <c r="H39" s="2423">
        <f t="shared" si="1"/>
        <v>179878</v>
      </c>
      <c r="I39" s="2427"/>
      <c r="J39" s="2428"/>
    </row>
    <row r="40" spans="1:10" s="2429" customFormat="1">
      <c r="A40" s="2331"/>
      <c r="B40" s="2350" t="s">
        <v>2899</v>
      </c>
      <c r="C40" s="2351" t="s">
        <v>2566</v>
      </c>
      <c r="D40" s="2351">
        <v>2</v>
      </c>
      <c r="E40" s="2351"/>
      <c r="F40" s="2351">
        <f t="shared" si="0"/>
        <v>2</v>
      </c>
      <c r="G40" s="2423">
        <v>5338</v>
      </c>
      <c r="H40" s="2423">
        <f t="shared" si="1"/>
        <v>10676</v>
      </c>
      <c r="I40" s="2427"/>
      <c r="J40" s="2428"/>
    </row>
    <row r="41" spans="1:10" s="2429" customFormat="1">
      <c r="A41" s="2331"/>
      <c r="B41" s="2350" t="s">
        <v>3174</v>
      </c>
      <c r="C41" s="2351" t="s">
        <v>2256</v>
      </c>
      <c r="D41" s="2351">
        <v>2.2400000000000002</v>
      </c>
      <c r="E41" s="2351"/>
      <c r="F41" s="2351">
        <f t="shared" si="0"/>
        <v>2.2400000000000002</v>
      </c>
      <c r="G41" s="2423">
        <v>6338</v>
      </c>
      <c r="H41" s="2423">
        <f t="shared" si="1"/>
        <v>14197</v>
      </c>
      <c r="I41" s="2427"/>
      <c r="J41" s="2428"/>
    </row>
    <row r="42" spans="1:10" s="2429" customFormat="1">
      <c r="A42" s="2331"/>
      <c r="B42" s="2350" t="s">
        <v>4943</v>
      </c>
      <c r="C42" s="2351" t="s">
        <v>2286</v>
      </c>
      <c r="D42" s="2351">
        <v>1</v>
      </c>
      <c r="E42" s="2351"/>
      <c r="F42" s="2351">
        <f t="shared" si="0"/>
        <v>1</v>
      </c>
      <c r="G42" s="2423">
        <v>222118</v>
      </c>
      <c r="H42" s="2423">
        <f t="shared" si="1"/>
        <v>222118</v>
      </c>
      <c r="I42" s="2427"/>
      <c r="J42" s="2428"/>
    </row>
    <row r="43" spans="1:10" s="2429" customFormat="1">
      <c r="A43" s="2331">
        <v>7</v>
      </c>
      <c r="B43" s="2343" t="s">
        <v>2400</v>
      </c>
      <c r="C43" s="2331" t="s">
        <v>2394</v>
      </c>
      <c r="D43" s="2331">
        <v>11</v>
      </c>
      <c r="E43" s="2331"/>
      <c r="F43" s="2351">
        <f t="shared" si="0"/>
        <v>11</v>
      </c>
      <c r="G43" s="2423"/>
      <c r="H43" s="2423">
        <f t="shared" si="1"/>
        <v>0</v>
      </c>
      <c r="I43" s="2427"/>
      <c r="J43" s="2428"/>
    </row>
    <row r="44" spans="1:10" s="2429" customFormat="1">
      <c r="A44" s="2331"/>
      <c r="B44" s="2350" t="s">
        <v>4941</v>
      </c>
      <c r="C44" s="2351" t="s">
        <v>2256</v>
      </c>
      <c r="D44" s="2351">
        <v>24.64</v>
      </c>
      <c r="E44" s="2351"/>
      <c r="F44" s="2351">
        <f t="shared" si="0"/>
        <v>24.64</v>
      </c>
      <c r="G44" s="2423">
        <v>296508</v>
      </c>
      <c r="H44" s="2423">
        <f t="shared" si="1"/>
        <v>7305957</v>
      </c>
      <c r="I44" s="2427"/>
      <c r="J44" s="2428"/>
    </row>
    <row r="45" spans="1:10" s="2429" customFormat="1">
      <c r="A45" s="2331"/>
      <c r="B45" s="2350" t="s">
        <v>4942</v>
      </c>
      <c r="C45" s="2351" t="s">
        <v>2448</v>
      </c>
      <c r="D45" s="2351">
        <v>11</v>
      </c>
      <c r="E45" s="2351"/>
      <c r="F45" s="2351">
        <f t="shared" si="0"/>
        <v>11</v>
      </c>
      <c r="G45" s="2423">
        <v>179878</v>
      </c>
      <c r="H45" s="2423">
        <f t="shared" si="1"/>
        <v>1978658</v>
      </c>
      <c r="I45" s="2427"/>
      <c r="J45" s="2428"/>
    </row>
    <row r="46" spans="1:10" s="2429" customFormat="1">
      <c r="A46" s="2331"/>
      <c r="B46" s="2350" t="s">
        <v>2892</v>
      </c>
      <c r="C46" s="2351" t="s">
        <v>2566</v>
      </c>
      <c r="D46" s="2351">
        <v>22</v>
      </c>
      <c r="E46" s="2351"/>
      <c r="F46" s="2351">
        <f t="shared" si="0"/>
        <v>22</v>
      </c>
      <c r="G46" s="2423">
        <v>9865</v>
      </c>
      <c r="H46" s="2423">
        <f t="shared" si="1"/>
        <v>217030</v>
      </c>
      <c r="I46" s="2427"/>
      <c r="J46" s="2428"/>
    </row>
    <row r="47" spans="1:10" s="2429" customFormat="1">
      <c r="A47" s="2331"/>
      <c r="B47" s="2350" t="s">
        <v>3174</v>
      </c>
      <c r="C47" s="2351" t="s">
        <v>2256</v>
      </c>
      <c r="D47" s="2351">
        <v>2.2400000000000002</v>
      </c>
      <c r="E47" s="2351"/>
      <c r="F47" s="2351">
        <f t="shared" si="0"/>
        <v>2.2400000000000002</v>
      </c>
      <c r="G47" s="2423">
        <v>6338</v>
      </c>
      <c r="H47" s="2423">
        <f t="shared" si="1"/>
        <v>14197</v>
      </c>
      <c r="I47" s="2427"/>
      <c r="J47" s="2428"/>
    </row>
    <row r="48" spans="1:10" s="2429" customFormat="1">
      <c r="A48" s="2331"/>
      <c r="B48" s="2350" t="s">
        <v>4943</v>
      </c>
      <c r="C48" s="2351" t="s">
        <v>2286</v>
      </c>
      <c r="D48" s="2351">
        <v>1</v>
      </c>
      <c r="E48" s="2351"/>
      <c r="F48" s="2351">
        <f t="shared" si="0"/>
        <v>1</v>
      </c>
      <c r="G48" s="2423">
        <v>222118</v>
      </c>
      <c r="H48" s="2423">
        <f t="shared" si="1"/>
        <v>222118</v>
      </c>
      <c r="I48" s="2427"/>
      <c r="J48" s="2428"/>
    </row>
    <row r="49" spans="1:10" s="2429" customFormat="1">
      <c r="A49" s="2331">
        <v>8</v>
      </c>
      <c r="B49" s="2343" t="s">
        <v>4944</v>
      </c>
      <c r="C49" s="2351" t="s">
        <v>2394</v>
      </c>
      <c r="D49" s="2362"/>
      <c r="E49" s="2362"/>
      <c r="F49" s="2351">
        <f t="shared" si="0"/>
        <v>0</v>
      </c>
      <c r="G49" s="2423"/>
      <c r="H49" s="2423">
        <f t="shared" si="1"/>
        <v>0</v>
      </c>
      <c r="I49" s="2427"/>
      <c r="J49" s="2428"/>
    </row>
    <row r="50" spans="1:10" s="2429" customFormat="1">
      <c r="A50" s="2331"/>
      <c r="B50" s="2350" t="s">
        <v>3090</v>
      </c>
      <c r="C50" s="2351" t="s">
        <v>858</v>
      </c>
      <c r="D50" s="2351">
        <v>0.33</v>
      </c>
      <c r="E50" s="2351"/>
      <c r="F50" s="2351">
        <f t="shared" si="0"/>
        <v>0.33</v>
      </c>
      <c r="G50" s="2423">
        <v>697523</v>
      </c>
      <c r="H50" s="2423">
        <f t="shared" si="1"/>
        <v>230183</v>
      </c>
      <c r="I50" s="2427"/>
      <c r="J50" s="2428"/>
    </row>
    <row r="51" spans="1:10" s="2429" customFormat="1">
      <c r="A51" s="2331"/>
      <c r="B51" s="2350" t="s">
        <v>4945</v>
      </c>
      <c r="C51" s="2351" t="s">
        <v>858</v>
      </c>
      <c r="D51" s="2351">
        <v>0.3</v>
      </c>
      <c r="E51" s="2351"/>
      <c r="F51" s="2351">
        <f t="shared" si="0"/>
        <v>0.3</v>
      </c>
      <c r="G51" s="2423">
        <v>310010</v>
      </c>
      <c r="H51" s="2423">
        <f t="shared" si="1"/>
        <v>93003</v>
      </c>
      <c r="I51" s="2427"/>
      <c r="J51" s="2428"/>
    </row>
    <row r="52" spans="1:10" s="2429" customFormat="1">
      <c r="A52" s="2331" t="s">
        <v>1620</v>
      </c>
      <c r="B52" s="2343" t="s">
        <v>4946</v>
      </c>
      <c r="C52" s="2351"/>
      <c r="D52" s="2362"/>
      <c r="E52" s="2362"/>
      <c r="F52" s="2351"/>
      <c r="G52" s="2423"/>
      <c r="H52" s="2423"/>
      <c r="I52" s="2427"/>
      <c r="J52" s="2428"/>
    </row>
    <row r="53" spans="1:10" s="2429" customFormat="1">
      <c r="A53" s="2331">
        <v>9</v>
      </c>
      <c r="B53" s="2343" t="s">
        <v>4947</v>
      </c>
      <c r="C53" s="2331" t="s">
        <v>2285</v>
      </c>
      <c r="D53" s="2351">
        <v>13</v>
      </c>
      <c r="E53" s="2351"/>
      <c r="F53" s="2351">
        <f t="shared" si="0"/>
        <v>13</v>
      </c>
      <c r="G53" s="2423"/>
      <c r="H53" s="2423"/>
      <c r="I53" s="2427"/>
      <c r="J53" s="2428"/>
    </row>
    <row r="54" spans="1:10" s="2429" customFormat="1">
      <c r="A54" s="2331"/>
      <c r="B54" s="2350" t="s">
        <v>3007</v>
      </c>
      <c r="C54" s="2351" t="s">
        <v>2842</v>
      </c>
      <c r="D54" s="2351">
        <v>13</v>
      </c>
      <c r="E54" s="2351"/>
      <c r="F54" s="2351">
        <f t="shared" si="0"/>
        <v>13</v>
      </c>
      <c r="G54" s="2423">
        <v>3075325</v>
      </c>
      <c r="H54" s="2423">
        <f t="shared" si="1"/>
        <v>39979225</v>
      </c>
      <c r="I54" s="2427"/>
      <c r="J54" s="2428"/>
    </row>
    <row r="55" spans="1:10" s="2429" customFormat="1">
      <c r="A55" s="2331"/>
      <c r="B55" s="2350" t="s">
        <v>2841</v>
      </c>
      <c r="C55" s="2351" t="s">
        <v>2842</v>
      </c>
      <c r="D55" s="2351">
        <v>13</v>
      </c>
      <c r="E55" s="2351"/>
      <c r="F55" s="2351">
        <f t="shared" si="0"/>
        <v>13</v>
      </c>
      <c r="G55" s="2423">
        <v>20193</v>
      </c>
      <c r="H55" s="2423">
        <f t="shared" si="1"/>
        <v>262509</v>
      </c>
      <c r="I55" s="2427"/>
      <c r="J55" s="2428"/>
    </row>
    <row r="56" spans="1:10" s="2429" customFormat="1">
      <c r="A56" s="2331"/>
      <c r="B56" s="2360" t="s">
        <v>3184</v>
      </c>
      <c r="C56" s="2361" t="s">
        <v>2842</v>
      </c>
      <c r="D56" s="2361">
        <v>13</v>
      </c>
      <c r="E56" s="2361"/>
      <c r="F56" s="2351">
        <f t="shared" si="0"/>
        <v>13</v>
      </c>
      <c r="G56" s="2433">
        <v>0</v>
      </c>
      <c r="H56" s="2423">
        <f t="shared" si="1"/>
        <v>0</v>
      </c>
      <c r="I56" s="2427"/>
      <c r="J56" s="2428"/>
    </row>
    <row r="57" spans="1:10" s="2429" customFormat="1">
      <c r="A57" s="2331">
        <v>10</v>
      </c>
      <c r="B57" s="2343" t="s">
        <v>4948</v>
      </c>
      <c r="C57" s="2331" t="s">
        <v>2285</v>
      </c>
      <c r="D57" s="2351">
        <v>29</v>
      </c>
      <c r="E57" s="2351">
        <v>-6</v>
      </c>
      <c r="F57" s="2351">
        <f t="shared" si="0"/>
        <v>23</v>
      </c>
      <c r="G57" s="2423"/>
      <c r="H57" s="2423"/>
      <c r="I57" s="2427"/>
      <c r="J57" s="2428"/>
    </row>
    <row r="58" spans="1:10" s="2429" customFormat="1">
      <c r="A58" s="2331"/>
      <c r="B58" s="2358" t="s">
        <v>4695</v>
      </c>
      <c r="C58" s="2359" t="s">
        <v>2842</v>
      </c>
      <c r="D58" s="2359">
        <v>29</v>
      </c>
      <c r="E58" s="2359">
        <v>-6</v>
      </c>
      <c r="F58" s="2359">
        <f t="shared" si="0"/>
        <v>23</v>
      </c>
      <c r="G58" s="2432">
        <v>6863197</v>
      </c>
      <c r="H58" s="2432">
        <f t="shared" si="1"/>
        <v>157853531</v>
      </c>
      <c r="I58" s="2753" t="s">
        <v>5145</v>
      </c>
      <c r="J58" s="2428"/>
    </row>
    <row r="59" spans="1:10" s="2429" customFormat="1">
      <c r="A59" s="2331"/>
      <c r="B59" s="2358" t="s">
        <v>2841</v>
      </c>
      <c r="C59" s="2359" t="s">
        <v>2842</v>
      </c>
      <c r="D59" s="2359">
        <v>29</v>
      </c>
      <c r="E59" s="2359">
        <v>-6</v>
      </c>
      <c r="F59" s="2359">
        <f t="shared" si="0"/>
        <v>23</v>
      </c>
      <c r="G59" s="2432">
        <v>20193</v>
      </c>
      <c r="H59" s="2432">
        <f t="shared" si="1"/>
        <v>464439</v>
      </c>
      <c r="I59" s="2754"/>
      <c r="J59" s="2428"/>
    </row>
    <row r="60" spans="1:10" s="2429" customFormat="1" ht="40.5" customHeight="1">
      <c r="A60" s="2331"/>
      <c r="B60" s="2358" t="s">
        <v>3187</v>
      </c>
      <c r="C60" s="2359" t="s">
        <v>2842</v>
      </c>
      <c r="D60" s="2359">
        <v>1</v>
      </c>
      <c r="E60" s="2359">
        <v>22</v>
      </c>
      <c r="F60" s="2359">
        <f t="shared" si="0"/>
        <v>23</v>
      </c>
      <c r="G60" s="2432">
        <v>1730343</v>
      </c>
      <c r="H60" s="2432">
        <f t="shared" si="1"/>
        <v>39797889</v>
      </c>
      <c r="I60" s="2434" t="s">
        <v>5144</v>
      </c>
      <c r="J60" s="2428"/>
    </row>
    <row r="61" spans="1:10" s="2429" customFormat="1">
      <c r="A61" s="2331" t="s">
        <v>1914</v>
      </c>
      <c r="B61" s="2343" t="s">
        <v>4949</v>
      </c>
      <c r="C61" s="2351"/>
      <c r="D61" s="2362"/>
      <c r="E61" s="2362"/>
      <c r="F61" s="2351"/>
      <c r="G61" s="2423"/>
      <c r="H61" s="2423"/>
      <c r="I61" s="2427"/>
      <c r="J61" s="2428"/>
    </row>
    <row r="62" spans="1:10" s="2429" customFormat="1" ht="27.6">
      <c r="A62" s="2331">
        <v>11</v>
      </c>
      <c r="B62" s="2343" t="s">
        <v>4358</v>
      </c>
      <c r="C62" s="2362"/>
      <c r="D62" s="2331"/>
      <c r="E62" s="2331"/>
      <c r="F62" s="2351"/>
      <c r="G62" s="2423"/>
      <c r="H62" s="2423"/>
      <c r="I62" s="2427"/>
      <c r="J62" s="2428"/>
    </row>
    <row r="63" spans="1:10" s="2429" customFormat="1">
      <c r="A63" s="2331"/>
      <c r="B63" s="2350" t="s">
        <v>4950</v>
      </c>
      <c r="C63" s="2351" t="s">
        <v>2566</v>
      </c>
      <c r="D63" s="2351">
        <v>2</v>
      </c>
      <c r="E63" s="2351"/>
      <c r="F63" s="2351">
        <f t="shared" si="0"/>
        <v>2</v>
      </c>
      <c r="G63" s="2423">
        <v>684695</v>
      </c>
      <c r="H63" s="2423">
        <f t="shared" si="1"/>
        <v>1369390</v>
      </c>
      <c r="I63" s="2427"/>
      <c r="J63" s="2428"/>
    </row>
    <row r="64" spans="1:10" s="2429" customFormat="1">
      <c r="A64" s="2331"/>
      <c r="B64" s="2350" t="s">
        <v>4951</v>
      </c>
      <c r="C64" s="2351" t="s">
        <v>2566</v>
      </c>
      <c r="D64" s="2351">
        <v>4</v>
      </c>
      <c r="E64" s="2351"/>
      <c r="F64" s="2351">
        <f t="shared" si="0"/>
        <v>4</v>
      </c>
      <c r="G64" s="2423">
        <v>103285</v>
      </c>
      <c r="H64" s="2423">
        <f t="shared" si="1"/>
        <v>413140</v>
      </c>
      <c r="I64" s="2427"/>
      <c r="J64" s="2428"/>
    </row>
    <row r="65" spans="1:10" s="2429" customFormat="1">
      <c r="A65" s="2331"/>
      <c r="B65" s="2350" t="s">
        <v>2660</v>
      </c>
      <c r="C65" s="2351" t="s">
        <v>2448</v>
      </c>
      <c r="D65" s="2351">
        <v>2</v>
      </c>
      <c r="E65" s="2351"/>
      <c r="F65" s="2351">
        <f t="shared" si="0"/>
        <v>2</v>
      </c>
      <c r="G65" s="2423">
        <v>33655</v>
      </c>
      <c r="H65" s="2423">
        <f t="shared" si="1"/>
        <v>67310</v>
      </c>
      <c r="I65" s="2427"/>
      <c r="J65" s="2428"/>
    </row>
    <row r="66" spans="1:10" s="2429" customFormat="1">
      <c r="A66" s="2331"/>
      <c r="B66" s="2350" t="s">
        <v>2671</v>
      </c>
      <c r="C66" s="2351" t="s">
        <v>2448</v>
      </c>
      <c r="D66" s="2351">
        <v>4</v>
      </c>
      <c r="E66" s="2351"/>
      <c r="F66" s="2351">
        <f t="shared" si="0"/>
        <v>4</v>
      </c>
      <c r="G66" s="2423">
        <v>31798</v>
      </c>
      <c r="H66" s="2423">
        <f t="shared" si="1"/>
        <v>127192</v>
      </c>
      <c r="I66" s="2427"/>
      <c r="J66" s="2428"/>
    </row>
    <row r="67" spans="1:10" s="2429" customFormat="1">
      <c r="A67" s="2331"/>
      <c r="B67" s="2350" t="s">
        <v>2648</v>
      </c>
      <c r="C67" s="2351" t="s">
        <v>2448</v>
      </c>
      <c r="D67" s="2351">
        <v>4</v>
      </c>
      <c r="E67" s="2351"/>
      <c r="F67" s="2351">
        <f t="shared" si="0"/>
        <v>4</v>
      </c>
      <c r="G67" s="2423">
        <v>12882</v>
      </c>
      <c r="H67" s="2423">
        <f t="shared" si="1"/>
        <v>51528</v>
      </c>
      <c r="I67" s="2427"/>
      <c r="J67" s="2428"/>
    </row>
    <row r="68" spans="1:10" s="2429" customFormat="1">
      <c r="A68" s="2363"/>
      <c r="B68" s="2350" t="s">
        <v>4952</v>
      </c>
      <c r="C68" s="2351" t="s">
        <v>2448</v>
      </c>
      <c r="D68" s="2351">
        <v>1</v>
      </c>
      <c r="E68" s="2351"/>
      <c r="F68" s="2351">
        <f t="shared" si="0"/>
        <v>1</v>
      </c>
      <c r="G68" s="2423">
        <v>1542080</v>
      </c>
      <c r="H68" s="2423">
        <f t="shared" si="1"/>
        <v>1542080</v>
      </c>
      <c r="I68" s="2427"/>
      <c r="J68" s="2428"/>
    </row>
    <row r="69" spans="1:10" s="2429" customFormat="1" ht="27.6">
      <c r="A69" s="2331">
        <v>12</v>
      </c>
      <c r="B69" s="2343" t="s">
        <v>4953</v>
      </c>
      <c r="C69" s="2331" t="s">
        <v>2394</v>
      </c>
      <c r="D69" s="2331">
        <v>1</v>
      </c>
      <c r="E69" s="2331"/>
      <c r="F69" s="2351">
        <f t="shared" si="0"/>
        <v>1</v>
      </c>
      <c r="G69" s="2423"/>
      <c r="H69" s="2423"/>
      <c r="I69" s="2427"/>
      <c r="J69" s="2428"/>
    </row>
    <row r="70" spans="1:10" s="2429" customFormat="1">
      <c r="A70" s="2331"/>
      <c r="B70" s="2350" t="s">
        <v>4950</v>
      </c>
      <c r="C70" s="2351" t="s">
        <v>2566</v>
      </c>
      <c r="D70" s="2351">
        <v>2</v>
      </c>
      <c r="E70" s="2351"/>
      <c r="F70" s="2351">
        <f t="shared" si="0"/>
        <v>2</v>
      </c>
      <c r="G70" s="2423">
        <v>684695</v>
      </c>
      <c r="H70" s="2423">
        <f t="shared" si="1"/>
        <v>1369390</v>
      </c>
      <c r="I70" s="2427"/>
      <c r="J70" s="2428"/>
    </row>
    <row r="71" spans="1:10" s="2429" customFormat="1">
      <c r="A71" s="2331"/>
      <c r="B71" s="2350" t="s">
        <v>4951</v>
      </c>
      <c r="C71" s="2351" t="s">
        <v>2566</v>
      </c>
      <c r="D71" s="2351">
        <v>4</v>
      </c>
      <c r="E71" s="2351"/>
      <c r="F71" s="2351">
        <f t="shared" si="0"/>
        <v>4</v>
      </c>
      <c r="G71" s="2423">
        <v>103285</v>
      </c>
      <c r="H71" s="2423">
        <f t="shared" si="1"/>
        <v>413140</v>
      </c>
      <c r="I71" s="2427"/>
      <c r="J71" s="2428"/>
    </row>
    <row r="72" spans="1:10" s="2429" customFormat="1">
      <c r="A72" s="2331"/>
      <c r="B72" s="2350" t="s">
        <v>2665</v>
      </c>
      <c r="C72" s="2351" t="s">
        <v>2448</v>
      </c>
      <c r="D72" s="2351">
        <v>2</v>
      </c>
      <c r="E72" s="2351"/>
      <c r="F72" s="2351">
        <f t="shared" si="0"/>
        <v>2</v>
      </c>
      <c r="G72" s="2423">
        <v>38877</v>
      </c>
      <c r="H72" s="2423">
        <f t="shared" si="1"/>
        <v>77754</v>
      </c>
      <c r="I72" s="2427"/>
      <c r="J72" s="2428"/>
    </row>
    <row r="73" spans="1:10" s="2429" customFormat="1">
      <c r="A73" s="2331"/>
      <c r="B73" s="2350" t="s">
        <v>2675</v>
      </c>
      <c r="C73" s="2351" t="s">
        <v>2448</v>
      </c>
      <c r="D73" s="2351">
        <v>4</v>
      </c>
      <c r="E73" s="2351"/>
      <c r="F73" s="2351">
        <f t="shared" si="0"/>
        <v>4</v>
      </c>
      <c r="G73" s="2423">
        <v>55704</v>
      </c>
      <c r="H73" s="2423">
        <f t="shared" si="1"/>
        <v>222816</v>
      </c>
      <c r="I73" s="2427"/>
      <c r="J73" s="2428"/>
    </row>
    <row r="74" spans="1:10" s="2429" customFormat="1">
      <c r="A74" s="2331"/>
      <c r="B74" s="2350" t="s">
        <v>2648</v>
      </c>
      <c r="C74" s="2351" t="s">
        <v>2448</v>
      </c>
      <c r="D74" s="2351">
        <v>4</v>
      </c>
      <c r="E74" s="2351"/>
      <c r="F74" s="2351">
        <f t="shared" si="0"/>
        <v>4</v>
      </c>
      <c r="G74" s="2423">
        <v>12882</v>
      </c>
      <c r="H74" s="2423">
        <f t="shared" si="1"/>
        <v>51528</v>
      </c>
      <c r="I74" s="2427"/>
      <c r="J74" s="2428"/>
    </row>
    <row r="75" spans="1:10" s="2429" customFormat="1">
      <c r="A75" s="2363"/>
      <c r="B75" s="2350" t="s">
        <v>4952</v>
      </c>
      <c r="C75" s="2351" t="s">
        <v>2448</v>
      </c>
      <c r="D75" s="2351">
        <v>1</v>
      </c>
      <c r="E75" s="2351"/>
      <c r="F75" s="2351">
        <f t="shared" si="0"/>
        <v>1</v>
      </c>
      <c r="G75" s="2423">
        <v>1542080</v>
      </c>
      <c r="H75" s="2423">
        <f t="shared" si="1"/>
        <v>1542080</v>
      </c>
      <c r="I75" s="2427"/>
      <c r="J75" s="2428"/>
    </row>
    <row r="76" spans="1:10" s="2429" customFormat="1">
      <c r="A76" s="2331">
        <v>13</v>
      </c>
      <c r="B76" s="2343" t="s">
        <v>2439</v>
      </c>
      <c r="C76" s="2331" t="s">
        <v>2394</v>
      </c>
      <c r="D76" s="2351">
        <v>28</v>
      </c>
      <c r="E76" s="2351"/>
      <c r="F76" s="2351">
        <f t="shared" si="0"/>
        <v>28</v>
      </c>
      <c r="G76" s="2423"/>
      <c r="H76" s="2423"/>
      <c r="I76" s="2427"/>
      <c r="J76" s="2428"/>
    </row>
    <row r="77" spans="1:10" s="2429" customFormat="1">
      <c r="A77" s="2331"/>
      <c r="B77" s="2350" t="s">
        <v>4954</v>
      </c>
      <c r="C77" s="2351" t="s">
        <v>2566</v>
      </c>
      <c r="D77" s="2351">
        <v>28</v>
      </c>
      <c r="E77" s="2351"/>
      <c r="F77" s="2351">
        <f t="shared" si="0"/>
        <v>28</v>
      </c>
      <c r="G77" s="2423">
        <v>628991</v>
      </c>
      <c r="H77" s="2423">
        <f t="shared" si="1"/>
        <v>17611748</v>
      </c>
      <c r="I77" s="2427"/>
      <c r="J77" s="2428"/>
    </row>
    <row r="78" spans="1:10" s="2429" customFormat="1">
      <c r="A78" s="2331"/>
      <c r="B78" s="2350" t="s">
        <v>4955</v>
      </c>
      <c r="C78" s="2351" t="s">
        <v>2566</v>
      </c>
      <c r="D78" s="2351">
        <v>28</v>
      </c>
      <c r="E78" s="2351"/>
      <c r="F78" s="2351">
        <f t="shared" si="0"/>
        <v>28</v>
      </c>
      <c r="G78" s="2423">
        <v>265755</v>
      </c>
      <c r="H78" s="2423">
        <f t="shared" si="1"/>
        <v>7441140</v>
      </c>
      <c r="I78" s="2427"/>
      <c r="J78" s="2428"/>
    </row>
    <row r="79" spans="1:10" s="2429" customFormat="1">
      <c r="A79" s="2357"/>
      <c r="B79" s="2360" t="s">
        <v>4956</v>
      </c>
      <c r="C79" s="2361" t="s">
        <v>2256</v>
      </c>
      <c r="D79" s="2361">
        <v>1</v>
      </c>
      <c r="E79" s="2361"/>
      <c r="F79" s="2351">
        <f t="shared" si="0"/>
        <v>1</v>
      </c>
      <c r="G79" s="2433">
        <v>35685</v>
      </c>
      <c r="H79" s="2423">
        <f t="shared" si="1"/>
        <v>35685</v>
      </c>
      <c r="I79" s="2427"/>
      <c r="J79" s="2428"/>
    </row>
    <row r="80" spans="1:10" s="2429" customFormat="1">
      <c r="A80" s="2331"/>
      <c r="B80" s="2350" t="s">
        <v>2660</v>
      </c>
      <c r="C80" s="2351" t="s">
        <v>2448</v>
      </c>
      <c r="D80" s="2351">
        <v>56</v>
      </c>
      <c r="E80" s="2351"/>
      <c r="F80" s="2351">
        <f t="shared" ref="F80:F143" si="2">D80+E80</f>
        <v>56</v>
      </c>
      <c r="G80" s="2423">
        <v>33655</v>
      </c>
      <c r="H80" s="2423">
        <f t="shared" ref="H80:H143" si="3">ROUND((G80*F80),0)</f>
        <v>1884680</v>
      </c>
      <c r="I80" s="2427"/>
      <c r="J80" s="2428"/>
    </row>
    <row r="81" spans="1:10" s="2429" customFormat="1">
      <c r="A81" s="2331"/>
      <c r="B81" s="2350" t="s">
        <v>2648</v>
      </c>
      <c r="C81" s="2351" t="s">
        <v>2448</v>
      </c>
      <c r="D81" s="2351">
        <v>28</v>
      </c>
      <c r="E81" s="2351"/>
      <c r="F81" s="2351">
        <f t="shared" si="2"/>
        <v>28</v>
      </c>
      <c r="G81" s="2423">
        <v>12882</v>
      </c>
      <c r="H81" s="2423">
        <f t="shared" si="3"/>
        <v>360696</v>
      </c>
      <c r="I81" s="2427"/>
      <c r="J81" s="2428"/>
    </row>
    <row r="82" spans="1:10" s="2429" customFormat="1">
      <c r="A82" s="2363"/>
      <c r="B82" s="2350" t="s">
        <v>4957</v>
      </c>
      <c r="C82" s="2351" t="s">
        <v>2448</v>
      </c>
      <c r="D82" s="2351">
        <v>1</v>
      </c>
      <c r="E82" s="2351"/>
      <c r="F82" s="2351">
        <f t="shared" si="2"/>
        <v>1</v>
      </c>
      <c r="G82" s="2423">
        <v>858327</v>
      </c>
      <c r="H82" s="2423">
        <f t="shared" si="3"/>
        <v>858327</v>
      </c>
      <c r="I82" s="2427"/>
      <c r="J82" s="2428"/>
    </row>
    <row r="83" spans="1:10" s="2429" customFormat="1">
      <c r="A83" s="2331">
        <v>14</v>
      </c>
      <c r="B83" s="2343" t="s">
        <v>2440</v>
      </c>
      <c r="C83" s="2331" t="s">
        <v>2394</v>
      </c>
      <c r="D83" s="2331">
        <v>1</v>
      </c>
      <c r="E83" s="2331"/>
      <c r="F83" s="2351">
        <f t="shared" si="2"/>
        <v>1</v>
      </c>
      <c r="G83" s="2423"/>
      <c r="H83" s="2423"/>
      <c r="I83" s="2427"/>
      <c r="J83" s="2428"/>
    </row>
    <row r="84" spans="1:10" s="2429" customFormat="1">
      <c r="A84" s="2331"/>
      <c r="B84" s="2350" t="s">
        <v>4954</v>
      </c>
      <c r="C84" s="2351" t="s">
        <v>2566</v>
      </c>
      <c r="D84" s="2351">
        <v>2</v>
      </c>
      <c r="E84" s="2351"/>
      <c r="F84" s="2351">
        <f t="shared" si="2"/>
        <v>2</v>
      </c>
      <c r="G84" s="2423">
        <v>628991</v>
      </c>
      <c r="H84" s="2423">
        <f t="shared" si="3"/>
        <v>1257982</v>
      </c>
      <c r="I84" s="2427"/>
      <c r="J84" s="2428"/>
    </row>
    <row r="85" spans="1:10" s="2429" customFormat="1">
      <c r="A85" s="2331"/>
      <c r="B85" s="2350" t="s">
        <v>4955</v>
      </c>
      <c r="C85" s="2351" t="s">
        <v>2566</v>
      </c>
      <c r="D85" s="2351">
        <v>2</v>
      </c>
      <c r="E85" s="2351"/>
      <c r="F85" s="2351">
        <f t="shared" si="2"/>
        <v>2</v>
      </c>
      <c r="G85" s="2423">
        <v>265755</v>
      </c>
      <c r="H85" s="2423">
        <f t="shared" si="3"/>
        <v>531510</v>
      </c>
      <c r="I85" s="2427"/>
      <c r="J85" s="2428"/>
    </row>
    <row r="86" spans="1:10" s="2429" customFormat="1">
      <c r="A86" s="2331"/>
      <c r="B86" s="2350" t="s">
        <v>2671</v>
      </c>
      <c r="C86" s="2351" t="s">
        <v>2448</v>
      </c>
      <c r="D86" s="2351">
        <v>3</v>
      </c>
      <c r="E86" s="2351"/>
      <c r="F86" s="2351">
        <f t="shared" si="2"/>
        <v>3</v>
      </c>
      <c r="G86" s="2423">
        <v>31798</v>
      </c>
      <c r="H86" s="2423">
        <f t="shared" si="3"/>
        <v>95394</v>
      </c>
      <c r="I86" s="2427"/>
      <c r="J86" s="2428"/>
    </row>
    <row r="87" spans="1:10" s="2429" customFormat="1">
      <c r="A87" s="2331"/>
      <c r="B87" s="2350" t="s">
        <v>2660</v>
      </c>
      <c r="C87" s="2351" t="s">
        <v>2448</v>
      </c>
      <c r="D87" s="2351">
        <v>2</v>
      </c>
      <c r="E87" s="2351"/>
      <c r="F87" s="2351">
        <f t="shared" si="2"/>
        <v>2</v>
      </c>
      <c r="G87" s="2423">
        <v>33655</v>
      </c>
      <c r="H87" s="2423">
        <f t="shared" si="3"/>
        <v>67310</v>
      </c>
      <c r="I87" s="2427"/>
      <c r="J87" s="2428"/>
    </row>
    <row r="88" spans="1:10" s="2429" customFormat="1">
      <c r="A88" s="2331"/>
      <c r="B88" s="2350" t="s">
        <v>2648</v>
      </c>
      <c r="C88" s="2351" t="s">
        <v>2448</v>
      </c>
      <c r="D88" s="2351">
        <v>2</v>
      </c>
      <c r="E88" s="2351"/>
      <c r="F88" s="2351">
        <f t="shared" si="2"/>
        <v>2</v>
      </c>
      <c r="G88" s="2423">
        <v>12882</v>
      </c>
      <c r="H88" s="2423">
        <f t="shared" si="3"/>
        <v>25764</v>
      </c>
      <c r="I88" s="2427"/>
      <c r="J88" s="2428"/>
    </row>
    <row r="89" spans="1:10" s="2429" customFormat="1">
      <c r="A89" s="2363"/>
      <c r="B89" s="2350" t="s">
        <v>4958</v>
      </c>
      <c r="C89" s="2351" t="s">
        <v>2448</v>
      </c>
      <c r="D89" s="2351">
        <v>1</v>
      </c>
      <c r="E89" s="2351"/>
      <c r="F89" s="2351">
        <f t="shared" si="2"/>
        <v>1</v>
      </c>
      <c r="G89" s="2423">
        <v>1161268</v>
      </c>
      <c r="H89" s="2423">
        <f t="shared" si="3"/>
        <v>1161268</v>
      </c>
      <c r="I89" s="2427"/>
      <c r="J89" s="2428"/>
    </row>
    <row r="90" spans="1:10" s="2429" customFormat="1">
      <c r="A90" s="2331">
        <v>15</v>
      </c>
      <c r="B90" s="2343" t="s">
        <v>4959</v>
      </c>
      <c r="C90" s="2331" t="s">
        <v>2394</v>
      </c>
      <c r="D90" s="2351">
        <v>1</v>
      </c>
      <c r="E90" s="2351"/>
      <c r="F90" s="2351">
        <f t="shared" si="2"/>
        <v>1</v>
      </c>
      <c r="G90" s="2423">
        <v>0</v>
      </c>
      <c r="H90" s="2423">
        <f t="shared" si="3"/>
        <v>0</v>
      </c>
      <c r="I90" s="2427"/>
      <c r="J90" s="2428"/>
    </row>
    <row r="91" spans="1:10" s="2429" customFormat="1">
      <c r="A91" s="2331"/>
      <c r="B91" s="2350" t="s">
        <v>4960</v>
      </c>
      <c r="C91" s="2351" t="s">
        <v>2601</v>
      </c>
      <c r="D91" s="2351">
        <v>1</v>
      </c>
      <c r="E91" s="2351"/>
      <c r="F91" s="2351">
        <f t="shared" si="2"/>
        <v>1</v>
      </c>
      <c r="G91" s="2423">
        <v>371360</v>
      </c>
      <c r="H91" s="2423">
        <f t="shared" si="3"/>
        <v>371360</v>
      </c>
      <c r="I91" s="2427"/>
      <c r="J91" s="2428"/>
    </row>
    <row r="92" spans="1:10" s="2429" customFormat="1">
      <c r="A92" s="2331"/>
      <c r="B92" s="2350" t="s">
        <v>4961</v>
      </c>
      <c r="C92" s="2351" t="s">
        <v>2601</v>
      </c>
      <c r="D92" s="2351">
        <v>1</v>
      </c>
      <c r="E92" s="2351"/>
      <c r="F92" s="2351">
        <f t="shared" si="2"/>
        <v>1</v>
      </c>
      <c r="G92" s="2423">
        <v>116050</v>
      </c>
      <c r="H92" s="2423">
        <f t="shared" si="3"/>
        <v>116050</v>
      </c>
      <c r="I92" s="2427"/>
      <c r="J92" s="2428"/>
    </row>
    <row r="93" spans="1:10" s="2429" customFormat="1">
      <c r="A93" s="2331"/>
      <c r="B93" s="2350" t="s">
        <v>2663</v>
      </c>
      <c r="C93" s="2351" t="s">
        <v>2448</v>
      </c>
      <c r="D93" s="2351">
        <v>2</v>
      </c>
      <c r="E93" s="2351"/>
      <c r="F93" s="2351">
        <f t="shared" si="2"/>
        <v>2</v>
      </c>
      <c r="G93" s="2423">
        <v>35976</v>
      </c>
      <c r="H93" s="2423">
        <f t="shared" si="3"/>
        <v>71952</v>
      </c>
      <c r="I93" s="2427"/>
      <c r="J93" s="2428"/>
    </row>
    <row r="94" spans="1:10" s="2429" customFormat="1">
      <c r="A94" s="2331"/>
      <c r="B94" s="2350" t="s">
        <v>2651</v>
      </c>
      <c r="C94" s="2351" t="s">
        <v>2448</v>
      </c>
      <c r="D94" s="2351">
        <v>1</v>
      </c>
      <c r="E94" s="2351"/>
      <c r="F94" s="2351">
        <f t="shared" si="2"/>
        <v>1</v>
      </c>
      <c r="G94" s="2423">
        <v>19032</v>
      </c>
      <c r="H94" s="2423">
        <f t="shared" si="3"/>
        <v>19032</v>
      </c>
      <c r="I94" s="2427"/>
      <c r="J94" s="2428"/>
    </row>
    <row r="95" spans="1:10" s="2429" customFormat="1">
      <c r="A95" s="2331"/>
      <c r="B95" s="2350" t="s">
        <v>4962</v>
      </c>
      <c r="C95" s="2351" t="s">
        <v>2448</v>
      </c>
      <c r="D95" s="2351">
        <v>1</v>
      </c>
      <c r="E95" s="2351"/>
      <c r="F95" s="2351">
        <f t="shared" si="2"/>
        <v>1</v>
      </c>
      <c r="G95" s="2423">
        <v>387461</v>
      </c>
      <c r="H95" s="2423">
        <f t="shared" si="3"/>
        <v>387461</v>
      </c>
      <c r="I95" s="2427"/>
      <c r="J95" s="2428"/>
    </row>
    <row r="96" spans="1:10" s="2429" customFormat="1">
      <c r="A96" s="2331" t="s">
        <v>1903</v>
      </c>
      <c r="B96" s="2343" t="s">
        <v>4963</v>
      </c>
      <c r="C96" s="2351"/>
      <c r="D96" s="2362"/>
      <c r="E96" s="2362"/>
      <c r="F96" s="2351"/>
      <c r="G96" s="2423"/>
      <c r="H96" s="2423"/>
      <c r="I96" s="2427"/>
      <c r="J96" s="2428"/>
    </row>
    <row r="97" spans="1:10" s="2429" customFormat="1">
      <c r="A97" s="2363">
        <v>16</v>
      </c>
      <c r="B97" s="2343" t="s">
        <v>4964</v>
      </c>
      <c r="C97" s="2331" t="s">
        <v>2309</v>
      </c>
      <c r="D97" s="2351">
        <v>1</v>
      </c>
      <c r="E97" s="2351"/>
      <c r="F97" s="2351">
        <f t="shared" si="2"/>
        <v>1</v>
      </c>
      <c r="G97" s="2423"/>
      <c r="H97" s="2423"/>
      <c r="I97" s="2427"/>
      <c r="J97" s="2428"/>
    </row>
    <row r="98" spans="1:10" s="2429" customFormat="1">
      <c r="A98" s="2363"/>
      <c r="B98" s="2350" t="s">
        <v>4965</v>
      </c>
      <c r="C98" s="2351" t="s">
        <v>2541</v>
      </c>
      <c r="D98" s="2431">
        <v>3716</v>
      </c>
      <c r="E98" s="2431"/>
      <c r="F98" s="2351">
        <f t="shared" si="2"/>
        <v>3716</v>
      </c>
      <c r="G98" s="2423">
        <v>70791</v>
      </c>
      <c r="H98" s="2423">
        <f t="shared" si="3"/>
        <v>263059356</v>
      </c>
      <c r="I98" s="2427"/>
      <c r="J98" s="2428"/>
    </row>
    <row r="99" spans="1:10" s="2429" customFormat="1">
      <c r="A99" s="2331"/>
      <c r="B99" s="2350" t="s">
        <v>4966</v>
      </c>
      <c r="C99" s="2351" t="s">
        <v>2541</v>
      </c>
      <c r="D99" s="2351">
        <v>12</v>
      </c>
      <c r="E99" s="2351"/>
      <c r="F99" s="2351">
        <f t="shared" si="2"/>
        <v>12</v>
      </c>
      <c r="G99" s="2423">
        <v>115586</v>
      </c>
      <c r="H99" s="2423">
        <f t="shared" si="3"/>
        <v>1387032</v>
      </c>
      <c r="I99" s="2427"/>
      <c r="J99" s="2428"/>
    </row>
    <row r="100" spans="1:10" s="2429" customFormat="1">
      <c r="A100" s="2331"/>
      <c r="B100" s="2350" t="s">
        <v>3532</v>
      </c>
      <c r="C100" s="2351" t="s">
        <v>2541</v>
      </c>
      <c r="D100" s="2351">
        <v>490</v>
      </c>
      <c r="E100" s="2351"/>
      <c r="F100" s="2351">
        <f t="shared" si="2"/>
        <v>490</v>
      </c>
      <c r="G100" s="2423">
        <v>56632</v>
      </c>
      <c r="H100" s="2423">
        <f t="shared" si="3"/>
        <v>27749680</v>
      </c>
      <c r="I100" s="2427"/>
      <c r="J100" s="2428"/>
    </row>
    <row r="101" spans="1:10" s="2429" customFormat="1">
      <c r="A101" s="2331">
        <v>17</v>
      </c>
      <c r="B101" s="2343" t="s">
        <v>2542</v>
      </c>
      <c r="C101" s="2331" t="s">
        <v>2448</v>
      </c>
      <c r="D101" s="2351">
        <v>27</v>
      </c>
      <c r="E101" s="2351"/>
      <c r="F101" s="2351">
        <f t="shared" si="2"/>
        <v>27</v>
      </c>
      <c r="G101" s="2423"/>
      <c r="H101" s="2423">
        <f t="shared" si="3"/>
        <v>0</v>
      </c>
      <c r="I101" s="2427"/>
      <c r="J101" s="2428"/>
    </row>
    <row r="102" spans="1:10" s="2429" customFormat="1">
      <c r="A102" s="2331"/>
      <c r="B102" s="2350" t="s">
        <v>2951</v>
      </c>
      <c r="C102" s="2351" t="s">
        <v>2448</v>
      </c>
      <c r="D102" s="2351">
        <v>27</v>
      </c>
      <c r="E102" s="2351"/>
      <c r="F102" s="2351">
        <f t="shared" si="2"/>
        <v>27</v>
      </c>
      <c r="G102" s="2423">
        <v>40618</v>
      </c>
      <c r="H102" s="2423">
        <f t="shared" si="3"/>
        <v>1096686</v>
      </c>
      <c r="I102" s="2427"/>
      <c r="J102" s="2428"/>
    </row>
    <row r="103" spans="1:10" s="2429" customFormat="1">
      <c r="A103" s="2331"/>
      <c r="B103" s="2350" t="s">
        <v>2660</v>
      </c>
      <c r="C103" s="2351" t="s">
        <v>2448</v>
      </c>
      <c r="D103" s="2351">
        <v>27</v>
      </c>
      <c r="E103" s="2351"/>
      <c r="F103" s="2351">
        <f t="shared" si="2"/>
        <v>27</v>
      </c>
      <c r="G103" s="2423">
        <v>33655</v>
      </c>
      <c r="H103" s="2423">
        <f t="shared" si="3"/>
        <v>908685</v>
      </c>
      <c r="I103" s="2427"/>
      <c r="J103" s="2428"/>
    </row>
    <row r="104" spans="1:10" s="2429" customFormat="1">
      <c r="A104" s="2331">
        <v>18</v>
      </c>
      <c r="B104" s="2343" t="s">
        <v>2514</v>
      </c>
      <c r="C104" s="2331" t="s">
        <v>2448</v>
      </c>
      <c r="D104" s="2351">
        <v>89</v>
      </c>
      <c r="E104" s="2351"/>
      <c r="F104" s="2351">
        <f t="shared" si="2"/>
        <v>89</v>
      </c>
      <c r="G104" s="2423"/>
      <c r="H104" s="2423">
        <f t="shared" si="3"/>
        <v>0</v>
      </c>
      <c r="I104" s="2427"/>
      <c r="J104" s="2428"/>
    </row>
    <row r="105" spans="1:10" s="2429" customFormat="1">
      <c r="A105" s="2331"/>
      <c r="B105" s="2350" t="s">
        <v>4967</v>
      </c>
      <c r="C105" s="2351" t="s">
        <v>2566</v>
      </c>
      <c r="D105" s="2351">
        <v>89</v>
      </c>
      <c r="E105" s="2351"/>
      <c r="F105" s="2351">
        <f t="shared" si="2"/>
        <v>89</v>
      </c>
      <c r="G105" s="2423">
        <v>255310</v>
      </c>
      <c r="H105" s="2423">
        <f t="shared" si="3"/>
        <v>22722590</v>
      </c>
      <c r="I105" s="2427"/>
      <c r="J105" s="2428"/>
    </row>
    <row r="106" spans="1:10" s="2429" customFormat="1">
      <c r="A106" s="2331"/>
      <c r="B106" s="2350" t="s">
        <v>4968</v>
      </c>
      <c r="C106" s="2351" t="s">
        <v>2566</v>
      </c>
      <c r="D106" s="2351">
        <v>89</v>
      </c>
      <c r="E106" s="2351"/>
      <c r="F106" s="2351">
        <f t="shared" si="2"/>
        <v>89</v>
      </c>
      <c r="G106" s="2423">
        <v>78914</v>
      </c>
      <c r="H106" s="2423">
        <f t="shared" si="3"/>
        <v>7023346</v>
      </c>
      <c r="I106" s="2427"/>
      <c r="J106" s="2428"/>
    </row>
    <row r="107" spans="1:10" s="2429" customFormat="1">
      <c r="A107" s="2331">
        <v>19</v>
      </c>
      <c r="B107" s="2343" t="s">
        <v>2525</v>
      </c>
      <c r="C107" s="2331" t="s">
        <v>2521</v>
      </c>
      <c r="D107" s="2351">
        <v>26</v>
      </c>
      <c r="E107" s="2351"/>
      <c r="F107" s="2351">
        <f t="shared" si="2"/>
        <v>26</v>
      </c>
      <c r="G107" s="2423"/>
      <c r="H107" s="2423"/>
      <c r="I107" s="2427"/>
      <c r="J107" s="2428"/>
    </row>
    <row r="108" spans="1:10" s="2429" customFormat="1">
      <c r="A108" s="2331"/>
      <c r="B108" s="2350" t="s">
        <v>4969</v>
      </c>
      <c r="C108" s="2351" t="s">
        <v>2521</v>
      </c>
      <c r="D108" s="2351">
        <v>26</v>
      </c>
      <c r="E108" s="2351"/>
      <c r="F108" s="2351">
        <f t="shared" si="2"/>
        <v>26</v>
      </c>
      <c r="G108" s="2423">
        <v>290125</v>
      </c>
      <c r="H108" s="2423">
        <f t="shared" si="3"/>
        <v>7543250</v>
      </c>
      <c r="I108" s="2427"/>
      <c r="J108" s="2428"/>
    </row>
    <row r="109" spans="1:10" s="2429" customFormat="1">
      <c r="A109" s="2331"/>
      <c r="B109" s="2350" t="s">
        <v>2932</v>
      </c>
      <c r="C109" s="2351" t="s">
        <v>2566</v>
      </c>
      <c r="D109" s="2351">
        <v>52</v>
      </c>
      <c r="E109" s="2351"/>
      <c r="F109" s="2351">
        <f t="shared" si="2"/>
        <v>52</v>
      </c>
      <c r="G109" s="2423">
        <v>25531</v>
      </c>
      <c r="H109" s="2423">
        <f t="shared" si="3"/>
        <v>1327612</v>
      </c>
      <c r="I109" s="2427"/>
      <c r="J109" s="2428"/>
    </row>
    <row r="110" spans="1:10" s="2429" customFormat="1">
      <c r="A110" s="2331"/>
      <c r="B110" s="2350" t="s">
        <v>4970</v>
      </c>
      <c r="C110" s="2351" t="s">
        <v>2448</v>
      </c>
      <c r="D110" s="2351">
        <v>26</v>
      </c>
      <c r="E110" s="2351"/>
      <c r="F110" s="2351">
        <f t="shared" si="2"/>
        <v>26</v>
      </c>
      <c r="G110" s="2423">
        <v>359755</v>
      </c>
      <c r="H110" s="2423">
        <f t="shared" si="3"/>
        <v>9353630</v>
      </c>
      <c r="I110" s="2427"/>
      <c r="J110" s="2428"/>
    </row>
    <row r="111" spans="1:10" s="2429" customFormat="1">
      <c r="A111" s="2331"/>
      <c r="B111" s="2350" t="s">
        <v>4971</v>
      </c>
      <c r="C111" s="2351" t="s">
        <v>4972</v>
      </c>
      <c r="D111" s="2351">
        <v>90</v>
      </c>
      <c r="E111" s="2351"/>
      <c r="F111" s="2351">
        <f t="shared" si="2"/>
        <v>90</v>
      </c>
      <c r="G111" s="2423">
        <v>261113</v>
      </c>
      <c r="H111" s="2423">
        <f t="shared" si="3"/>
        <v>23500170</v>
      </c>
      <c r="I111" s="2427"/>
      <c r="J111" s="2428"/>
    </row>
    <row r="112" spans="1:10" s="2429" customFormat="1">
      <c r="A112" s="2331"/>
      <c r="B112" s="2350" t="s">
        <v>4973</v>
      </c>
      <c r="C112" s="2351" t="s">
        <v>4972</v>
      </c>
      <c r="D112" s="2351">
        <v>6</v>
      </c>
      <c r="E112" s="2351"/>
      <c r="F112" s="2351">
        <f t="shared" si="2"/>
        <v>6</v>
      </c>
      <c r="G112" s="2423">
        <v>261113</v>
      </c>
      <c r="H112" s="2423">
        <f t="shared" si="3"/>
        <v>1566678</v>
      </c>
      <c r="I112" s="2427"/>
      <c r="J112" s="2428"/>
    </row>
    <row r="113" spans="1:10" s="2429" customFormat="1">
      <c r="A113" s="2331"/>
      <c r="B113" s="2350" t="s">
        <v>2892</v>
      </c>
      <c r="C113" s="2351" t="s">
        <v>2566</v>
      </c>
      <c r="D113" s="2351">
        <v>10</v>
      </c>
      <c r="E113" s="2351"/>
      <c r="F113" s="2351">
        <f t="shared" si="2"/>
        <v>10</v>
      </c>
      <c r="G113" s="2423">
        <v>9865</v>
      </c>
      <c r="H113" s="2423">
        <f t="shared" si="3"/>
        <v>98650</v>
      </c>
      <c r="I113" s="2427"/>
      <c r="J113" s="2428"/>
    </row>
    <row r="114" spans="1:10" s="2429" customFormat="1">
      <c r="A114" s="2331"/>
      <c r="B114" s="2350" t="s">
        <v>4974</v>
      </c>
      <c r="C114" s="2351" t="s">
        <v>2566</v>
      </c>
      <c r="D114" s="2351">
        <v>150</v>
      </c>
      <c r="E114" s="2351"/>
      <c r="F114" s="2351">
        <f t="shared" si="2"/>
        <v>150</v>
      </c>
      <c r="G114" s="2423">
        <v>69630</v>
      </c>
      <c r="H114" s="2423">
        <f t="shared" si="3"/>
        <v>10444500</v>
      </c>
      <c r="I114" s="2427"/>
      <c r="J114" s="2428"/>
    </row>
    <row r="115" spans="1:10" s="2429" customFormat="1">
      <c r="A115" s="2331"/>
      <c r="B115" s="2350" t="s">
        <v>4975</v>
      </c>
      <c r="C115" s="2351" t="s">
        <v>2541</v>
      </c>
      <c r="D115" s="2351">
        <v>3</v>
      </c>
      <c r="E115" s="2351"/>
      <c r="F115" s="2351">
        <f t="shared" si="2"/>
        <v>3</v>
      </c>
      <c r="G115" s="2423">
        <v>168273</v>
      </c>
      <c r="H115" s="2423">
        <f t="shared" si="3"/>
        <v>504819</v>
      </c>
      <c r="I115" s="2427"/>
      <c r="J115" s="2428"/>
    </row>
    <row r="116" spans="1:10" s="2429" customFormat="1">
      <c r="A116" s="2331"/>
      <c r="B116" s="2350" t="s">
        <v>3815</v>
      </c>
      <c r="C116" s="2351" t="s">
        <v>2566</v>
      </c>
      <c r="D116" s="2351">
        <v>10</v>
      </c>
      <c r="E116" s="2351"/>
      <c r="F116" s="2351">
        <f t="shared" si="2"/>
        <v>10</v>
      </c>
      <c r="G116" s="2423">
        <v>52223</v>
      </c>
      <c r="H116" s="2423">
        <f t="shared" si="3"/>
        <v>522230</v>
      </c>
      <c r="I116" s="2427"/>
      <c r="J116" s="2428"/>
    </row>
    <row r="117" spans="1:10" s="2429" customFormat="1">
      <c r="A117" s="2331"/>
      <c r="B117" s="2350" t="s">
        <v>4367</v>
      </c>
      <c r="C117" s="2351" t="s">
        <v>2566</v>
      </c>
      <c r="D117" s="2351">
        <v>10</v>
      </c>
      <c r="E117" s="2351"/>
      <c r="F117" s="2351">
        <f t="shared" si="2"/>
        <v>10</v>
      </c>
      <c r="G117" s="2423">
        <v>75433</v>
      </c>
      <c r="H117" s="2423">
        <f t="shared" si="3"/>
        <v>754330</v>
      </c>
      <c r="I117" s="2427"/>
      <c r="J117" s="2428"/>
    </row>
    <row r="118" spans="1:10" s="2429" customFormat="1">
      <c r="A118" s="2331"/>
      <c r="B118" s="2350" t="s">
        <v>4976</v>
      </c>
      <c r="C118" s="2351" t="s">
        <v>2566</v>
      </c>
      <c r="D118" s="2351">
        <v>13</v>
      </c>
      <c r="E118" s="2351"/>
      <c r="F118" s="2351">
        <f t="shared" si="2"/>
        <v>13</v>
      </c>
      <c r="G118" s="2423">
        <v>141581</v>
      </c>
      <c r="H118" s="2423">
        <f t="shared" si="3"/>
        <v>1840553</v>
      </c>
      <c r="I118" s="2427"/>
      <c r="J118" s="2428"/>
    </row>
    <row r="119" spans="1:10" s="2429" customFormat="1">
      <c r="A119" s="2331"/>
      <c r="B119" s="2350" t="s">
        <v>2901</v>
      </c>
      <c r="C119" s="2351" t="s">
        <v>2566</v>
      </c>
      <c r="D119" s="2351">
        <v>3</v>
      </c>
      <c r="E119" s="2351"/>
      <c r="F119" s="2351">
        <f t="shared" si="2"/>
        <v>3</v>
      </c>
      <c r="G119" s="2423">
        <v>73112</v>
      </c>
      <c r="H119" s="2423">
        <f t="shared" si="3"/>
        <v>219336</v>
      </c>
      <c r="I119" s="2427"/>
      <c r="J119" s="2428"/>
    </row>
    <row r="120" spans="1:10" s="2429" customFormat="1">
      <c r="A120" s="2331"/>
      <c r="B120" s="2350" t="s">
        <v>2902</v>
      </c>
      <c r="C120" s="2351" t="s">
        <v>2566</v>
      </c>
      <c r="D120" s="2351">
        <v>3</v>
      </c>
      <c r="E120" s="2351"/>
      <c r="F120" s="2351">
        <f t="shared" si="2"/>
        <v>3</v>
      </c>
      <c r="G120" s="2423">
        <v>109668</v>
      </c>
      <c r="H120" s="2423">
        <f t="shared" si="3"/>
        <v>329004</v>
      </c>
      <c r="I120" s="2427"/>
      <c r="J120" s="2428"/>
    </row>
    <row r="121" spans="1:10" s="2429" customFormat="1">
      <c r="A121" s="2331"/>
      <c r="B121" s="2350" t="s">
        <v>2943</v>
      </c>
      <c r="C121" s="2351" t="s">
        <v>2566</v>
      </c>
      <c r="D121" s="2351">
        <v>1</v>
      </c>
      <c r="E121" s="2351"/>
      <c r="F121" s="2351">
        <f t="shared" si="2"/>
        <v>1</v>
      </c>
      <c r="G121" s="2423">
        <v>34815</v>
      </c>
      <c r="H121" s="2423">
        <f t="shared" si="3"/>
        <v>34815</v>
      </c>
      <c r="I121" s="2427"/>
      <c r="J121" s="2428"/>
    </row>
    <row r="122" spans="1:10" s="2429" customFormat="1">
      <c r="A122" s="2331"/>
      <c r="B122" s="2350" t="s">
        <v>2945</v>
      </c>
      <c r="C122" s="2364" t="s">
        <v>2566</v>
      </c>
      <c r="D122" s="2351">
        <v>12</v>
      </c>
      <c r="E122" s="2351"/>
      <c r="F122" s="2351">
        <f t="shared" si="2"/>
        <v>12</v>
      </c>
      <c r="G122" s="2423">
        <v>45260</v>
      </c>
      <c r="H122" s="2423">
        <f t="shared" si="3"/>
        <v>543120</v>
      </c>
      <c r="I122" s="2427"/>
      <c r="J122" s="2428"/>
    </row>
    <row r="123" spans="1:10" s="2429" customFormat="1" ht="27.6">
      <c r="A123" s="2331"/>
      <c r="B123" s="2350" t="s">
        <v>4977</v>
      </c>
      <c r="C123" s="2351" t="s">
        <v>2448</v>
      </c>
      <c r="D123" s="2351">
        <v>6</v>
      </c>
      <c r="E123" s="2351"/>
      <c r="F123" s="2351">
        <f t="shared" si="2"/>
        <v>6</v>
      </c>
      <c r="G123" s="2423">
        <v>46420</v>
      </c>
      <c r="H123" s="2423">
        <f t="shared" si="3"/>
        <v>278520</v>
      </c>
      <c r="I123" s="2427"/>
      <c r="J123" s="2428"/>
    </row>
    <row r="124" spans="1:10" s="2429" customFormat="1" ht="27.6">
      <c r="A124" s="2331"/>
      <c r="B124" s="2350" t="s">
        <v>4978</v>
      </c>
      <c r="C124" s="2351" t="s">
        <v>2448</v>
      </c>
      <c r="D124" s="2351">
        <v>6</v>
      </c>
      <c r="E124" s="2351"/>
      <c r="F124" s="2351">
        <f t="shared" si="2"/>
        <v>6</v>
      </c>
      <c r="G124" s="2423">
        <v>55704</v>
      </c>
      <c r="H124" s="2423">
        <f t="shared" si="3"/>
        <v>334224</v>
      </c>
      <c r="I124" s="2427"/>
      <c r="J124" s="2428"/>
    </row>
    <row r="125" spans="1:10" s="2429" customFormat="1" ht="27.6">
      <c r="A125" s="2331"/>
      <c r="B125" s="2350" t="s">
        <v>4979</v>
      </c>
      <c r="C125" s="2351" t="s">
        <v>2448</v>
      </c>
      <c r="D125" s="2351">
        <v>6</v>
      </c>
      <c r="E125" s="2351"/>
      <c r="F125" s="2351">
        <f t="shared" si="2"/>
        <v>6</v>
      </c>
      <c r="G125" s="2423">
        <v>73112</v>
      </c>
      <c r="H125" s="2423">
        <f t="shared" si="3"/>
        <v>438672</v>
      </c>
      <c r="I125" s="2427"/>
      <c r="J125" s="2428"/>
    </row>
    <row r="126" spans="1:10" s="2429" customFormat="1">
      <c r="A126" s="2331"/>
      <c r="B126" s="2350" t="s">
        <v>4980</v>
      </c>
      <c r="C126" s="2351" t="s">
        <v>2566</v>
      </c>
      <c r="D126" s="2351">
        <v>14</v>
      </c>
      <c r="E126" s="2351"/>
      <c r="F126" s="2351">
        <f t="shared" si="2"/>
        <v>14</v>
      </c>
      <c r="G126" s="2423">
        <v>150865</v>
      </c>
      <c r="H126" s="2423">
        <f t="shared" si="3"/>
        <v>2112110</v>
      </c>
      <c r="I126" s="2427"/>
      <c r="J126" s="2428"/>
    </row>
    <row r="127" spans="1:10" s="2429" customFormat="1" ht="27.6">
      <c r="A127" s="2331"/>
      <c r="B127" s="2350" t="s">
        <v>4981</v>
      </c>
      <c r="C127" s="2351" t="s">
        <v>2044</v>
      </c>
      <c r="D127" s="2351">
        <v>3.6440000000000001</v>
      </c>
      <c r="E127" s="2351"/>
      <c r="F127" s="2351">
        <f t="shared" si="2"/>
        <v>3.6440000000000001</v>
      </c>
      <c r="G127" s="2423">
        <v>6783663</v>
      </c>
      <c r="H127" s="2423">
        <f t="shared" si="3"/>
        <v>24719668</v>
      </c>
      <c r="I127" s="2427"/>
      <c r="J127" s="2428"/>
    </row>
    <row r="128" spans="1:10" s="2429" customFormat="1">
      <c r="A128" s="2331"/>
      <c r="B128" s="2350" t="s">
        <v>3294</v>
      </c>
      <c r="C128" s="2351" t="s">
        <v>2448</v>
      </c>
      <c r="D128" s="2351">
        <v>89</v>
      </c>
      <c r="E128" s="2351"/>
      <c r="F128" s="2351">
        <f t="shared" si="2"/>
        <v>89</v>
      </c>
      <c r="G128" s="2423">
        <v>143261</v>
      </c>
      <c r="H128" s="2423">
        <f t="shared" si="3"/>
        <v>12750229</v>
      </c>
      <c r="I128" s="2427"/>
      <c r="J128" s="2428"/>
    </row>
    <row r="129" spans="1:10" s="2429" customFormat="1">
      <c r="A129" s="2331"/>
      <c r="B129" s="2350" t="s">
        <v>3299</v>
      </c>
      <c r="C129" s="2351" t="s">
        <v>2521</v>
      </c>
      <c r="D129" s="2351">
        <v>26</v>
      </c>
      <c r="E129" s="2351"/>
      <c r="F129" s="2351">
        <f t="shared" si="2"/>
        <v>26</v>
      </c>
      <c r="G129" s="2423">
        <v>146494</v>
      </c>
      <c r="H129" s="2423">
        <f t="shared" si="3"/>
        <v>3808844</v>
      </c>
      <c r="I129" s="2427"/>
      <c r="J129" s="2428"/>
    </row>
    <row r="130" spans="1:10" s="2429" customFormat="1">
      <c r="A130" s="2331"/>
      <c r="B130" s="2350" t="s">
        <v>3301</v>
      </c>
      <c r="C130" s="2351" t="s">
        <v>2448</v>
      </c>
      <c r="D130" s="2351">
        <v>27</v>
      </c>
      <c r="E130" s="2351"/>
      <c r="F130" s="2351">
        <f t="shared" si="2"/>
        <v>27</v>
      </c>
      <c r="G130" s="2423">
        <v>38035</v>
      </c>
      <c r="H130" s="2423">
        <f t="shared" si="3"/>
        <v>1026945</v>
      </c>
      <c r="I130" s="2427"/>
      <c r="J130" s="2428"/>
    </row>
    <row r="131" spans="1:10" s="2429" customFormat="1" ht="24" customHeight="1">
      <c r="A131" s="2331">
        <v>20</v>
      </c>
      <c r="B131" s="2343" t="s">
        <v>4982</v>
      </c>
      <c r="C131" s="2351"/>
      <c r="D131" s="2351"/>
      <c r="E131" s="2351"/>
      <c r="F131" s="2351">
        <f t="shared" si="2"/>
        <v>0</v>
      </c>
      <c r="G131" s="2423">
        <v>0</v>
      </c>
      <c r="H131" s="2423">
        <f t="shared" si="3"/>
        <v>0</v>
      </c>
      <c r="I131" s="2427"/>
      <c r="J131" s="2428"/>
    </row>
    <row r="132" spans="1:10" s="2429" customFormat="1">
      <c r="A132" s="2331"/>
      <c r="B132" s="2350" t="s">
        <v>4518</v>
      </c>
      <c r="C132" s="2351" t="s">
        <v>2541</v>
      </c>
      <c r="D132" s="2351">
        <v>449</v>
      </c>
      <c r="E132" s="2351"/>
      <c r="F132" s="2351">
        <f t="shared" si="2"/>
        <v>449</v>
      </c>
      <c r="G132" s="2423">
        <v>129164</v>
      </c>
      <c r="H132" s="2423">
        <f t="shared" si="3"/>
        <v>57994636</v>
      </c>
      <c r="I132" s="2427"/>
      <c r="J132" s="2428"/>
    </row>
    <row r="133" spans="1:10" s="2429" customFormat="1">
      <c r="A133" s="2331"/>
      <c r="B133" s="2350" t="s">
        <v>4983</v>
      </c>
      <c r="C133" s="2351" t="s">
        <v>2541</v>
      </c>
      <c r="D133" s="2351">
        <v>61</v>
      </c>
      <c r="E133" s="2351"/>
      <c r="F133" s="2351">
        <f t="shared" si="2"/>
        <v>61</v>
      </c>
      <c r="G133" s="2423">
        <v>826972</v>
      </c>
      <c r="H133" s="2423">
        <f t="shared" si="3"/>
        <v>50445292</v>
      </c>
      <c r="I133" s="2427"/>
      <c r="J133" s="2428"/>
    </row>
    <row r="134" spans="1:10" s="2429" customFormat="1">
      <c r="A134" s="2331"/>
      <c r="B134" s="2350" t="s">
        <v>2656</v>
      </c>
      <c r="C134" s="2351" t="s">
        <v>2448</v>
      </c>
      <c r="D134" s="2351">
        <v>11</v>
      </c>
      <c r="E134" s="2351"/>
      <c r="F134" s="2351">
        <f t="shared" si="2"/>
        <v>11</v>
      </c>
      <c r="G134" s="2423">
        <v>31334</v>
      </c>
      <c r="H134" s="2423">
        <f t="shared" si="3"/>
        <v>344674</v>
      </c>
      <c r="I134" s="2427"/>
      <c r="J134" s="2428"/>
    </row>
    <row r="135" spans="1:10" s="2429" customFormat="1" ht="24" customHeight="1">
      <c r="A135" s="2331"/>
      <c r="B135" s="2350" t="s">
        <v>2697</v>
      </c>
      <c r="C135" s="2351" t="s">
        <v>2448</v>
      </c>
      <c r="D135" s="2351">
        <v>11</v>
      </c>
      <c r="E135" s="2351"/>
      <c r="F135" s="2351">
        <f t="shared" si="2"/>
        <v>11</v>
      </c>
      <c r="G135" s="2423">
        <v>39457</v>
      </c>
      <c r="H135" s="2423">
        <f t="shared" si="3"/>
        <v>434027</v>
      </c>
      <c r="I135" s="2427"/>
      <c r="J135" s="2428"/>
    </row>
    <row r="136" spans="1:10" s="2429" customFormat="1">
      <c r="A136" s="2331"/>
      <c r="B136" s="2350" t="s">
        <v>4974</v>
      </c>
      <c r="C136" s="2351" t="s">
        <v>2566</v>
      </c>
      <c r="D136" s="2351">
        <v>55</v>
      </c>
      <c r="E136" s="2351"/>
      <c r="F136" s="2351">
        <f t="shared" si="2"/>
        <v>55</v>
      </c>
      <c r="G136" s="2423">
        <v>69630</v>
      </c>
      <c r="H136" s="2423">
        <f t="shared" si="3"/>
        <v>3829650</v>
      </c>
      <c r="I136" s="2427"/>
      <c r="J136" s="2428"/>
    </row>
    <row r="137" spans="1:10" s="2429" customFormat="1">
      <c r="A137" s="2331"/>
      <c r="B137" s="2350" t="s">
        <v>4984</v>
      </c>
      <c r="C137" s="2351" t="s">
        <v>2566</v>
      </c>
      <c r="D137" s="2351">
        <v>11</v>
      </c>
      <c r="E137" s="2351"/>
      <c r="F137" s="2351">
        <f t="shared" si="2"/>
        <v>11</v>
      </c>
      <c r="G137" s="2423">
        <v>429385</v>
      </c>
      <c r="H137" s="2423">
        <f t="shared" si="3"/>
        <v>4723235</v>
      </c>
      <c r="I137" s="2427"/>
      <c r="J137" s="2428"/>
    </row>
    <row r="138" spans="1:10" s="2429" customFormat="1">
      <c r="A138" s="2331"/>
      <c r="B138" s="2350" t="s">
        <v>2801</v>
      </c>
      <c r="C138" s="2351" t="s">
        <v>2541</v>
      </c>
      <c r="D138" s="2351">
        <v>44</v>
      </c>
      <c r="E138" s="2351"/>
      <c r="F138" s="2351">
        <f t="shared" si="2"/>
        <v>44</v>
      </c>
      <c r="G138" s="2423">
        <v>56632</v>
      </c>
      <c r="H138" s="2423">
        <f t="shared" si="3"/>
        <v>2491808</v>
      </c>
      <c r="I138" s="2427"/>
      <c r="J138" s="2428"/>
    </row>
    <row r="139" spans="1:10" s="2429" customFormat="1">
      <c r="A139" s="2331"/>
      <c r="B139" s="2350" t="s">
        <v>4985</v>
      </c>
      <c r="C139" s="2351" t="s">
        <v>2566</v>
      </c>
      <c r="D139" s="2351">
        <v>9</v>
      </c>
      <c r="E139" s="2351"/>
      <c r="F139" s="2351">
        <f t="shared" si="2"/>
        <v>9</v>
      </c>
      <c r="G139" s="2423">
        <v>25531</v>
      </c>
      <c r="H139" s="2423">
        <f t="shared" si="3"/>
        <v>229779</v>
      </c>
      <c r="I139" s="2427"/>
      <c r="J139" s="2428"/>
    </row>
    <row r="140" spans="1:10" s="2429" customFormat="1">
      <c r="A140" s="2331"/>
      <c r="B140" s="2350" t="s">
        <v>4817</v>
      </c>
      <c r="C140" s="2351" t="s">
        <v>2566</v>
      </c>
      <c r="D140" s="2351">
        <v>2</v>
      </c>
      <c r="E140" s="2351"/>
      <c r="F140" s="2351">
        <f t="shared" si="2"/>
        <v>2</v>
      </c>
      <c r="G140" s="2423">
        <v>63828</v>
      </c>
      <c r="H140" s="2423">
        <f t="shared" si="3"/>
        <v>127656</v>
      </c>
      <c r="I140" s="2427"/>
      <c r="J140" s="2428"/>
    </row>
    <row r="141" spans="1:10" s="2429" customFormat="1">
      <c r="A141" s="2331"/>
      <c r="B141" s="2350" t="s">
        <v>2887</v>
      </c>
      <c r="C141" s="2351" t="s">
        <v>2566</v>
      </c>
      <c r="D141" s="2351">
        <v>8</v>
      </c>
      <c r="E141" s="2351"/>
      <c r="F141" s="2351">
        <f t="shared" si="2"/>
        <v>8</v>
      </c>
      <c r="G141" s="2423">
        <v>5223</v>
      </c>
      <c r="H141" s="2423">
        <f t="shared" si="3"/>
        <v>41784</v>
      </c>
      <c r="I141" s="2427"/>
      <c r="J141" s="2428"/>
    </row>
    <row r="142" spans="1:10" s="2429" customFormat="1">
      <c r="A142" s="2331"/>
      <c r="B142" s="2350" t="s">
        <v>4986</v>
      </c>
      <c r="C142" s="2351" t="s">
        <v>2448</v>
      </c>
      <c r="D142" s="2351">
        <v>1</v>
      </c>
      <c r="E142" s="2351"/>
      <c r="F142" s="2351">
        <f t="shared" si="2"/>
        <v>1</v>
      </c>
      <c r="G142" s="2423">
        <v>754325</v>
      </c>
      <c r="H142" s="2423">
        <f t="shared" si="3"/>
        <v>754325</v>
      </c>
      <c r="I142" s="2427"/>
      <c r="J142" s="2428"/>
    </row>
    <row r="143" spans="1:10" s="2429" customFormat="1">
      <c r="A143" s="2331">
        <v>21</v>
      </c>
      <c r="B143" s="2365" t="s">
        <v>4987</v>
      </c>
      <c r="C143" s="2336" t="s">
        <v>2448</v>
      </c>
      <c r="D143" s="2351">
        <v>1</v>
      </c>
      <c r="E143" s="2351"/>
      <c r="F143" s="2351">
        <f t="shared" si="2"/>
        <v>1</v>
      </c>
      <c r="G143" s="2423"/>
      <c r="H143" s="2423">
        <f t="shared" si="3"/>
        <v>0</v>
      </c>
      <c r="I143" s="2427"/>
      <c r="J143" s="2428"/>
    </row>
    <row r="144" spans="1:10" s="2429" customFormat="1">
      <c r="A144" s="2331"/>
      <c r="B144" s="2350" t="s">
        <v>4988</v>
      </c>
      <c r="C144" s="2351" t="s">
        <v>2566</v>
      </c>
      <c r="D144" s="2351">
        <v>1</v>
      </c>
      <c r="E144" s="2351"/>
      <c r="F144" s="2351">
        <f t="shared" ref="F144:F207" si="4">D144+E144</f>
        <v>1</v>
      </c>
      <c r="G144" s="2423">
        <v>2460260</v>
      </c>
      <c r="H144" s="2423">
        <f t="shared" ref="H144:H207" si="5">ROUND((G144*F144),0)</f>
        <v>2460260</v>
      </c>
      <c r="I144" s="2427"/>
      <c r="J144" s="2428"/>
    </row>
    <row r="145" spans="1:10" s="2429" customFormat="1">
      <c r="A145" s="2331"/>
      <c r="B145" s="2350" t="s">
        <v>3485</v>
      </c>
      <c r="C145" s="2351" t="s">
        <v>2566</v>
      </c>
      <c r="D145" s="2351">
        <v>6</v>
      </c>
      <c r="E145" s="2351"/>
      <c r="F145" s="2351">
        <f t="shared" si="4"/>
        <v>6</v>
      </c>
      <c r="G145" s="2423">
        <v>40618</v>
      </c>
      <c r="H145" s="2423">
        <f t="shared" si="5"/>
        <v>243708</v>
      </c>
      <c r="I145" s="2427"/>
      <c r="J145" s="2428"/>
    </row>
    <row r="146" spans="1:10" s="2429" customFormat="1">
      <c r="A146" s="2331"/>
      <c r="B146" s="2350" t="s">
        <v>3518</v>
      </c>
      <c r="C146" s="2351" t="s">
        <v>2566</v>
      </c>
      <c r="D146" s="2351">
        <v>6</v>
      </c>
      <c r="E146" s="2351"/>
      <c r="F146" s="2351">
        <f t="shared" si="4"/>
        <v>6</v>
      </c>
      <c r="G146" s="2423">
        <v>3134</v>
      </c>
      <c r="H146" s="2423">
        <f t="shared" si="5"/>
        <v>18804</v>
      </c>
      <c r="I146" s="2427"/>
      <c r="J146" s="2428"/>
    </row>
    <row r="147" spans="1:10" s="2429" customFormat="1">
      <c r="A147" s="2331"/>
      <c r="B147" s="2350" t="s">
        <v>3239</v>
      </c>
      <c r="C147" s="2351" t="s">
        <v>2044</v>
      </c>
      <c r="D147" s="2351">
        <v>0.06</v>
      </c>
      <c r="E147" s="2351"/>
      <c r="F147" s="2351">
        <f t="shared" si="4"/>
        <v>0.06</v>
      </c>
      <c r="G147" s="2423">
        <v>0</v>
      </c>
      <c r="H147" s="2423">
        <f t="shared" si="5"/>
        <v>0</v>
      </c>
      <c r="I147" s="2427"/>
      <c r="J147" s="2428"/>
    </row>
    <row r="148" spans="1:10" s="2429" customFormat="1">
      <c r="A148" s="2331"/>
      <c r="B148" s="2350" t="s">
        <v>4989</v>
      </c>
      <c r="C148" s="2351" t="s">
        <v>2044</v>
      </c>
      <c r="D148" s="2351">
        <v>0.44</v>
      </c>
      <c r="E148" s="2351"/>
      <c r="F148" s="2351">
        <f t="shared" si="4"/>
        <v>0.44</v>
      </c>
      <c r="G148" s="2423">
        <v>26708384</v>
      </c>
      <c r="H148" s="2423">
        <f t="shared" si="5"/>
        <v>11751689</v>
      </c>
      <c r="I148" s="2427"/>
      <c r="J148" s="2428"/>
    </row>
    <row r="149" spans="1:10" s="2429" customFormat="1">
      <c r="A149" s="2331">
        <v>22</v>
      </c>
      <c r="B149" s="2343" t="s">
        <v>2580</v>
      </c>
      <c r="C149" s="2331"/>
      <c r="D149" s="2362"/>
      <c r="E149" s="2362"/>
      <c r="F149" s="2351"/>
      <c r="G149" s="2423"/>
      <c r="H149" s="2423"/>
      <c r="I149" s="2427"/>
      <c r="J149" s="2428"/>
    </row>
    <row r="150" spans="1:10" s="2429" customFormat="1">
      <c r="A150" s="2331"/>
      <c r="B150" s="2350" t="s">
        <v>95</v>
      </c>
      <c r="C150" s="2351" t="s">
        <v>2566</v>
      </c>
      <c r="D150" s="2351">
        <v>1</v>
      </c>
      <c r="E150" s="2351"/>
      <c r="F150" s="2351">
        <f t="shared" si="4"/>
        <v>1</v>
      </c>
      <c r="G150" s="2423">
        <v>2186583</v>
      </c>
      <c r="H150" s="2423">
        <f t="shared" si="5"/>
        <v>2186583</v>
      </c>
      <c r="I150" s="2427"/>
      <c r="J150" s="2428"/>
    </row>
    <row r="151" spans="1:10" s="2429" customFormat="1">
      <c r="A151" s="2331"/>
      <c r="B151" s="2350" t="s">
        <v>3447</v>
      </c>
      <c r="C151" s="2351" t="s">
        <v>2611</v>
      </c>
      <c r="D151" s="2351">
        <v>1</v>
      </c>
      <c r="E151" s="2351"/>
      <c r="F151" s="2351">
        <f t="shared" si="4"/>
        <v>1</v>
      </c>
      <c r="G151" s="2423">
        <v>49902</v>
      </c>
      <c r="H151" s="2423">
        <f t="shared" si="5"/>
        <v>49902</v>
      </c>
      <c r="I151" s="2427"/>
      <c r="J151" s="2428"/>
    </row>
    <row r="152" spans="1:10" s="2429" customFormat="1">
      <c r="A152" s="2369">
        <v>23</v>
      </c>
      <c r="B152" s="2343" t="s">
        <v>4990</v>
      </c>
      <c r="C152" s="2370"/>
      <c r="D152" s="2370"/>
      <c r="E152" s="2370"/>
      <c r="F152" s="2351"/>
      <c r="G152" s="2423"/>
      <c r="H152" s="2423"/>
      <c r="I152" s="2427"/>
      <c r="J152" s="2428"/>
    </row>
    <row r="153" spans="1:10" s="2429" customFormat="1">
      <c r="A153" s="2369"/>
      <c r="B153" s="2350" t="s">
        <v>4991</v>
      </c>
      <c r="C153" s="2370" t="s">
        <v>2394</v>
      </c>
      <c r="D153" s="2370">
        <v>8</v>
      </c>
      <c r="E153" s="2370"/>
      <c r="F153" s="2351">
        <f t="shared" si="4"/>
        <v>8</v>
      </c>
      <c r="G153" s="2423">
        <v>1549864</v>
      </c>
      <c r="H153" s="2423">
        <f t="shared" si="5"/>
        <v>12398912</v>
      </c>
      <c r="I153" s="2427"/>
      <c r="J153" s="2428"/>
    </row>
    <row r="154" spans="1:10" s="2429" customFormat="1">
      <c r="A154" s="2369"/>
      <c r="B154" s="2350" t="s">
        <v>4992</v>
      </c>
      <c r="C154" s="2370" t="s">
        <v>3323</v>
      </c>
      <c r="D154" s="2370">
        <v>2</v>
      </c>
      <c r="E154" s="2370"/>
      <c r="F154" s="2351">
        <f t="shared" si="4"/>
        <v>2</v>
      </c>
      <c r="G154" s="2423">
        <v>2112433</v>
      </c>
      <c r="H154" s="2423">
        <f t="shared" si="5"/>
        <v>4224866</v>
      </c>
      <c r="I154" s="2427"/>
      <c r="J154" s="2428"/>
    </row>
    <row r="155" spans="1:10" s="2429" customFormat="1">
      <c r="A155" s="2369"/>
      <c r="B155" s="2350" t="s">
        <v>4137</v>
      </c>
      <c r="C155" s="2370" t="s">
        <v>2566</v>
      </c>
      <c r="D155" s="2370">
        <v>8</v>
      </c>
      <c r="E155" s="2370"/>
      <c r="F155" s="2351">
        <f t="shared" si="4"/>
        <v>8</v>
      </c>
      <c r="G155" s="2423">
        <v>443315</v>
      </c>
      <c r="H155" s="2423">
        <f t="shared" si="5"/>
        <v>3546520</v>
      </c>
      <c r="I155" s="2427"/>
      <c r="J155" s="2428"/>
    </row>
    <row r="156" spans="1:10" s="2429" customFormat="1">
      <c r="A156" s="2369"/>
      <c r="B156" s="2350" t="s">
        <v>4993</v>
      </c>
      <c r="C156" s="2370" t="s">
        <v>2566</v>
      </c>
      <c r="D156" s="2370">
        <v>8</v>
      </c>
      <c r="E156" s="2370"/>
      <c r="F156" s="2351">
        <f t="shared" si="4"/>
        <v>8</v>
      </c>
      <c r="G156" s="2423">
        <v>166244</v>
      </c>
      <c r="H156" s="2423">
        <f t="shared" si="5"/>
        <v>1329952</v>
      </c>
      <c r="I156" s="2427"/>
      <c r="J156" s="2428"/>
    </row>
    <row r="157" spans="1:10" s="2429" customFormat="1">
      <c r="A157" s="2369"/>
      <c r="B157" s="2350" t="s">
        <v>4994</v>
      </c>
      <c r="C157" s="2370" t="s">
        <v>3323</v>
      </c>
      <c r="D157" s="2370">
        <v>2</v>
      </c>
      <c r="E157" s="2370"/>
      <c r="F157" s="2351">
        <f t="shared" si="4"/>
        <v>2</v>
      </c>
      <c r="G157" s="2423">
        <v>2868737</v>
      </c>
      <c r="H157" s="2423">
        <f t="shared" si="5"/>
        <v>5737474</v>
      </c>
      <c r="I157" s="2427"/>
      <c r="J157" s="2428"/>
    </row>
    <row r="158" spans="1:10" s="2429" customFormat="1">
      <c r="A158" s="2369"/>
      <c r="B158" s="2350" t="s">
        <v>5017</v>
      </c>
      <c r="C158" s="2370" t="s">
        <v>3323</v>
      </c>
      <c r="D158" s="2370">
        <v>1</v>
      </c>
      <c r="E158" s="2370"/>
      <c r="F158" s="2351">
        <f t="shared" si="4"/>
        <v>1</v>
      </c>
      <c r="G158" s="2423">
        <v>3049058</v>
      </c>
      <c r="H158" s="2423">
        <f t="shared" si="5"/>
        <v>3049058</v>
      </c>
      <c r="I158" s="2427"/>
      <c r="J158" s="2428"/>
    </row>
    <row r="159" spans="1:10" s="2429" customFormat="1">
      <c r="A159" s="2369"/>
      <c r="B159" s="2350" t="s">
        <v>4996</v>
      </c>
      <c r="C159" s="2370" t="s">
        <v>2566</v>
      </c>
      <c r="D159" s="2370">
        <v>8</v>
      </c>
      <c r="E159" s="2370"/>
      <c r="F159" s="2351">
        <f t="shared" si="4"/>
        <v>8</v>
      </c>
      <c r="G159" s="2423">
        <v>547304</v>
      </c>
      <c r="H159" s="2423">
        <f t="shared" si="5"/>
        <v>4378432</v>
      </c>
      <c r="I159" s="2427"/>
      <c r="J159" s="2428"/>
    </row>
    <row r="160" spans="1:10" s="2429" customFormat="1">
      <c r="A160" s="2369"/>
      <c r="B160" s="2350" t="s">
        <v>3313</v>
      </c>
      <c r="C160" s="2370" t="s">
        <v>2566</v>
      </c>
      <c r="D160" s="2370">
        <v>8</v>
      </c>
      <c r="E160" s="2370"/>
      <c r="F160" s="2351">
        <f t="shared" si="4"/>
        <v>8</v>
      </c>
      <c r="G160" s="2423">
        <v>205239</v>
      </c>
      <c r="H160" s="2423">
        <f t="shared" si="5"/>
        <v>1641912</v>
      </c>
      <c r="I160" s="2427"/>
      <c r="J160" s="2428"/>
    </row>
    <row r="161" spans="1:10" s="2429" customFormat="1">
      <c r="A161" s="2369"/>
      <c r="B161" s="2350" t="s">
        <v>4997</v>
      </c>
      <c r="C161" s="2370" t="s">
        <v>2394</v>
      </c>
      <c r="D161" s="2370">
        <v>3</v>
      </c>
      <c r="E161" s="2370"/>
      <c r="F161" s="2351">
        <f t="shared" si="4"/>
        <v>3</v>
      </c>
      <c r="G161" s="2423">
        <v>2421662</v>
      </c>
      <c r="H161" s="2423">
        <f t="shared" si="5"/>
        <v>7264986</v>
      </c>
      <c r="I161" s="2427"/>
      <c r="J161" s="2428"/>
    </row>
    <row r="162" spans="1:10" s="2429" customFormat="1">
      <c r="A162" s="2369"/>
      <c r="B162" s="2350" t="s">
        <v>4137</v>
      </c>
      <c r="C162" s="2370" t="s">
        <v>2566</v>
      </c>
      <c r="D162" s="2370">
        <v>4</v>
      </c>
      <c r="E162" s="2370"/>
      <c r="F162" s="2351">
        <f t="shared" si="4"/>
        <v>4</v>
      </c>
      <c r="G162" s="2423">
        <v>443315</v>
      </c>
      <c r="H162" s="2423">
        <f t="shared" si="5"/>
        <v>1773260</v>
      </c>
      <c r="I162" s="2427"/>
      <c r="J162" s="2428"/>
    </row>
    <row r="163" spans="1:10" s="2429" customFormat="1">
      <c r="A163" s="2369"/>
      <c r="B163" s="2350" t="s">
        <v>4998</v>
      </c>
      <c r="C163" s="2370" t="s">
        <v>4999</v>
      </c>
      <c r="D163" s="2370">
        <v>18</v>
      </c>
      <c r="E163" s="2370"/>
      <c r="F163" s="2351">
        <f t="shared" si="4"/>
        <v>18</v>
      </c>
      <c r="G163" s="2423">
        <v>30808</v>
      </c>
      <c r="H163" s="2423">
        <f t="shared" si="5"/>
        <v>554544</v>
      </c>
      <c r="I163" s="2427"/>
      <c r="J163" s="2428"/>
    </row>
    <row r="164" spans="1:10" s="2429" customFormat="1">
      <c r="A164" s="2369"/>
      <c r="B164" s="2350" t="s">
        <v>5000</v>
      </c>
      <c r="C164" s="2370" t="s">
        <v>4999</v>
      </c>
      <c r="D164" s="2370">
        <v>18</v>
      </c>
      <c r="E164" s="2370"/>
      <c r="F164" s="2351">
        <f t="shared" si="4"/>
        <v>18</v>
      </c>
      <c r="G164" s="2423">
        <v>116042</v>
      </c>
      <c r="H164" s="2423">
        <f t="shared" si="5"/>
        <v>2088756</v>
      </c>
      <c r="I164" s="2427"/>
      <c r="J164" s="2428"/>
    </row>
    <row r="165" spans="1:10" s="2429" customFormat="1">
      <c r="A165" s="2369"/>
      <c r="B165" s="2350" t="s">
        <v>5001</v>
      </c>
      <c r="C165" s="2370" t="s">
        <v>2394</v>
      </c>
      <c r="D165" s="2370">
        <v>9</v>
      </c>
      <c r="E165" s="2370"/>
      <c r="F165" s="2351">
        <f t="shared" si="4"/>
        <v>9</v>
      </c>
      <c r="G165" s="2423">
        <v>124067</v>
      </c>
      <c r="H165" s="2423">
        <f t="shared" si="5"/>
        <v>1116603</v>
      </c>
      <c r="I165" s="2427"/>
      <c r="J165" s="2428"/>
    </row>
    <row r="166" spans="1:10" s="2429" customFormat="1">
      <c r="A166" s="2369"/>
      <c r="B166" s="2350" t="s">
        <v>5002</v>
      </c>
      <c r="C166" s="2370" t="s">
        <v>2044</v>
      </c>
      <c r="D166" s="2370">
        <v>4.7699999999999996</v>
      </c>
      <c r="E166" s="2370"/>
      <c r="F166" s="2351">
        <f t="shared" si="4"/>
        <v>4.7699999999999996</v>
      </c>
      <c r="G166" s="2423">
        <v>5269013</v>
      </c>
      <c r="H166" s="2423">
        <f t="shared" si="5"/>
        <v>25133192</v>
      </c>
      <c r="I166" s="2427"/>
      <c r="J166" s="2428"/>
    </row>
    <row r="167" spans="1:10" s="2429" customFormat="1">
      <c r="A167" s="2369"/>
      <c r="B167" s="2350" t="s">
        <v>5003</v>
      </c>
      <c r="C167" s="2370" t="s">
        <v>2394</v>
      </c>
      <c r="D167" s="2370">
        <v>1</v>
      </c>
      <c r="E167" s="2370"/>
      <c r="F167" s="2351">
        <f t="shared" si="4"/>
        <v>1</v>
      </c>
      <c r="G167" s="2423">
        <v>449534</v>
      </c>
      <c r="H167" s="2423">
        <f t="shared" si="5"/>
        <v>449534</v>
      </c>
      <c r="I167" s="2427"/>
      <c r="J167" s="2428"/>
    </row>
    <row r="168" spans="1:10" s="2429" customFormat="1">
      <c r="A168" s="2369"/>
      <c r="B168" s="2350" t="s">
        <v>5004</v>
      </c>
      <c r="C168" s="2370" t="s">
        <v>2842</v>
      </c>
      <c r="D168" s="2370">
        <v>19</v>
      </c>
      <c r="E168" s="2370"/>
      <c r="F168" s="2351">
        <f t="shared" si="4"/>
        <v>19</v>
      </c>
      <c r="G168" s="2423">
        <v>1088528</v>
      </c>
      <c r="H168" s="2423">
        <f t="shared" si="5"/>
        <v>20682032</v>
      </c>
      <c r="I168" s="2427"/>
      <c r="J168" s="2428"/>
    </row>
    <row r="169" spans="1:10" s="2429" customFormat="1">
      <c r="A169" s="2369"/>
      <c r="B169" s="2350" t="s">
        <v>5005</v>
      </c>
      <c r="C169" s="2370" t="s">
        <v>2842</v>
      </c>
      <c r="D169" s="2370">
        <v>15</v>
      </c>
      <c r="E169" s="2370"/>
      <c r="F169" s="2351">
        <f t="shared" si="4"/>
        <v>15</v>
      </c>
      <c r="G169" s="2423">
        <v>949894</v>
      </c>
      <c r="H169" s="2423">
        <f t="shared" si="5"/>
        <v>14248410</v>
      </c>
      <c r="I169" s="2427"/>
      <c r="J169" s="2428"/>
    </row>
    <row r="170" spans="1:10" s="2429" customFormat="1">
      <c r="A170" s="2369"/>
      <c r="B170" s="2350" t="s">
        <v>4996</v>
      </c>
      <c r="C170" s="2370" t="s">
        <v>2566</v>
      </c>
      <c r="D170" s="2370">
        <v>4</v>
      </c>
      <c r="E170" s="2370"/>
      <c r="F170" s="2351">
        <f t="shared" si="4"/>
        <v>4</v>
      </c>
      <c r="G170" s="2423">
        <v>547304</v>
      </c>
      <c r="H170" s="2423">
        <f t="shared" si="5"/>
        <v>2189216</v>
      </c>
      <c r="I170" s="2427"/>
      <c r="J170" s="2428"/>
    </row>
    <row r="171" spans="1:10" s="2429" customFormat="1">
      <c r="A171" s="2369"/>
      <c r="B171" s="2350" t="s">
        <v>5006</v>
      </c>
      <c r="C171" s="2370" t="s">
        <v>2044</v>
      </c>
      <c r="D171" s="2370">
        <v>1.2</v>
      </c>
      <c r="E171" s="2370"/>
      <c r="F171" s="2351">
        <f t="shared" si="4"/>
        <v>1.2</v>
      </c>
      <c r="G171" s="2423">
        <v>4000632</v>
      </c>
      <c r="H171" s="2423">
        <f t="shared" si="5"/>
        <v>4800758</v>
      </c>
      <c r="I171" s="2427"/>
      <c r="J171" s="2428"/>
    </row>
    <row r="172" spans="1:10" s="2429" customFormat="1">
      <c r="A172" s="2369"/>
      <c r="B172" s="2350" t="s">
        <v>5007</v>
      </c>
      <c r="C172" s="2370" t="s">
        <v>2044</v>
      </c>
      <c r="D172" s="2370">
        <v>1.1930000000000001</v>
      </c>
      <c r="E172" s="2370"/>
      <c r="F172" s="2351">
        <f t="shared" si="4"/>
        <v>1.1930000000000001</v>
      </c>
      <c r="G172" s="2423">
        <v>4553468</v>
      </c>
      <c r="H172" s="2423">
        <f t="shared" si="5"/>
        <v>5432287</v>
      </c>
      <c r="I172" s="2427"/>
      <c r="J172" s="2428"/>
    </row>
    <row r="173" spans="1:10" s="2429" customFormat="1">
      <c r="A173" s="2369"/>
      <c r="B173" s="2350" t="s">
        <v>5008</v>
      </c>
      <c r="C173" s="2370" t="s">
        <v>2842</v>
      </c>
      <c r="D173" s="2370">
        <v>5</v>
      </c>
      <c r="E173" s="2370"/>
      <c r="F173" s="2351">
        <f t="shared" si="4"/>
        <v>5</v>
      </c>
      <c r="G173" s="2423">
        <v>1450353</v>
      </c>
      <c r="H173" s="2423">
        <f t="shared" si="5"/>
        <v>7251765</v>
      </c>
      <c r="I173" s="2427"/>
      <c r="J173" s="2428"/>
    </row>
    <row r="174" spans="1:10" s="2429" customFormat="1">
      <c r="A174" s="2369">
        <v>24</v>
      </c>
      <c r="B174" s="2377" t="s">
        <v>5009</v>
      </c>
      <c r="C174" s="2370"/>
      <c r="D174" s="2370"/>
      <c r="E174" s="2370"/>
      <c r="F174" s="2351">
        <f t="shared" si="4"/>
        <v>0</v>
      </c>
      <c r="G174" s="2423"/>
      <c r="H174" s="2423">
        <f t="shared" si="5"/>
        <v>0</v>
      </c>
      <c r="I174" s="2427"/>
      <c r="J174" s="2428"/>
    </row>
    <row r="175" spans="1:10" s="2429" customFormat="1">
      <c r="A175" s="2369"/>
      <c r="B175" s="2378" t="s">
        <v>2397</v>
      </c>
      <c r="C175" s="2370" t="s">
        <v>2394</v>
      </c>
      <c r="D175" s="2370">
        <v>4</v>
      </c>
      <c r="E175" s="2370"/>
      <c r="F175" s="2351">
        <f t="shared" si="4"/>
        <v>4</v>
      </c>
      <c r="G175" s="2423">
        <v>1091048</v>
      </c>
      <c r="H175" s="2423">
        <f t="shared" si="5"/>
        <v>4364192</v>
      </c>
      <c r="I175" s="2427"/>
      <c r="J175" s="2428"/>
    </row>
    <row r="176" spans="1:10" s="2429" customFormat="1">
      <c r="A176" s="2369" t="s">
        <v>1906</v>
      </c>
      <c r="B176" s="2343" t="s">
        <v>5010</v>
      </c>
      <c r="C176" s="2370"/>
      <c r="D176" s="2370"/>
      <c r="E176" s="2370"/>
      <c r="F176" s="2351"/>
      <c r="G176" s="2423"/>
      <c r="H176" s="2423"/>
      <c r="I176" s="2427"/>
      <c r="J176" s="2428"/>
    </row>
    <row r="177" spans="1:10" s="2429" customFormat="1">
      <c r="A177" s="2369">
        <v>25</v>
      </c>
      <c r="B177" s="2377" t="s">
        <v>5011</v>
      </c>
      <c r="C177" s="2370"/>
      <c r="D177" s="2370"/>
      <c r="E177" s="2370"/>
      <c r="F177" s="2351"/>
      <c r="G177" s="2423"/>
      <c r="H177" s="2423"/>
      <c r="I177" s="2427"/>
      <c r="J177" s="2428"/>
    </row>
    <row r="178" spans="1:10" s="2429" customFormat="1" ht="27.6">
      <c r="A178" s="2369"/>
      <c r="B178" s="2378" t="s">
        <v>5012</v>
      </c>
      <c r="C178" s="2370" t="s">
        <v>5013</v>
      </c>
      <c r="D178" s="2370">
        <v>1</v>
      </c>
      <c r="E178" s="2370"/>
      <c r="F178" s="2351">
        <f t="shared" si="4"/>
        <v>1</v>
      </c>
      <c r="G178" s="2423">
        <v>108058797</v>
      </c>
      <c r="H178" s="2423">
        <f t="shared" si="5"/>
        <v>108058797</v>
      </c>
      <c r="I178" s="2427"/>
      <c r="J178" s="2428"/>
    </row>
    <row r="179" spans="1:10" s="2429" customFormat="1">
      <c r="A179" s="2369"/>
      <c r="B179" s="2378" t="s">
        <v>5014</v>
      </c>
      <c r="C179" s="2370" t="s">
        <v>2566</v>
      </c>
      <c r="D179" s="2370">
        <v>1</v>
      </c>
      <c r="E179" s="2370"/>
      <c r="F179" s="2351">
        <f t="shared" si="4"/>
        <v>1</v>
      </c>
      <c r="G179" s="2423">
        <v>20318034</v>
      </c>
      <c r="H179" s="2423">
        <f t="shared" si="5"/>
        <v>20318034</v>
      </c>
      <c r="I179" s="2427"/>
      <c r="J179" s="2428"/>
    </row>
    <row r="180" spans="1:10" s="2429" customFormat="1">
      <c r="A180" s="2369"/>
      <c r="B180" s="2378" t="s">
        <v>5015</v>
      </c>
      <c r="C180" s="2370" t="s">
        <v>5013</v>
      </c>
      <c r="D180" s="2370">
        <v>1</v>
      </c>
      <c r="E180" s="2370"/>
      <c r="F180" s="2351">
        <f t="shared" si="4"/>
        <v>1</v>
      </c>
      <c r="G180" s="2423">
        <v>3013270</v>
      </c>
      <c r="H180" s="2423">
        <f t="shared" si="5"/>
        <v>3013270</v>
      </c>
      <c r="I180" s="2427"/>
      <c r="J180" s="2428"/>
    </row>
    <row r="181" spans="1:10" s="2429" customFormat="1">
      <c r="A181" s="2369"/>
      <c r="B181" s="2378" t="s">
        <v>5016</v>
      </c>
      <c r="C181" s="2370" t="s">
        <v>2394</v>
      </c>
      <c r="D181" s="2370">
        <v>1</v>
      </c>
      <c r="E181" s="2370"/>
      <c r="F181" s="2351">
        <f t="shared" si="4"/>
        <v>1</v>
      </c>
      <c r="G181" s="2423">
        <v>1702454</v>
      </c>
      <c r="H181" s="2423">
        <f t="shared" si="5"/>
        <v>1702454</v>
      </c>
      <c r="I181" s="2427"/>
      <c r="J181" s="2428"/>
    </row>
    <row r="182" spans="1:10" s="2429" customFormat="1">
      <c r="A182" s="2369"/>
      <c r="B182" s="2378" t="s">
        <v>5017</v>
      </c>
      <c r="C182" s="2370" t="s">
        <v>2394</v>
      </c>
      <c r="D182" s="2370">
        <v>1</v>
      </c>
      <c r="E182" s="2370"/>
      <c r="F182" s="2351">
        <f t="shared" si="4"/>
        <v>1</v>
      </c>
      <c r="G182" s="2423">
        <v>1790529</v>
      </c>
      <c r="H182" s="2423">
        <f t="shared" si="5"/>
        <v>1790529</v>
      </c>
      <c r="I182" s="2427"/>
      <c r="J182" s="2428"/>
    </row>
    <row r="183" spans="1:10" s="2429" customFormat="1">
      <c r="A183" s="2369"/>
      <c r="B183" s="2378" t="s">
        <v>5018</v>
      </c>
      <c r="C183" s="2370" t="s">
        <v>3468</v>
      </c>
      <c r="D183" s="2370">
        <v>1</v>
      </c>
      <c r="E183" s="2370"/>
      <c r="F183" s="2351">
        <f t="shared" si="4"/>
        <v>1</v>
      </c>
      <c r="G183" s="2423">
        <v>1283513</v>
      </c>
      <c r="H183" s="2423">
        <f t="shared" si="5"/>
        <v>1283513</v>
      </c>
      <c r="I183" s="2427"/>
      <c r="J183" s="2428"/>
    </row>
    <row r="184" spans="1:10" s="2429" customFormat="1">
      <c r="A184" s="2369"/>
      <c r="B184" s="2378" t="s">
        <v>5019</v>
      </c>
      <c r="C184" s="2370" t="s">
        <v>3468</v>
      </c>
      <c r="D184" s="2370">
        <v>1</v>
      </c>
      <c r="E184" s="2370"/>
      <c r="F184" s="2351">
        <f t="shared" si="4"/>
        <v>1</v>
      </c>
      <c r="G184" s="2423">
        <v>1865136</v>
      </c>
      <c r="H184" s="2423">
        <f t="shared" si="5"/>
        <v>1865136</v>
      </c>
      <c r="I184" s="2427"/>
      <c r="J184" s="2428"/>
    </row>
    <row r="185" spans="1:10" s="2429" customFormat="1">
      <c r="A185" s="2369"/>
      <c r="B185" s="2378" t="s">
        <v>5020</v>
      </c>
      <c r="C185" s="2370" t="s">
        <v>3468</v>
      </c>
      <c r="D185" s="2370">
        <v>1</v>
      </c>
      <c r="E185" s="2370"/>
      <c r="F185" s="2351">
        <f t="shared" si="4"/>
        <v>1</v>
      </c>
      <c r="G185" s="2423">
        <v>1592206</v>
      </c>
      <c r="H185" s="2423">
        <f t="shared" si="5"/>
        <v>1592206</v>
      </c>
      <c r="I185" s="2427"/>
      <c r="J185" s="2428"/>
    </row>
    <row r="186" spans="1:10" s="2429" customFormat="1">
      <c r="A186" s="2369"/>
      <c r="B186" s="2378" t="s">
        <v>5021</v>
      </c>
      <c r="C186" s="2370" t="s">
        <v>3468</v>
      </c>
      <c r="D186" s="2370">
        <v>1</v>
      </c>
      <c r="E186" s="2370"/>
      <c r="F186" s="2351">
        <f t="shared" si="4"/>
        <v>1</v>
      </c>
      <c r="G186" s="2423">
        <v>1865136</v>
      </c>
      <c r="H186" s="2423">
        <f t="shared" si="5"/>
        <v>1865136</v>
      </c>
      <c r="I186" s="2427"/>
      <c r="J186" s="2428"/>
    </row>
    <row r="187" spans="1:10" s="2429" customFormat="1">
      <c r="A187" s="2369"/>
      <c r="B187" s="2378" t="s">
        <v>5022</v>
      </c>
      <c r="C187" s="2370" t="s">
        <v>3468</v>
      </c>
      <c r="D187" s="2370">
        <v>2</v>
      </c>
      <c r="E187" s="2370"/>
      <c r="F187" s="2351">
        <f t="shared" si="4"/>
        <v>2</v>
      </c>
      <c r="G187" s="2423"/>
      <c r="H187" s="2423"/>
      <c r="I187" s="2427"/>
      <c r="J187" s="2428"/>
    </row>
    <row r="188" spans="1:10" s="2429" customFormat="1">
      <c r="A188" s="2369"/>
      <c r="B188" s="2378" t="s">
        <v>5023</v>
      </c>
      <c r="C188" s="2370" t="s">
        <v>3468</v>
      </c>
      <c r="D188" s="2370">
        <v>2</v>
      </c>
      <c r="E188" s="2370"/>
      <c r="F188" s="2351">
        <f t="shared" si="4"/>
        <v>2</v>
      </c>
      <c r="G188" s="2423">
        <v>671449</v>
      </c>
      <c r="H188" s="2423">
        <f t="shared" si="5"/>
        <v>1342898</v>
      </c>
      <c r="I188" s="2427"/>
      <c r="J188" s="2428"/>
    </row>
    <row r="189" spans="1:10" s="2429" customFormat="1">
      <c r="A189" s="2369">
        <v>26</v>
      </c>
      <c r="B189" s="2377" t="s">
        <v>5024</v>
      </c>
      <c r="C189" s="2369" t="s">
        <v>2394</v>
      </c>
      <c r="D189" s="2369">
        <v>1</v>
      </c>
      <c r="E189" s="2369"/>
      <c r="F189" s="2351">
        <f t="shared" si="4"/>
        <v>1</v>
      </c>
      <c r="G189" s="2423"/>
      <c r="H189" s="2423"/>
      <c r="I189" s="2427"/>
      <c r="J189" s="2428"/>
    </row>
    <row r="190" spans="1:10" s="2429" customFormat="1">
      <c r="A190" s="2369"/>
      <c r="B190" s="2378" t="s">
        <v>5025</v>
      </c>
      <c r="C190" s="2370" t="s">
        <v>3468</v>
      </c>
      <c r="D190" s="2370">
        <v>1</v>
      </c>
      <c r="E190" s="2370"/>
      <c r="F190" s="2351">
        <f t="shared" si="4"/>
        <v>1</v>
      </c>
      <c r="G190" s="2423">
        <v>1079265</v>
      </c>
      <c r="H190" s="2423">
        <f t="shared" si="5"/>
        <v>1079265</v>
      </c>
      <c r="I190" s="2427"/>
      <c r="J190" s="2428"/>
    </row>
    <row r="191" spans="1:10" s="2429" customFormat="1">
      <c r="A191" s="2369"/>
      <c r="B191" s="2378" t="s">
        <v>5026</v>
      </c>
      <c r="C191" s="2370" t="s">
        <v>2448</v>
      </c>
      <c r="D191" s="2370">
        <v>2</v>
      </c>
      <c r="E191" s="2370"/>
      <c r="F191" s="2351">
        <f t="shared" si="4"/>
        <v>2</v>
      </c>
      <c r="G191" s="2423">
        <v>184520</v>
      </c>
      <c r="H191" s="2423">
        <f t="shared" si="5"/>
        <v>369040</v>
      </c>
      <c r="I191" s="2427"/>
      <c r="J191" s="2428"/>
    </row>
    <row r="192" spans="1:10" s="2429" customFormat="1">
      <c r="A192" s="2369"/>
      <c r="B192" s="2378" t="s">
        <v>5027</v>
      </c>
      <c r="C192" s="2370" t="s">
        <v>2448</v>
      </c>
      <c r="D192" s="2370">
        <v>2</v>
      </c>
      <c r="E192" s="2370"/>
      <c r="F192" s="2351">
        <f t="shared" si="4"/>
        <v>2</v>
      </c>
      <c r="G192" s="2423">
        <v>27040</v>
      </c>
      <c r="H192" s="2423">
        <f t="shared" si="5"/>
        <v>54080</v>
      </c>
      <c r="I192" s="2427"/>
      <c r="J192" s="2428"/>
    </row>
    <row r="193" spans="1:10" s="2429" customFormat="1">
      <c r="A193" s="2369"/>
      <c r="B193" s="2378" t="s">
        <v>5028</v>
      </c>
      <c r="C193" s="2370" t="s">
        <v>2448</v>
      </c>
      <c r="D193" s="2370">
        <v>2</v>
      </c>
      <c r="E193" s="2370"/>
      <c r="F193" s="2351">
        <f t="shared" si="4"/>
        <v>2</v>
      </c>
      <c r="G193" s="2423">
        <v>30290</v>
      </c>
      <c r="H193" s="2423">
        <f t="shared" si="5"/>
        <v>60580</v>
      </c>
      <c r="I193" s="2427"/>
      <c r="J193" s="2428"/>
    </row>
    <row r="194" spans="1:10" s="2429" customFormat="1">
      <c r="A194" s="2369">
        <v>27</v>
      </c>
      <c r="B194" s="2377" t="s">
        <v>5029</v>
      </c>
      <c r="C194" s="2369" t="s">
        <v>2394</v>
      </c>
      <c r="D194" s="2369">
        <v>1</v>
      </c>
      <c r="E194" s="2369"/>
      <c r="F194" s="2351">
        <f t="shared" si="4"/>
        <v>1</v>
      </c>
      <c r="G194" s="2423"/>
      <c r="H194" s="2423"/>
      <c r="I194" s="2427"/>
      <c r="J194" s="2428"/>
    </row>
    <row r="195" spans="1:10" s="2429" customFormat="1" ht="27.6">
      <c r="A195" s="2369"/>
      <c r="B195" s="2378" t="s">
        <v>5030</v>
      </c>
      <c r="C195" s="2370" t="s">
        <v>1633</v>
      </c>
      <c r="D195" s="2370">
        <v>20.6</v>
      </c>
      <c r="E195" s="2370"/>
      <c r="F195" s="2351">
        <f t="shared" si="4"/>
        <v>20.6</v>
      </c>
      <c r="G195" s="2423">
        <v>296508</v>
      </c>
      <c r="H195" s="2423">
        <f t="shared" si="5"/>
        <v>6108065</v>
      </c>
      <c r="I195" s="2427"/>
      <c r="J195" s="2428"/>
    </row>
    <row r="196" spans="1:10" s="2429" customFormat="1">
      <c r="A196" s="2369"/>
      <c r="B196" s="2378" t="s">
        <v>5031</v>
      </c>
      <c r="C196" s="2370" t="s">
        <v>2448</v>
      </c>
      <c r="D196" s="2370">
        <v>20</v>
      </c>
      <c r="E196" s="2370"/>
      <c r="F196" s="2351">
        <f t="shared" si="4"/>
        <v>20</v>
      </c>
      <c r="G196" s="2423">
        <v>179878</v>
      </c>
      <c r="H196" s="2423">
        <f t="shared" si="5"/>
        <v>3597560</v>
      </c>
      <c r="I196" s="2427"/>
      <c r="J196" s="2428"/>
    </row>
    <row r="197" spans="1:10" s="2429" customFormat="1">
      <c r="A197" s="2369"/>
      <c r="B197" s="2378" t="s">
        <v>5032</v>
      </c>
      <c r="C197" s="2370" t="s">
        <v>2448</v>
      </c>
      <c r="D197" s="2370">
        <v>2</v>
      </c>
      <c r="E197" s="2370"/>
      <c r="F197" s="2351">
        <f t="shared" si="4"/>
        <v>2</v>
      </c>
      <c r="G197" s="2423">
        <v>11605</v>
      </c>
      <c r="H197" s="2423">
        <f t="shared" si="5"/>
        <v>23210</v>
      </c>
      <c r="I197" s="2427"/>
      <c r="J197" s="2428"/>
    </row>
    <row r="198" spans="1:10" s="2429" customFormat="1" ht="27.6">
      <c r="A198" s="2369"/>
      <c r="B198" s="2378" t="s">
        <v>5033</v>
      </c>
      <c r="C198" s="2370" t="s">
        <v>2448</v>
      </c>
      <c r="D198" s="2370">
        <v>3</v>
      </c>
      <c r="E198" s="2370"/>
      <c r="F198" s="2351">
        <f t="shared" si="4"/>
        <v>3</v>
      </c>
      <c r="G198" s="2423">
        <v>5570</v>
      </c>
      <c r="H198" s="2423">
        <f t="shared" si="5"/>
        <v>16710</v>
      </c>
      <c r="I198" s="2427"/>
      <c r="J198" s="2428"/>
    </row>
    <row r="199" spans="1:10" s="2429" customFormat="1">
      <c r="A199" s="2369"/>
      <c r="B199" s="2378" t="s">
        <v>5034</v>
      </c>
      <c r="C199" s="2370" t="s">
        <v>1829</v>
      </c>
      <c r="D199" s="2370">
        <v>4</v>
      </c>
      <c r="E199" s="2370"/>
      <c r="F199" s="2351">
        <f t="shared" si="4"/>
        <v>4</v>
      </c>
      <c r="G199" s="2423">
        <v>45113</v>
      </c>
      <c r="H199" s="2423">
        <f t="shared" si="5"/>
        <v>180452</v>
      </c>
      <c r="I199" s="2427"/>
      <c r="J199" s="2428"/>
    </row>
    <row r="200" spans="1:10" s="2429" customFormat="1">
      <c r="A200" s="2369"/>
      <c r="B200" s="2378" t="s">
        <v>5035</v>
      </c>
      <c r="C200" s="2370" t="s">
        <v>3468</v>
      </c>
      <c r="D200" s="2370">
        <v>10</v>
      </c>
      <c r="E200" s="2370"/>
      <c r="F200" s="2351">
        <f t="shared" si="4"/>
        <v>10</v>
      </c>
      <c r="G200" s="2423">
        <v>45260</v>
      </c>
      <c r="H200" s="2423">
        <f t="shared" si="5"/>
        <v>452600</v>
      </c>
      <c r="I200" s="2427"/>
      <c r="J200" s="2428"/>
    </row>
    <row r="201" spans="1:10" s="2429" customFormat="1">
      <c r="A201" s="2369"/>
      <c r="B201" s="2378" t="s">
        <v>5036</v>
      </c>
      <c r="C201" s="2370" t="s">
        <v>5037</v>
      </c>
      <c r="D201" s="2370">
        <v>0.20599999999999999</v>
      </c>
      <c r="E201" s="2370"/>
      <c r="F201" s="2351">
        <f t="shared" si="4"/>
        <v>0.20599999999999999</v>
      </c>
      <c r="G201" s="2423">
        <v>457401</v>
      </c>
      <c r="H201" s="2423">
        <f t="shared" si="5"/>
        <v>94225</v>
      </c>
      <c r="I201" s="2427"/>
      <c r="J201" s="2428"/>
    </row>
    <row r="202" spans="1:10" s="2429" customFormat="1">
      <c r="A202" s="2369"/>
      <c r="B202" s="2378" t="s">
        <v>5038</v>
      </c>
      <c r="C202" s="2370" t="s">
        <v>5039</v>
      </c>
      <c r="D202" s="2370">
        <v>2</v>
      </c>
      <c r="E202" s="2370"/>
      <c r="F202" s="2351">
        <f t="shared" si="4"/>
        <v>2</v>
      </c>
      <c r="G202" s="2423">
        <v>3027775</v>
      </c>
      <c r="H202" s="2423">
        <f t="shared" si="5"/>
        <v>6055550</v>
      </c>
      <c r="I202" s="2427"/>
      <c r="J202" s="2428"/>
    </row>
    <row r="203" spans="1:10" s="2429" customFormat="1">
      <c r="A203" s="2369"/>
      <c r="B203" s="2378" t="s">
        <v>5040</v>
      </c>
      <c r="C203" s="2370" t="s">
        <v>3468</v>
      </c>
      <c r="D203" s="2370">
        <v>4</v>
      </c>
      <c r="E203" s="2370"/>
      <c r="F203" s="2351">
        <f t="shared" si="4"/>
        <v>4</v>
      </c>
      <c r="G203" s="2423">
        <v>164602</v>
      </c>
      <c r="H203" s="2423">
        <f t="shared" si="5"/>
        <v>658408</v>
      </c>
      <c r="I203" s="2427"/>
      <c r="J203" s="2428"/>
    </row>
    <row r="204" spans="1:10" s="2429" customFormat="1">
      <c r="A204" s="2369"/>
      <c r="B204" s="2378" t="s">
        <v>5041</v>
      </c>
      <c r="C204" s="2370" t="s">
        <v>5042</v>
      </c>
      <c r="D204" s="2370">
        <v>0.03</v>
      </c>
      <c r="E204" s="2370"/>
      <c r="F204" s="2351">
        <f t="shared" si="4"/>
        <v>0.03</v>
      </c>
      <c r="G204" s="2423">
        <v>7258367</v>
      </c>
      <c r="H204" s="2423">
        <f t="shared" si="5"/>
        <v>217751</v>
      </c>
      <c r="I204" s="2427"/>
      <c r="J204" s="2428"/>
    </row>
    <row r="205" spans="1:10" s="2429" customFormat="1">
      <c r="A205" s="2369"/>
      <c r="B205" s="2378" t="s">
        <v>5043</v>
      </c>
      <c r="C205" s="2370" t="s">
        <v>2448</v>
      </c>
      <c r="D205" s="2370">
        <v>4</v>
      </c>
      <c r="E205" s="2370"/>
      <c r="F205" s="2351">
        <f t="shared" si="4"/>
        <v>4</v>
      </c>
      <c r="G205" s="2423">
        <v>261119</v>
      </c>
      <c r="H205" s="2423">
        <f t="shared" si="5"/>
        <v>1044476</v>
      </c>
      <c r="I205" s="2427"/>
      <c r="J205" s="2428"/>
    </row>
    <row r="206" spans="1:10" s="2429" customFormat="1">
      <c r="A206" s="2369"/>
      <c r="B206" s="2378" t="s">
        <v>5044</v>
      </c>
      <c r="C206" s="2370" t="s">
        <v>5045</v>
      </c>
      <c r="D206" s="2370">
        <v>0.25</v>
      </c>
      <c r="E206" s="2370"/>
      <c r="F206" s="2351">
        <f t="shared" si="4"/>
        <v>0.25</v>
      </c>
      <c r="G206" s="2423">
        <v>1510059</v>
      </c>
      <c r="H206" s="2423">
        <f t="shared" si="5"/>
        <v>377515</v>
      </c>
      <c r="I206" s="2427"/>
      <c r="J206" s="2428"/>
    </row>
    <row r="207" spans="1:10" s="2429" customFormat="1">
      <c r="A207" s="2369"/>
      <c r="B207" s="2378" t="s">
        <v>5046</v>
      </c>
      <c r="C207" s="2370" t="s">
        <v>5045</v>
      </c>
      <c r="D207" s="2370">
        <v>0.25</v>
      </c>
      <c r="E207" s="2370"/>
      <c r="F207" s="2351">
        <f t="shared" si="4"/>
        <v>0.25</v>
      </c>
      <c r="G207" s="2423">
        <v>388785</v>
      </c>
      <c r="H207" s="2423">
        <f t="shared" si="5"/>
        <v>97196</v>
      </c>
      <c r="I207" s="2427"/>
      <c r="J207" s="2428"/>
    </row>
    <row r="208" spans="1:10" s="2429" customFormat="1">
      <c r="A208" s="2369">
        <v>28</v>
      </c>
      <c r="B208" s="2377" t="s">
        <v>5047</v>
      </c>
      <c r="C208" s="2369" t="s">
        <v>3393</v>
      </c>
      <c r="D208" s="2369">
        <v>1</v>
      </c>
      <c r="E208" s="2369"/>
      <c r="F208" s="2351">
        <f t="shared" ref="F208:F271" si="6">D208+E208</f>
        <v>1</v>
      </c>
      <c r="G208" s="2423"/>
      <c r="H208" s="2423"/>
      <c r="I208" s="2427"/>
      <c r="J208" s="2428"/>
    </row>
    <row r="209" spans="1:10" s="2429" customFormat="1">
      <c r="A209" s="2369"/>
      <c r="B209" s="2378" t="s">
        <v>5048</v>
      </c>
      <c r="C209" s="2370" t="s">
        <v>3393</v>
      </c>
      <c r="D209" s="2370">
        <v>1</v>
      </c>
      <c r="E209" s="2370"/>
      <c r="F209" s="2351">
        <f t="shared" si="6"/>
        <v>1</v>
      </c>
      <c r="G209" s="2423">
        <v>4932125</v>
      </c>
      <c r="H209" s="2423">
        <f t="shared" ref="H209:H272" si="7">ROUND((G209*F209),0)</f>
        <v>4932125</v>
      </c>
      <c r="I209" s="2427"/>
      <c r="J209" s="2428"/>
    </row>
    <row r="210" spans="1:10" s="2429" customFormat="1">
      <c r="A210" s="2369"/>
      <c r="B210" s="2378" t="s">
        <v>5049</v>
      </c>
      <c r="C210" s="2370" t="s">
        <v>3468</v>
      </c>
      <c r="D210" s="2370">
        <v>1</v>
      </c>
      <c r="E210" s="2370"/>
      <c r="F210" s="2351">
        <f t="shared" si="6"/>
        <v>1</v>
      </c>
      <c r="G210" s="2423">
        <v>1765353</v>
      </c>
      <c r="H210" s="2423">
        <f t="shared" si="7"/>
        <v>1765353</v>
      </c>
      <c r="I210" s="2427"/>
      <c r="J210" s="2428"/>
    </row>
    <row r="211" spans="1:10" s="2429" customFormat="1">
      <c r="A211" s="2369"/>
      <c r="B211" s="2378" t="s">
        <v>5050</v>
      </c>
      <c r="C211" s="2370" t="s">
        <v>3393</v>
      </c>
      <c r="D211" s="2370">
        <v>1</v>
      </c>
      <c r="E211" s="2370"/>
      <c r="F211" s="2351">
        <f t="shared" si="6"/>
        <v>1</v>
      </c>
      <c r="G211" s="2423">
        <v>2110489</v>
      </c>
      <c r="H211" s="2423">
        <f t="shared" si="7"/>
        <v>2110489</v>
      </c>
      <c r="I211" s="2427"/>
      <c r="J211" s="2428"/>
    </row>
    <row r="212" spans="1:10" s="2429" customFormat="1" ht="27.6">
      <c r="A212" s="2369"/>
      <c r="B212" s="2350" t="s">
        <v>5051</v>
      </c>
      <c r="C212" s="2370" t="s">
        <v>2448</v>
      </c>
      <c r="D212" s="2370">
        <v>2</v>
      </c>
      <c r="E212" s="2370"/>
      <c r="F212" s="2351">
        <f t="shared" si="6"/>
        <v>2</v>
      </c>
      <c r="G212" s="2423">
        <v>460725</v>
      </c>
      <c r="H212" s="2423">
        <f t="shared" si="7"/>
        <v>921450</v>
      </c>
      <c r="I212" s="2427"/>
      <c r="J212" s="2428"/>
    </row>
    <row r="213" spans="1:10" s="2429" customFormat="1">
      <c r="A213" s="2369">
        <v>29</v>
      </c>
      <c r="B213" s="2377" t="s">
        <v>5052</v>
      </c>
      <c r="C213" s="2370"/>
      <c r="D213" s="2370"/>
      <c r="E213" s="2370"/>
      <c r="F213" s="2351">
        <f t="shared" si="6"/>
        <v>0</v>
      </c>
      <c r="G213" s="2423"/>
      <c r="H213" s="2423"/>
      <c r="I213" s="2427"/>
      <c r="J213" s="2428"/>
    </row>
    <row r="214" spans="1:10" s="2429" customFormat="1">
      <c r="A214" s="2369"/>
      <c r="B214" s="2378" t="s">
        <v>5053</v>
      </c>
      <c r="C214" s="2370" t="s">
        <v>2566</v>
      </c>
      <c r="D214" s="2370">
        <v>1</v>
      </c>
      <c r="E214" s="2370"/>
      <c r="F214" s="2351">
        <f t="shared" si="6"/>
        <v>1</v>
      </c>
      <c r="G214" s="2423">
        <v>128583</v>
      </c>
      <c r="H214" s="2423">
        <f t="shared" si="7"/>
        <v>128583</v>
      </c>
      <c r="I214" s="2427"/>
      <c r="J214" s="2428"/>
    </row>
    <row r="215" spans="1:10" s="2429" customFormat="1">
      <c r="A215" s="2369"/>
      <c r="B215" s="2378" t="s">
        <v>5054</v>
      </c>
      <c r="C215" s="2370" t="s">
        <v>2566</v>
      </c>
      <c r="D215" s="2370">
        <v>1</v>
      </c>
      <c r="E215" s="2370"/>
      <c r="F215" s="2351">
        <f t="shared" si="6"/>
        <v>1</v>
      </c>
      <c r="G215" s="2423">
        <v>124638</v>
      </c>
      <c r="H215" s="2423">
        <f t="shared" si="7"/>
        <v>124638</v>
      </c>
      <c r="I215" s="2427"/>
      <c r="J215" s="2428"/>
    </row>
    <row r="216" spans="1:10" s="2429" customFormat="1">
      <c r="A216" s="2369"/>
      <c r="B216" s="2378" t="s">
        <v>5055</v>
      </c>
      <c r="C216" s="2370" t="s">
        <v>5056</v>
      </c>
      <c r="D216" s="2370">
        <v>1</v>
      </c>
      <c r="E216" s="2370"/>
      <c r="F216" s="2351">
        <f t="shared" si="6"/>
        <v>1</v>
      </c>
      <c r="G216" s="2423">
        <v>89359</v>
      </c>
      <c r="H216" s="2423">
        <f t="shared" si="7"/>
        <v>89359</v>
      </c>
      <c r="I216" s="2427"/>
      <c r="J216" s="2428"/>
    </row>
    <row r="217" spans="1:10" s="2429" customFormat="1">
      <c r="A217" s="2369"/>
      <c r="B217" s="2378" t="s">
        <v>5057</v>
      </c>
      <c r="C217" s="2370" t="s">
        <v>5056</v>
      </c>
      <c r="D217" s="2370">
        <v>1</v>
      </c>
      <c r="E217" s="2370"/>
      <c r="F217" s="2351">
        <f t="shared" si="6"/>
        <v>1</v>
      </c>
      <c r="G217" s="2423">
        <v>65801</v>
      </c>
      <c r="H217" s="2423">
        <f t="shared" si="7"/>
        <v>65801</v>
      </c>
      <c r="I217" s="2427"/>
      <c r="J217" s="2428"/>
    </row>
    <row r="218" spans="1:10" s="2429" customFormat="1">
      <c r="A218" s="2369">
        <v>30</v>
      </c>
      <c r="B218" s="2377" t="s">
        <v>5058</v>
      </c>
      <c r="C218" s="2369" t="s">
        <v>2394</v>
      </c>
      <c r="D218" s="2369">
        <v>1</v>
      </c>
      <c r="E218" s="2369"/>
      <c r="F218" s="2351">
        <f t="shared" si="6"/>
        <v>1</v>
      </c>
      <c r="G218" s="2423"/>
      <c r="H218" s="2423"/>
      <c r="I218" s="2427"/>
      <c r="J218" s="2428"/>
    </row>
    <row r="219" spans="1:10" s="2429" customFormat="1">
      <c r="A219" s="2369"/>
      <c r="B219" s="2378" t="s">
        <v>5059</v>
      </c>
      <c r="C219" s="2370" t="s">
        <v>1829</v>
      </c>
      <c r="D219" s="2370">
        <v>3</v>
      </c>
      <c r="E219" s="2370"/>
      <c r="F219" s="2351">
        <f t="shared" si="6"/>
        <v>3</v>
      </c>
      <c r="G219" s="2423">
        <v>107927</v>
      </c>
      <c r="H219" s="2423">
        <f t="shared" si="7"/>
        <v>323781</v>
      </c>
      <c r="I219" s="2427"/>
      <c r="J219" s="2428"/>
    </row>
    <row r="220" spans="1:10" s="2429" customFormat="1">
      <c r="A220" s="2369"/>
      <c r="B220" s="2378" t="s">
        <v>5060</v>
      </c>
      <c r="C220" s="2370" t="s">
        <v>1829</v>
      </c>
      <c r="D220" s="2370">
        <v>3</v>
      </c>
      <c r="E220" s="2370"/>
      <c r="F220" s="2351">
        <f t="shared" si="6"/>
        <v>3</v>
      </c>
      <c r="G220" s="2423">
        <v>910186</v>
      </c>
      <c r="H220" s="2423">
        <f t="shared" si="7"/>
        <v>2730558</v>
      </c>
      <c r="I220" s="2427"/>
      <c r="J220" s="2428"/>
    </row>
    <row r="221" spans="1:10" s="2429" customFormat="1">
      <c r="A221" s="2369"/>
      <c r="B221" s="2378" t="s">
        <v>5061</v>
      </c>
      <c r="C221" s="2370" t="s">
        <v>3468</v>
      </c>
      <c r="D221" s="2370">
        <v>1</v>
      </c>
      <c r="E221" s="2370"/>
      <c r="F221" s="2351">
        <f t="shared" si="6"/>
        <v>1</v>
      </c>
      <c r="G221" s="2423">
        <v>129976</v>
      </c>
      <c r="H221" s="2423">
        <f t="shared" si="7"/>
        <v>129976</v>
      </c>
      <c r="I221" s="2427"/>
      <c r="J221" s="2428"/>
    </row>
    <row r="222" spans="1:10" s="2429" customFormat="1">
      <c r="A222" s="2369"/>
      <c r="B222" s="2378" t="s">
        <v>5062</v>
      </c>
      <c r="C222" s="2370" t="s">
        <v>3468</v>
      </c>
      <c r="D222" s="2370">
        <v>1</v>
      </c>
      <c r="E222" s="2370"/>
      <c r="F222" s="2351">
        <f t="shared" si="6"/>
        <v>1</v>
      </c>
      <c r="G222" s="2423">
        <v>112382</v>
      </c>
      <c r="H222" s="2423">
        <f t="shared" si="7"/>
        <v>112382</v>
      </c>
      <c r="I222" s="2427"/>
      <c r="J222" s="2428"/>
    </row>
    <row r="223" spans="1:10" s="2429" customFormat="1">
      <c r="A223" s="2369">
        <v>33</v>
      </c>
      <c r="B223" s="2377" t="s">
        <v>5063</v>
      </c>
      <c r="C223" s="2369" t="s">
        <v>2394</v>
      </c>
      <c r="D223" s="2369">
        <v>1</v>
      </c>
      <c r="E223" s="2369"/>
      <c r="F223" s="2351">
        <f t="shared" si="6"/>
        <v>1</v>
      </c>
      <c r="G223" s="2423"/>
      <c r="H223" s="2423">
        <f t="shared" si="7"/>
        <v>0</v>
      </c>
      <c r="I223" s="2427"/>
      <c r="J223" s="2428"/>
    </row>
    <row r="224" spans="1:10" s="2429" customFormat="1">
      <c r="A224" s="2369"/>
      <c r="B224" s="2378" t="s">
        <v>5064</v>
      </c>
      <c r="C224" s="2370" t="s">
        <v>1829</v>
      </c>
      <c r="D224" s="2370">
        <v>20</v>
      </c>
      <c r="E224" s="2370"/>
      <c r="F224" s="2351">
        <f t="shared" si="6"/>
        <v>20</v>
      </c>
      <c r="G224" s="2423">
        <v>169433</v>
      </c>
      <c r="H224" s="2423">
        <f t="shared" si="7"/>
        <v>3388660</v>
      </c>
      <c r="I224" s="2427"/>
      <c r="J224" s="2428"/>
    </row>
    <row r="225" spans="1:10" s="2429" customFormat="1">
      <c r="A225" s="2369"/>
      <c r="B225" s="2378" t="s">
        <v>5065</v>
      </c>
      <c r="C225" s="2370" t="s">
        <v>1829</v>
      </c>
      <c r="D225" s="2370">
        <v>10</v>
      </c>
      <c r="E225" s="2370"/>
      <c r="F225" s="2351">
        <f t="shared" si="6"/>
        <v>10</v>
      </c>
      <c r="G225" s="2423">
        <v>71951</v>
      </c>
      <c r="H225" s="2423">
        <f t="shared" si="7"/>
        <v>719510</v>
      </c>
      <c r="I225" s="2427"/>
      <c r="J225" s="2428"/>
    </row>
    <row r="226" spans="1:10" s="2429" customFormat="1">
      <c r="A226" s="2369"/>
      <c r="B226" s="2378" t="s">
        <v>5066</v>
      </c>
      <c r="C226" s="2370" t="s">
        <v>1829</v>
      </c>
      <c r="D226" s="2370">
        <v>30</v>
      </c>
      <c r="E226" s="2370"/>
      <c r="F226" s="2351">
        <f t="shared" si="6"/>
        <v>30</v>
      </c>
      <c r="G226" s="2423">
        <v>22382</v>
      </c>
      <c r="H226" s="2423">
        <f t="shared" si="7"/>
        <v>671460</v>
      </c>
      <c r="I226" s="2427"/>
      <c r="J226" s="2428"/>
    </row>
    <row r="227" spans="1:10" s="2429" customFormat="1" ht="18" customHeight="1">
      <c r="A227" s="2369"/>
      <c r="B227" s="2378" t="s">
        <v>5067</v>
      </c>
      <c r="C227" s="2370" t="s">
        <v>1829</v>
      </c>
      <c r="D227" s="2370">
        <v>4</v>
      </c>
      <c r="E227" s="2370"/>
      <c r="F227" s="2351">
        <f t="shared" si="6"/>
        <v>4</v>
      </c>
      <c r="G227" s="2423">
        <v>32146</v>
      </c>
      <c r="H227" s="2423">
        <f t="shared" si="7"/>
        <v>128584</v>
      </c>
      <c r="I227" s="2427"/>
      <c r="J227" s="2428"/>
    </row>
    <row r="228" spans="1:10" s="2429" customFormat="1">
      <c r="A228" s="2369"/>
      <c r="B228" s="2378" t="s">
        <v>5068</v>
      </c>
      <c r="C228" s="2370" t="s">
        <v>3468</v>
      </c>
      <c r="D228" s="2370">
        <v>2</v>
      </c>
      <c r="E228" s="2370"/>
      <c r="F228" s="2351">
        <f t="shared" si="6"/>
        <v>2</v>
      </c>
      <c r="G228" s="2423">
        <v>11605</v>
      </c>
      <c r="H228" s="2423">
        <f t="shared" si="7"/>
        <v>23210</v>
      </c>
      <c r="I228" s="2427"/>
      <c r="J228" s="2428"/>
    </row>
    <row r="229" spans="1:10" s="2429" customFormat="1">
      <c r="A229" s="2369"/>
      <c r="B229" s="2378" t="s">
        <v>5069</v>
      </c>
      <c r="C229" s="2370" t="s">
        <v>3468</v>
      </c>
      <c r="D229" s="2370">
        <v>1</v>
      </c>
      <c r="E229" s="2370"/>
      <c r="F229" s="2351">
        <f t="shared" si="6"/>
        <v>1</v>
      </c>
      <c r="G229" s="2423">
        <v>11605</v>
      </c>
      <c r="H229" s="2423">
        <f t="shared" si="7"/>
        <v>11605</v>
      </c>
      <c r="I229" s="2427"/>
      <c r="J229" s="2428"/>
    </row>
    <row r="230" spans="1:10" s="2429" customFormat="1">
      <c r="A230" s="2369"/>
      <c r="B230" s="2378" t="s">
        <v>5070</v>
      </c>
      <c r="C230" s="2370" t="s">
        <v>1829</v>
      </c>
      <c r="D230" s="2370">
        <v>8</v>
      </c>
      <c r="E230" s="2370"/>
      <c r="F230" s="2351">
        <f t="shared" si="6"/>
        <v>8</v>
      </c>
      <c r="G230" s="2423">
        <v>73344</v>
      </c>
      <c r="H230" s="2423">
        <f t="shared" si="7"/>
        <v>586752</v>
      </c>
      <c r="I230" s="2427"/>
      <c r="J230" s="2428"/>
    </row>
    <row r="231" spans="1:10" s="2429" customFormat="1" ht="27.6">
      <c r="A231" s="2369"/>
      <c r="B231" s="2378" t="s">
        <v>5071</v>
      </c>
      <c r="C231" s="2370" t="s">
        <v>2448</v>
      </c>
      <c r="D231" s="2370">
        <v>3</v>
      </c>
      <c r="E231" s="2370"/>
      <c r="F231" s="2351">
        <f t="shared" si="6"/>
        <v>3</v>
      </c>
      <c r="G231" s="2423">
        <v>55704</v>
      </c>
      <c r="H231" s="2423">
        <f t="shared" si="7"/>
        <v>167112</v>
      </c>
      <c r="I231" s="2427"/>
      <c r="J231" s="2428"/>
    </row>
    <row r="232" spans="1:10" s="2429" customFormat="1">
      <c r="A232" s="2369"/>
      <c r="B232" s="2378" t="s">
        <v>5072</v>
      </c>
      <c r="C232" s="2370" t="s">
        <v>3468</v>
      </c>
      <c r="D232" s="2370">
        <v>2</v>
      </c>
      <c r="E232" s="2370"/>
      <c r="F232" s="2351">
        <f t="shared" si="6"/>
        <v>2</v>
      </c>
      <c r="G232" s="2423">
        <v>52687</v>
      </c>
      <c r="H232" s="2423">
        <f t="shared" si="7"/>
        <v>105374</v>
      </c>
      <c r="I232" s="2427"/>
      <c r="J232" s="2428"/>
    </row>
    <row r="233" spans="1:10" s="2429" customFormat="1">
      <c r="A233" s="2369"/>
      <c r="B233" s="2378" t="s">
        <v>5073</v>
      </c>
      <c r="C233" s="2370" t="s">
        <v>3468</v>
      </c>
      <c r="D233" s="2370">
        <v>1</v>
      </c>
      <c r="E233" s="2370"/>
      <c r="F233" s="2351">
        <f t="shared" si="6"/>
        <v>1</v>
      </c>
      <c r="G233" s="2423">
        <v>33655</v>
      </c>
      <c r="H233" s="2423">
        <f t="shared" si="7"/>
        <v>33655</v>
      </c>
      <c r="I233" s="2427"/>
      <c r="J233" s="2428"/>
    </row>
    <row r="234" spans="1:10" s="2429" customFormat="1">
      <c r="A234" s="2369"/>
      <c r="B234" s="2378" t="s">
        <v>5074</v>
      </c>
      <c r="C234" s="2370" t="s">
        <v>3591</v>
      </c>
      <c r="D234" s="2370">
        <v>1</v>
      </c>
      <c r="E234" s="2370"/>
      <c r="F234" s="2351">
        <f t="shared" si="6"/>
        <v>1</v>
      </c>
      <c r="G234" s="2423">
        <v>18568</v>
      </c>
      <c r="H234" s="2423">
        <f t="shared" si="7"/>
        <v>18568</v>
      </c>
      <c r="I234" s="2427"/>
      <c r="J234" s="2428"/>
    </row>
    <row r="235" spans="1:10" s="2429" customFormat="1">
      <c r="A235" s="2369"/>
      <c r="B235" s="2378" t="s">
        <v>5075</v>
      </c>
      <c r="C235" s="2370" t="s">
        <v>3591</v>
      </c>
      <c r="D235" s="2370">
        <v>1</v>
      </c>
      <c r="E235" s="2370"/>
      <c r="F235" s="2351">
        <f t="shared" si="6"/>
        <v>1</v>
      </c>
      <c r="G235" s="2423">
        <v>34815</v>
      </c>
      <c r="H235" s="2423">
        <f t="shared" si="7"/>
        <v>34815</v>
      </c>
      <c r="I235" s="2427"/>
      <c r="J235" s="2428"/>
    </row>
    <row r="236" spans="1:10" s="2429" customFormat="1">
      <c r="A236" s="2369"/>
      <c r="B236" s="2378" t="s">
        <v>5076</v>
      </c>
      <c r="C236" s="2370" t="s">
        <v>3468</v>
      </c>
      <c r="D236" s="2370">
        <v>1</v>
      </c>
      <c r="E236" s="2370"/>
      <c r="F236" s="2351">
        <f t="shared" si="6"/>
        <v>1</v>
      </c>
      <c r="G236" s="2423">
        <v>13926</v>
      </c>
      <c r="H236" s="2423">
        <f t="shared" si="7"/>
        <v>13926</v>
      </c>
      <c r="I236" s="2427"/>
      <c r="J236" s="2428"/>
    </row>
    <row r="237" spans="1:10" s="2429" customFormat="1">
      <c r="A237" s="2369"/>
      <c r="B237" s="2378" t="s">
        <v>5077</v>
      </c>
      <c r="C237" s="2370" t="s">
        <v>2448</v>
      </c>
      <c r="D237" s="2370">
        <v>1</v>
      </c>
      <c r="E237" s="2370"/>
      <c r="F237" s="2351">
        <f t="shared" si="6"/>
        <v>1</v>
      </c>
      <c r="G237" s="2423">
        <v>348150</v>
      </c>
      <c r="H237" s="2423">
        <f t="shared" si="7"/>
        <v>348150</v>
      </c>
      <c r="I237" s="2427"/>
      <c r="J237" s="2428"/>
    </row>
    <row r="238" spans="1:10" s="2429" customFormat="1">
      <c r="A238" s="2369"/>
      <c r="B238" s="2378" t="s">
        <v>5078</v>
      </c>
      <c r="C238" s="2370" t="s">
        <v>1829</v>
      </c>
      <c r="D238" s="2370">
        <v>8</v>
      </c>
      <c r="E238" s="2370"/>
      <c r="F238" s="2351">
        <f t="shared" si="6"/>
        <v>8</v>
      </c>
      <c r="G238" s="2423">
        <v>1119082</v>
      </c>
      <c r="H238" s="2423">
        <f t="shared" si="7"/>
        <v>8952656</v>
      </c>
      <c r="I238" s="2427"/>
      <c r="J238" s="2428"/>
    </row>
    <row r="239" spans="1:10" s="2429" customFormat="1">
      <c r="A239" s="2369"/>
      <c r="B239" s="2378" t="s">
        <v>5079</v>
      </c>
      <c r="C239" s="2370" t="s">
        <v>2448</v>
      </c>
      <c r="D239" s="2370">
        <v>2</v>
      </c>
      <c r="E239" s="2370"/>
      <c r="F239" s="2351">
        <f t="shared" si="6"/>
        <v>2</v>
      </c>
      <c r="G239" s="2423">
        <v>261119</v>
      </c>
      <c r="H239" s="2423">
        <f t="shared" si="7"/>
        <v>522238</v>
      </c>
      <c r="I239" s="2427"/>
      <c r="J239" s="2428"/>
    </row>
    <row r="240" spans="1:10" s="2429" customFormat="1">
      <c r="A240" s="2369"/>
      <c r="B240" s="2378" t="s">
        <v>5080</v>
      </c>
      <c r="C240" s="2370" t="s">
        <v>2448</v>
      </c>
      <c r="D240" s="2370">
        <v>1</v>
      </c>
      <c r="E240" s="2370"/>
      <c r="F240" s="2351">
        <f t="shared" si="6"/>
        <v>1</v>
      </c>
      <c r="G240" s="2423">
        <v>149212</v>
      </c>
      <c r="H240" s="2423">
        <f t="shared" si="7"/>
        <v>149212</v>
      </c>
      <c r="I240" s="2427"/>
      <c r="J240" s="2428"/>
    </row>
    <row r="241" spans="1:10" s="2429" customFormat="1">
      <c r="A241" s="2369">
        <v>31</v>
      </c>
      <c r="B241" s="2377" t="s">
        <v>5081</v>
      </c>
      <c r="C241" s="2369" t="s">
        <v>2394</v>
      </c>
      <c r="D241" s="2369">
        <v>1</v>
      </c>
      <c r="E241" s="2369"/>
      <c r="F241" s="2351">
        <f t="shared" si="6"/>
        <v>1</v>
      </c>
      <c r="G241" s="2423"/>
      <c r="H241" s="2423">
        <f t="shared" si="7"/>
        <v>0</v>
      </c>
      <c r="I241" s="2427"/>
      <c r="J241" s="2428"/>
    </row>
    <row r="242" spans="1:10" s="2429" customFormat="1">
      <c r="A242" s="2369"/>
      <c r="B242" s="2378" t="s">
        <v>5082</v>
      </c>
      <c r="C242" s="2370" t="s">
        <v>1829</v>
      </c>
      <c r="D242" s="2370">
        <v>19.38</v>
      </c>
      <c r="E242" s="2370"/>
      <c r="F242" s="2351">
        <f t="shared" si="6"/>
        <v>19.38</v>
      </c>
      <c r="G242" s="2423">
        <v>165952</v>
      </c>
      <c r="H242" s="2423">
        <f t="shared" si="7"/>
        <v>3216150</v>
      </c>
      <c r="I242" s="2427"/>
      <c r="J242" s="2428"/>
    </row>
    <row r="243" spans="1:10" s="2429" customFormat="1">
      <c r="A243" s="2369"/>
      <c r="B243" s="2378" t="s">
        <v>5060</v>
      </c>
      <c r="C243" s="2370" t="s">
        <v>1829</v>
      </c>
      <c r="D243" s="2370">
        <v>19.38</v>
      </c>
      <c r="E243" s="2370"/>
      <c r="F243" s="2351">
        <f t="shared" si="6"/>
        <v>19.38</v>
      </c>
      <c r="G243" s="2423">
        <v>910186</v>
      </c>
      <c r="H243" s="2423">
        <f t="shared" si="7"/>
        <v>17639405</v>
      </c>
      <c r="I243" s="2427"/>
      <c r="J243" s="2428"/>
    </row>
    <row r="244" spans="1:10" s="2429" customFormat="1">
      <c r="A244" s="2369"/>
      <c r="B244" s="2378" t="s">
        <v>5083</v>
      </c>
      <c r="C244" s="2370" t="s">
        <v>1829</v>
      </c>
      <c r="D244" s="2370">
        <v>31.62</v>
      </c>
      <c r="E244" s="2370"/>
      <c r="F244" s="2351">
        <f t="shared" si="6"/>
        <v>31.62</v>
      </c>
      <c r="G244" s="2423">
        <v>183359</v>
      </c>
      <c r="H244" s="2423">
        <f t="shared" si="7"/>
        <v>5797812</v>
      </c>
      <c r="I244" s="2427"/>
      <c r="J244" s="2428"/>
    </row>
    <row r="245" spans="1:10" s="2429" customFormat="1">
      <c r="A245" s="2369"/>
      <c r="B245" s="2378" t="s">
        <v>5084</v>
      </c>
      <c r="C245" s="2370" t="s">
        <v>2044</v>
      </c>
      <c r="D245" s="2370">
        <v>3.1620000000000002E-2</v>
      </c>
      <c r="E245" s="2370"/>
      <c r="F245" s="2351">
        <f t="shared" si="6"/>
        <v>3.1620000000000002E-2</v>
      </c>
      <c r="G245" s="2423">
        <v>7434678</v>
      </c>
      <c r="H245" s="2423">
        <f t="shared" si="7"/>
        <v>235085</v>
      </c>
      <c r="I245" s="2427"/>
      <c r="J245" s="2428"/>
    </row>
    <row r="246" spans="1:10" s="2429" customFormat="1">
      <c r="A246" s="2369"/>
      <c r="B246" s="2378" t="s">
        <v>5062</v>
      </c>
      <c r="C246" s="2370" t="s">
        <v>3468</v>
      </c>
      <c r="D246" s="2370">
        <v>4</v>
      </c>
      <c r="E246" s="2370"/>
      <c r="F246" s="2351">
        <f t="shared" si="6"/>
        <v>4</v>
      </c>
      <c r="G246" s="2423">
        <v>345799</v>
      </c>
      <c r="H246" s="2423">
        <f t="shared" si="7"/>
        <v>1383196</v>
      </c>
      <c r="I246" s="2427"/>
      <c r="J246" s="2428"/>
    </row>
    <row r="247" spans="1:10" s="2429" customFormat="1">
      <c r="A247" s="2369"/>
      <c r="B247" s="2378" t="s">
        <v>5085</v>
      </c>
      <c r="C247" s="2370" t="s">
        <v>2521</v>
      </c>
      <c r="D247" s="2370">
        <v>4</v>
      </c>
      <c r="E247" s="2370"/>
      <c r="F247" s="2351">
        <f t="shared" si="6"/>
        <v>4</v>
      </c>
      <c r="G247" s="2423">
        <v>904397</v>
      </c>
      <c r="H247" s="2423">
        <f t="shared" si="7"/>
        <v>3617588</v>
      </c>
      <c r="I247" s="2427"/>
      <c r="J247" s="2428"/>
    </row>
    <row r="248" spans="1:10" s="2429" customFormat="1">
      <c r="A248" s="2369"/>
      <c r="B248" s="2378" t="s">
        <v>5086</v>
      </c>
      <c r="C248" s="2370" t="s">
        <v>2566</v>
      </c>
      <c r="D248" s="2370">
        <v>4</v>
      </c>
      <c r="E248" s="2370"/>
      <c r="F248" s="2351">
        <f t="shared" si="6"/>
        <v>4</v>
      </c>
      <c r="G248" s="2423">
        <v>139260</v>
      </c>
      <c r="H248" s="2423">
        <f t="shared" si="7"/>
        <v>557040</v>
      </c>
      <c r="I248" s="2427"/>
      <c r="J248" s="2428"/>
    </row>
    <row r="249" spans="1:10" s="2429" customFormat="1">
      <c r="A249" s="2369"/>
      <c r="B249" s="2378" t="s">
        <v>2932</v>
      </c>
      <c r="C249" s="2370" t="s">
        <v>2566</v>
      </c>
      <c r="D249" s="2370">
        <v>4</v>
      </c>
      <c r="E249" s="2370"/>
      <c r="F249" s="2351">
        <f t="shared" si="6"/>
        <v>4</v>
      </c>
      <c r="G249" s="2423">
        <v>22282</v>
      </c>
      <c r="H249" s="2423">
        <f t="shared" si="7"/>
        <v>89128</v>
      </c>
      <c r="I249" s="2427"/>
      <c r="J249" s="2428"/>
    </row>
    <row r="250" spans="1:10" s="2429" customFormat="1">
      <c r="A250" s="2369"/>
      <c r="B250" s="2378" t="s">
        <v>5087</v>
      </c>
      <c r="C250" s="2370" t="s">
        <v>2566</v>
      </c>
      <c r="D250" s="2370">
        <v>4</v>
      </c>
      <c r="E250" s="2370"/>
      <c r="F250" s="2351">
        <f t="shared" si="6"/>
        <v>4</v>
      </c>
      <c r="G250" s="2423">
        <v>139260</v>
      </c>
      <c r="H250" s="2423">
        <f t="shared" si="7"/>
        <v>557040</v>
      </c>
      <c r="I250" s="2427"/>
      <c r="J250" s="2428"/>
    </row>
    <row r="251" spans="1:10" s="2429" customFormat="1">
      <c r="A251" s="2369"/>
      <c r="B251" s="2378" t="s">
        <v>5088</v>
      </c>
      <c r="C251" s="2370" t="s">
        <v>2566</v>
      </c>
      <c r="D251" s="2370">
        <v>4</v>
      </c>
      <c r="E251" s="2370"/>
      <c r="F251" s="2351">
        <f t="shared" si="6"/>
        <v>4</v>
      </c>
      <c r="G251" s="2423">
        <v>139260</v>
      </c>
      <c r="H251" s="2423">
        <f t="shared" si="7"/>
        <v>557040</v>
      </c>
      <c r="I251" s="2427"/>
      <c r="J251" s="2428"/>
    </row>
    <row r="252" spans="1:10" s="2429" customFormat="1">
      <c r="A252" s="2369"/>
      <c r="B252" s="2378" t="s">
        <v>2892</v>
      </c>
      <c r="C252" s="2370" t="s">
        <v>2566</v>
      </c>
      <c r="D252" s="2370">
        <v>6</v>
      </c>
      <c r="E252" s="2370"/>
      <c r="F252" s="2351">
        <f t="shared" si="6"/>
        <v>6</v>
      </c>
      <c r="G252" s="2423">
        <v>6963</v>
      </c>
      <c r="H252" s="2423">
        <f t="shared" si="7"/>
        <v>41778</v>
      </c>
      <c r="I252" s="2427"/>
      <c r="J252" s="2428"/>
    </row>
    <row r="253" spans="1:10" s="2429" customFormat="1">
      <c r="A253" s="2369"/>
      <c r="B253" s="2378" t="s">
        <v>3815</v>
      </c>
      <c r="C253" s="2370" t="s">
        <v>2566</v>
      </c>
      <c r="D253" s="2370">
        <v>1</v>
      </c>
      <c r="E253" s="2370"/>
      <c r="F253" s="2351">
        <f t="shared" si="6"/>
        <v>1</v>
      </c>
      <c r="G253" s="2423">
        <v>84717</v>
      </c>
      <c r="H253" s="2423">
        <f t="shared" si="7"/>
        <v>84717</v>
      </c>
      <c r="I253" s="2427"/>
      <c r="J253" s="2428"/>
    </row>
    <row r="254" spans="1:10" s="2429" customFormat="1">
      <c r="A254" s="2369"/>
      <c r="B254" s="2378" t="s">
        <v>1739</v>
      </c>
      <c r="C254" s="2370" t="s">
        <v>2566</v>
      </c>
      <c r="D254" s="2370">
        <v>1</v>
      </c>
      <c r="E254" s="2370"/>
      <c r="F254" s="2351">
        <f t="shared" si="6"/>
        <v>1</v>
      </c>
      <c r="G254" s="2423">
        <v>129976</v>
      </c>
      <c r="H254" s="2423">
        <f t="shared" si="7"/>
        <v>129976</v>
      </c>
      <c r="I254" s="2427"/>
      <c r="J254" s="2428"/>
    </row>
    <row r="255" spans="1:10" s="2429" customFormat="1">
      <c r="A255" s="2369"/>
      <c r="B255" s="2378" t="s">
        <v>5089</v>
      </c>
      <c r="C255" s="2370" t="s">
        <v>2566</v>
      </c>
      <c r="D255" s="2370">
        <v>2</v>
      </c>
      <c r="E255" s="2370"/>
      <c r="F255" s="2351">
        <f t="shared" si="6"/>
        <v>2</v>
      </c>
      <c r="G255" s="2423">
        <v>32494</v>
      </c>
      <c r="H255" s="2423">
        <f t="shared" si="7"/>
        <v>64988</v>
      </c>
      <c r="I255" s="2427"/>
      <c r="J255" s="2428"/>
    </row>
    <row r="256" spans="1:10" s="2429" customFormat="1">
      <c r="A256" s="2369"/>
      <c r="B256" s="2378" t="s">
        <v>5090</v>
      </c>
      <c r="C256" s="2370" t="s">
        <v>2566</v>
      </c>
      <c r="D256" s="2370">
        <v>2</v>
      </c>
      <c r="E256" s="2370"/>
      <c r="F256" s="2351">
        <f t="shared" si="6"/>
        <v>2</v>
      </c>
      <c r="G256" s="2423">
        <v>32494</v>
      </c>
      <c r="H256" s="2423">
        <f t="shared" si="7"/>
        <v>64988</v>
      </c>
      <c r="I256" s="2427"/>
      <c r="J256" s="2428"/>
    </row>
    <row r="257" spans="1:10" s="2429" customFormat="1">
      <c r="A257" s="2369">
        <v>32</v>
      </c>
      <c r="B257" s="2377" t="s">
        <v>5091</v>
      </c>
      <c r="C257" s="2369" t="s">
        <v>2448</v>
      </c>
      <c r="D257" s="2369">
        <v>2</v>
      </c>
      <c r="E257" s="2369"/>
      <c r="F257" s="2351">
        <f t="shared" si="6"/>
        <v>2</v>
      </c>
      <c r="G257" s="2423"/>
      <c r="H257" s="2423"/>
      <c r="I257" s="2427"/>
      <c r="J257" s="2428"/>
    </row>
    <row r="258" spans="1:10" s="2429" customFormat="1">
      <c r="A258" s="2369"/>
      <c r="B258" s="2378" t="s">
        <v>5092</v>
      </c>
      <c r="C258" s="2370" t="s">
        <v>2256</v>
      </c>
      <c r="D258" s="2370">
        <v>9.48</v>
      </c>
      <c r="E258" s="2370"/>
      <c r="F258" s="2351">
        <f t="shared" si="6"/>
        <v>9.48</v>
      </c>
      <c r="G258" s="2423">
        <v>43287</v>
      </c>
      <c r="H258" s="2423">
        <f t="shared" si="7"/>
        <v>410361</v>
      </c>
      <c r="I258" s="2427"/>
      <c r="J258" s="2428"/>
    </row>
    <row r="259" spans="1:10" s="2429" customFormat="1">
      <c r="A259" s="2369"/>
      <c r="B259" s="2378" t="s">
        <v>2959</v>
      </c>
      <c r="C259" s="2370" t="s">
        <v>2566</v>
      </c>
      <c r="D259" s="2370">
        <v>2</v>
      </c>
      <c r="E259" s="2370"/>
      <c r="F259" s="2351">
        <f t="shared" si="6"/>
        <v>2</v>
      </c>
      <c r="G259" s="2423">
        <v>49902</v>
      </c>
      <c r="H259" s="2423">
        <f t="shared" si="7"/>
        <v>99804</v>
      </c>
      <c r="I259" s="2427"/>
      <c r="J259" s="2428"/>
    </row>
    <row r="260" spans="1:10" s="2429" customFormat="1">
      <c r="A260" s="2369"/>
      <c r="B260" s="2378" t="s">
        <v>5093</v>
      </c>
      <c r="C260" s="2370" t="s">
        <v>2566</v>
      </c>
      <c r="D260" s="2370">
        <v>16</v>
      </c>
      <c r="E260" s="2370"/>
      <c r="F260" s="2351">
        <f t="shared" si="6"/>
        <v>16</v>
      </c>
      <c r="G260" s="2423">
        <v>35628</v>
      </c>
      <c r="H260" s="2423">
        <f t="shared" si="7"/>
        <v>570048</v>
      </c>
      <c r="I260" s="2427"/>
      <c r="J260" s="2428"/>
    </row>
    <row r="261" spans="1:10" s="2429" customFormat="1">
      <c r="A261" s="2369"/>
      <c r="B261" s="2378" t="s">
        <v>5094</v>
      </c>
      <c r="C261" s="2370" t="s">
        <v>2566</v>
      </c>
      <c r="D261" s="2370">
        <v>2</v>
      </c>
      <c r="E261" s="2370"/>
      <c r="F261" s="2351">
        <f t="shared" si="6"/>
        <v>2</v>
      </c>
      <c r="G261" s="2423">
        <v>32494</v>
      </c>
      <c r="H261" s="2423">
        <f t="shared" si="7"/>
        <v>64988</v>
      </c>
      <c r="I261" s="2427"/>
      <c r="J261" s="2428"/>
    </row>
    <row r="262" spans="1:10" s="2429" customFormat="1">
      <c r="A262" s="2369"/>
      <c r="B262" s="2378" t="s">
        <v>5095</v>
      </c>
      <c r="C262" s="2370" t="s">
        <v>2566</v>
      </c>
      <c r="D262" s="2370">
        <v>4</v>
      </c>
      <c r="E262" s="2370"/>
      <c r="F262" s="2351">
        <f t="shared" si="6"/>
        <v>4</v>
      </c>
      <c r="G262" s="2423">
        <v>6963</v>
      </c>
      <c r="H262" s="2423">
        <f t="shared" si="7"/>
        <v>27852</v>
      </c>
      <c r="I262" s="2427"/>
      <c r="J262" s="2428"/>
    </row>
    <row r="263" spans="1:10" s="2429" customFormat="1">
      <c r="A263" s="2369"/>
      <c r="B263" s="2378" t="s">
        <v>5096</v>
      </c>
      <c r="C263" s="2370" t="s">
        <v>2566</v>
      </c>
      <c r="D263" s="2370">
        <v>2</v>
      </c>
      <c r="E263" s="2370"/>
      <c r="F263" s="2351">
        <f t="shared" si="6"/>
        <v>2</v>
      </c>
      <c r="G263" s="2423">
        <v>113729</v>
      </c>
      <c r="H263" s="2423">
        <f t="shared" si="7"/>
        <v>227458</v>
      </c>
      <c r="I263" s="2427"/>
      <c r="J263" s="2428"/>
    </row>
    <row r="264" spans="1:10" s="2429" customFormat="1">
      <c r="A264" s="2369"/>
      <c r="B264" s="2378" t="s">
        <v>5097</v>
      </c>
      <c r="C264" s="2370" t="s">
        <v>2566</v>
      </c>
      <c r="D264" s="2370">
        <v>2</v>
      </c>
      <c r="E264" s="2370"/>
      <c r="F264" s="2351">
        <f t="shared" si="6"/>
        <v>2</v>
      </c>
      <c r="G264" s="2423">
        <v>235582</v>
      </c>
      <c r="H264" s="2423">
        <f t="shared" si="7"/>
        <v>471164</v>
      </c>
      <c r="I264" s="2427"/>
      <c r="J264" s="2428"/>
    </row>
    <row r="265" spans="1:10" s="2429" customFormat="1">
      <c r="A265" s="2369"/>
      <c r="B265" s="2378" t="s">
        <v>5098</v>
      </c>
      <c r="C265" s="2370" t="s">
        <v>2566</v>
      </c>
      <c r="D265" s="2370">
        <v>2</v>
      </c>
      <c r="E265" s="2370"/>
      <c r="F265" s="2351">
        <f t="shared" si="6"/>
        <v>2</v>
      </c>
      <c r="G265" s="2423">
        <v>100964</v>
      </c>
      <c r="H265" s="2423">
        <f t="shared" si="7"/>
        <v>201928</v>
      </c>
      <c r="I265" s="2427"/>
      <c r="J265" s="2428"/>
    </row>
    <row r="266" spans="1:10" s="2429" customFormat="1">
      <c r="A266" s="2369">
        <v>33</v>
      </c>
      <c r="B266" s="2377" t="s">
        <v>5099</v>
      </c>
      <c r="C266" s="2370"/>
      <c r="D266" s="2370"/>
      <c r="E266" s="2370"/>
      <c r="F266" s="2351">
        <f t="shared" si="6"/>
        <v>0</v>
      </c>
      <c r="G266" s="2423"/>
      <c r="H266" s="2423">
        <f t="shared" si="7"/>
        <v>0</v>
      </c>
      <c r="I266" s="2427"/>
      <c r="J266" s="2428"/>
    </row>
    <row r="267" spans="1:10" s="2429" customFormat="1">
      <c r="A267" s="2369"/>
      <c r="B267" s="2378" t="s">
        <v>5100</v>
      </c>
      <c r="C267" s="2370" t="s">
        <v>3468</v>
      </c>
      <c r="D267" s="2370">
        <v>1</v>
      </c>
      <c r="E267" s="2370"/>
      <c r="F267" s="2351">
        <f t="shared" si="6"/>
        <v>1</v>
      </c>
      <c r="G267" s="2423">
        <v>4413827</v>
      </c>
      <c r="H267" s="2423">
        <f t="shared" si="7"/>
        <v>4413827</v>
      </c>
      <c r="I267" s="2427"/>
      <c r="J267" s="2428"/>
    </row>
    <row r="268" spans="1:10" s="2429" customFormat="1">
      <c r="A268" s="2369"/>
      <c r="B268" s="2378" t="s">
        <v>5101</v>
      </c>
      <c r="C268" s="2370" t="s">
        <v>3468</v>
      </c>
      <c r="D268" s="2370">
        <v>1</v>
      </c>
      <c r="E268" s="2370"/>
      <c r="F268" s="2351">
        <f t="shared" si="6"/>
        <v>1</v>
      </c>
      <c r="G268" s="2423">
        <v>3623036</v>
      </c>
      <c r="H268" s="2423">
        <f t="shared" si="7"/>
        <v>3623036</v>
      </c>
      <c r="I268" s="2427"/>
      <c r="J268" s="2428"/>
    </row>
    <row r="269" spans="1:10" s="2429" customFormat="1">
      <c r="A269" s="2369"/>
      <c r="B269" s="2378" t="s">
        <v>5018</v>
      </c>
      <c r="C269" s="2370" t="s">
        <v>3468</v>
      </c>
      <c r="D269" s="2370">
        <v>1</v>
      </c>
      <c r="E269" s="2370"/>
      <c r="F269" s="2351">
        <f t="shared" si="6"/>
        <v>1</v>
      </c>
      <c r="G269" s="2423">
        <v>408520</v>
      </c>
      <c r="H269" s="2423">
        <f t="shared" si="7"/>
        <v>408520</v>
      </c>
      <c r="I269" s="2427"/>
      <c r="J269" s="2428"/>
    </row>
    <row r="270" spans="1:10" s="2429" customFormat="1">
      <c r="A270" s="2369"/>
      <c r="B270" s="2378" t="s">
        <v>5102</v>
      </c>
      <c r="C270" s="2370" t="s">
        <v>5103</v>
      </c>
      <c r="D270" s="2370">
        <v>5</v>
      </c>
      <c r="E270" s="2370"/>
      <c r="F270" s="2351">
        <f t="shared" si="6"/>
        <v>5</v>
      </c>
      <c r="G270" s="2423">
        <v>1078898</v>
      </c>
      <c r="H270" s="2423">
        <f t="shared" si="7"/>
        <v>5394490</v>
      </c>
      <c r="I270" s="2427"/>
      <c r="J270" s="2428"/>
    </row>
    <row r="271" spans="1:10" s="2429" customFormat="1">
      <c r="A271" s="2369"/>
      <c r="B271" s="2378" t="s">
        <v>5104</v>
      </c>
      <c r="C271" s="2370" t="s">
        <v>5103</v>
      </c>
      <c r="D271" s="2370">
        <v>5</v>
      </c>
      <c r="E271" s="2370"/>
      <c r="F271" s="2351">
        <f t="shared" si="6"/>
        <v>5</v>
      </c>
      <c r="G271" s="2423">
        <v>94848</v>
      </c>
      <c r="H271" s="2423">
        <f t="shared" si="7"/>
        <v>474240</v>
      </c>
      <c r="I271" s="2427"/>
      <c r="J271" s="2428"/>
    </row>
    <row r="272" spans="1:10" s="2429" customFormat="1">
      <c r="A272" s="2369"/>
      <c r="B272" s="2378" t="s">
        <v>5105</v>
      </c>
      <c r="C272" s="2370" t="s">
        <v>3468</v>
      </c>
      <c r="D272" s="2370">
        <v>1</v>
      </c>
      <c r="E272" s="2370"/>
      <c r="F272" s="2351">
        <f t="shared" ref="F272:F283" si="8">D272+E272</f>
        <v>1</v>
      </c>
      <c r="G272" s="2423">
        <v>119071</v>
      </c>
      <c r="H272" s="2423">
        <f t="shared" si="7"/>
        <v>119071</v>
      </c>
      <c r="I272" s="2427"/>
      <c r="J272" s="2428"/>
    </row>
    <row r="273" spans="1:10" s="2429" customFormat="1" ht="27" customHeight="1">
      <c r="A273" s="2369"/>
      <c r="B273" s="2378" t="s">
        <v>5106</v>
      </c>
      <c r="C273" s="2370" t="s">
        <v>5107</v>
      </c>
      <c r="D273" s="2370">
        <v>1</v>
      </c>
      <c r="E273" s="2370"/>
      <c r="F273" s="2351">
        <f t="shared" si="8"/>
        <v>1</v>
      </c>
      <c r="G273" s="2423">
        <v>3618423</v>
      </c>
      <c r="H273" s="2423">
        <f t="shared" ref="H273:H283" si="9">ROUND((G273*F273),0)</f>
        <v>3618423</v>
      </c>
      <c r="I273" s="2427"/>
      <c r="J273" s="2428"/>
    </row>
    <row r="274" spans="1:10" s="2429" customFormat="1">
      <c r="A274" s="2369"/>
      <c r="B274" s="2378" t="s">
        <v>4969</v>
      </c>
      <c r="C274" s="2370" t="s">
        <v>2521</v>
      </c>
      <c r="D274" s="2370">
        <v>4</v>
      </c>
      <c r="E274" s="2370"/>
      <c r="F274" s="2351">
        <f t="shared" si="8"/>
        <v>4</v>
      </c>
      <c r="G274" s="2423">
        <v>19800</v>
      </c>
      <c r="H274" s="2423">
        <f t="shared" si="9"/>
        <v>79200</v>
      </c>
      <c r="I274" s="2427"/>
      <c r="J274" s="2428"/>
    </row>
    <row r="275" spans="1:10" s="2429" customFormat="1">
      <c r="A275" s="2369" t="s">
        <v>1669</v>
      </c>
      <c r="B275" s="2377" t="s">
        <v>5108</v>
      </c>
      <c r="C275" s="2370"/>
      <c r="D275" s="2370"/>
      <c r="E275" s="2370"/>
      <c r="F275" s="2351"/>
      <c r="G275" s="2423"/>
      <c r="H275" s="2423"/>
      <c r="I275" s="2427"/>
      <c r="J275" s="2428"/>
    </row>
    <row r="276" spans="1:10" s="2429" customFormat="1" ht="27.6">
      <c r="A276" s="2369">
        <v>1</v>
      </c>
      <c r="B276" s="2377" t="s">
        <v>4982</v>
      </c>
      <c r="C276" s="2370"/>
      <c r="D276" s="2370"/>
      <c r="E276" s="2370"/>
      <c r="F276" s="2351"/>
      <c r="G276" s="2423"/>
      <c r="H276" s="2435">
        <f>SUM(H277:H283)</f>
        <v>7761972</v>
      </c>
      <c r="I276" s="2427"/>
      <c r="J276" s="2428"/>
    </row>
    <row r="277" spans="1:10" s="2429" customFormat="1">
      <c r="A277" s="2369"/>
      <c r="B277" s="2386" t="s">
        <v>5109</v>
      </c>
      <c r="C277" s="2387" t="s">
        <v>2044</v>
      </c>
      <c r="D277" s="2387">
        <v>0</v>
      </c>
      <c r="E277" s="2387">
        <v>6.0999999999999999E-2</v>
      </c>
      <c r="F277" s="2359">
        <f t="shared" si="8"/>
        <v>6.0999999999999999E-2</v>
      </c>
      <c r="G277" s="2432">
        <v>35259993</v>
      </c>
      <c r="H277" s="2432">
        <f t="shared" si="9"/>
        <v>2150860</v>
      </c>
      <c r="I277" s="2427"/>
      <c r="J277" s="2428"/>
    </row>
    <row r="278" spans="1:10" s="2429" customFormat="1">
      <c r="A278" s="2369"/>
      <c r="B278" s="2386" t="s">
        <v>5110</v>
      </c>
      <c r="C278" s="2387" t="s">
        <v>2541</v>
      </c>
      <c r="D278" s="2387">
        <v>0</v>
      </c>
      <c r="E278" s="2387">
        <v>31</v>
      </c>
      <c r="F278" s="2359">
        <f t="shared" si="8"/>
        <v>31</v>
      </c>
      <c r="G278" s="2432">
        <f>73590*1.15</f>
        <v>84628.5</v>
      </c>
      <c r="H278" s="2432">
        <f t="shared" si="9"/>
        <v>2623484</v>
      </c>
      <c r="I278" s="2427"/>
      <c r="J278" s="2428"/>
    </row>
    <row r="279" spans="1:10" s="2429" customFormat="1">
      <c r="A279" s="2369"/>
      <c r="B279" s="2386" t="s">
        <v>5111</v>
      </c>
      <c r="C279" s="2387" t="s">
        <v>2541</v>
      </c>
      <c r="D279" s="2387">
        <v>0</v>
      </c>
      <c r="E279" s="2387">
        <v>31</v>
      </c>
      <c r="F279" s="2359">
        <f t="shared" si="8"/>
        <v>31</v>
      </c>
      <c r="G279" s="2432">
        <v>27800</v>
      </c>
      <c r="H279" s="2432">
        <f t="shared" si="9"/>
        <v>861800</v>
      </c>
      <c r="I279" s="2427"/>
      <c r="J279" s="2428"/>
    </row>
    <row r="280" spans="1:10" s="2429" customFormat="1">
      <c r="A280" s="2369"/>
      <c r="B280" s="2386" t="s">
        <v>5112</v>
      </c>
      <c r="C280" s="2387" t="s">
        <v>2541</v>
      </c>
      <c r="D280" s="2387">
        <v>0</v>
      </c>
      <c r="E280" s="2387">
        <v>20</v>
      </c>
      <c r="F280" s="2359">
        <f t="shared" si="8"/>
        <v>20</v>
      </c>
      <c r="G280" s="2432">
        <f>47850*1.15</f>
        <v>55027.499999999993</v>
      </c>
      <c r="H280" s="2432">
        <f t="shared" si="9"/>
        <v>1100550</v>
      </c>
      <c r="I280" s="2427"/>
      <c r="J280" s="2428"/>
    </row>
    <row r="281" spans="1:10" s="2429" customFormat="1">
      <c r="A281" s="2369"/>
      <c r="B281" s="2386" t="s">
        <v>5113</v>
      </c>
      <c r="C281" s="2387" t="s">
        <v>2541</v>
      </c>
      <c r="D281" s="2387">
        <v>0</v>
      </c>
      <c r="E281" s="2387">
        <v>20</v>
      </c>
      <c r="F281" s="2359">
        <f t="shared" si="8"/>
        <v>20</v>
      </c>
      <c r="G281" s="2432">
        <v>19750</v>
      </c>
      <c r="H281" s="2432">
        <f t="shared" si="9"/>
        <v>395000</v>
      </c>
      <c r="I281" s="2427"/>
      <c r="J281" s="2428"/>
    </row>
    <row r="282" spans="1:10" s="2429" customFormat="1">
      <c r="A282" s="2369"/>
      <c r="B282" s="2386" t="s">
        <v>5114</v>
      </c>
      <c r="C282" s="2387" t="s">
        <v>2448</v>
      </c>
      <c r="D282" s="2387">
        <v>0</v>
      </c>
      <c r="E282" s="2387">
        <v>4</v>
      </c>
      <c r="F282" s="2359">
        <f t="shared" si="8"/>
        <v>4</v>
      </c>
      <c r="G282" s="2432">
        <v>85038</v>
      </c>
      <c r="H282" s="2432">
        <f t="shared" si="9"/>
        <v>340152</v>
      </c>
      <c r="I282" s="2427"/>
      <c r="J282" s="2428"/>
    </row>
    <row r="283" spans="1:10" s="2429" customFormat="1">
      <c r="A283" s="2369"/>
      <c r="B283" s="2386" t="s">
        <v>5115</v>
      </c>
      <c r="C283" s="2387" t="s">
        <v>2448</v>
      </c>
      <c r="D283" s="2387">
        <v>0</v>
      </c>
      <c r="E283" s="2387">
        <v>2</v>
      </c>
      <c r="F283" s="2359">
        <f t="shared" si="8"/>
        <v>2</v>
      </c>
      <c r="G283" s="2432">
        <v>145063</v>
      </c>
      <c r="H283" s="2432">
        <f t="shared" si="9"/>
        <v>290126</v>
      </c>
      <c r="I283" s="2427"/>
      <c r="J283" s="2428"/>
    </row>
    <row r="284" spans="1:10" s="2429" customFormat="1">
      <c r="A284" s="2369"/>
      <c r="B284" s="2436" t="s">
        <v>5146</v>
      </c>
      <c r="C284" s="2387"/>
      <c r="D284" s="2387"/>
      <c r="E284" s="2387"/>
      <c r="F284" s="2359"/>
      <c r="G284" s="2432"/>
      <c r="H284" s="2432">
        <f>SUM(H10:H274)+H276</f>
        <v>1297021005</v>
      </c>
      <c r="I284" s="2427"/>
      <c r="J284" s="2428"/>
    </row>
    <row r="285" spans="1:10" s="2429" customFormat="1" ht="21.75" customHeight="1">
      <c r="A285" s="2437"/>
      <c r="B285" s="2369" t="s">
        <v>5147</v>
      </c>
      <c r="C285" s="2370"/>
      <c r="D285" s="2370"/>
      <c r="E285" s="2370"/>
      <c r="F285" s="2351"/>
      <c r="G285" s="2438"/>
      <c r="H285" s="2439">
        <f>ROUND(H284,-3)</f>
        <v>1297021000</v>
      </c>
      <c r="I285" s="2427"/>
      <c r="J285" s="2428"/>
    </row>
    <row r="286" spans="1:10" s="2429" customFormat="1" ht="23.25" customHeight="1">
      <c r="A286" s="2743" t="s">
        <v>5148</v>
      </c>
      <c r="B286" s="2744"/>
      <c r="C286" s="2744"/>
      <c r="D286" s="2744"/>
      <c r="E286" s="2744"/>
      <c r="F286" s="2744"/>
      <c r="G286" s="2744"/>
      <c r="H286" s="2744"/>
      <c r="I286" s="2745"/>
      <c r="J286" s="2428"/>
    </row>
    <row r="287" spans="1:10">
      <c r="B287" s="2395" t="s">
        <v>5149</v>
      </c>
      <c r="C287" s="2746" t="s">
        <v>5150</v>
      </c>
      <c r="D287" s="2746"/>
      <c r="E287" s="2746"/>
      <c r="F287" s="2746"/>
      <c r="G287" s="2746"/>
      <c r="H287" s="2746"/>
    </row>
    <row r="288" spans="1:10">
      <c r="B288" s="2395" t="s">
        <v>5151</v>
      </c>
      <c r="C288" s="2746" t="s">
        <v>5152</v>
      </c>
      <c r="D288" s="2746"/>
      <c r="E288" s="2746"/>
      <c r="F288" s="2746"/>
      <c r="G288" s="2746"/>
      <c r="H288" s="2746"/>
    </row>
    <row r="289" spans="2:9">
      <c r="B289" s="2395"/>
      <c r="C289" s="2440"/>
      <c r="D289" s="2441"/>
      <c r="E289" s="2441"/>
      <c r="F289" s="2441"/>
      <c r="G289" s="2442"/>
      <c r="H289" s="2443"/>
    </row>
    <row r="290" spans="2:9">
      <c r="B290" s="2395"/>
      <c r="C290" s="2440"/>
      <c r="D290" s="2441"/>
      <c r="E290" s="2441"/>
      <c r="F290" s="2441"/>
      <c r="G290" s="2442"/>
      <c r="H290" s="2443"/>
    </row>
    <row r="291" spans="2:9">
      <c r="B291" s="2444"/>
      <c r="C291" s="2440"/>
      <c r="D291" s="2441"/>
      <c r="E291" s="2441"/>
      <c r="F291" s="2441"/>
      <c r="G291" s="2442"/>
      <c r="H291" s="2443"/>
    </row>
    <row r="292" spans="2:9" ht="27" customHeight="1">
      <c r="B292" s="2395"/>
      <c r="C292" s="2440"/>
      <c r="D292" s="2441"/>
      <c r="E292" s="2441"/>
      <c r="F292" s="2441"/>
      <c r="G292" s="2442"/>
      <c r="H292" s="2443"/>
    </row>
    <row r="293" spans="2:9">
      <c r="B293" s="2395"/>
      <c r="C293" s="2440"/>
      <c r="D293" s="2441"/>
      <c r="E293" s="2441"/>
      <c r="F293" s="2441"/>
      <c r="G293" s="2442"/>
      <c r="H293" s="2443"/>
      <c r="I293" s="2445"/>
    </row>
    <row r="294" spans="2:9">
      <c r="B294" s="2395" t="s">
        <v>5153</v>
      </c>
      <c r="C294" s="2746" t="s">
        <v>5154</v>
      </c>
      <c r="D294" s="2746"/>
      <c r="E294" s="2746"/>
      <c r="F294" s="2746"/>
      <c r="G294" s="2746"/>
      <c r="H294" s="2746"/>
    </row>
    <row r="297" spans="2:9">
      <c r="B297" s="2446"/>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60</vt:i4>
      </vt:variant>
    </vt:vector>
  </HeadingPairs>
  <TitlesOfParts>
    <vt:vector size="98"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2020-05-25T07:29:45Z</dcterms:modified>
</cp:coreProperties>
</file>