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-data\"/>
    </mc:Choice>
  </mc:AlternateContent>
  <xr:revisionPtr revIDLastSave="0" documentId="13_ncr:1_{79C9BE28-372B-4EF9-9849-B18501DA45B9}" xr6:coauthVersionLast="47" xr6:coauthVersionMax="47" xr10:uidLastSave="{00000000-0000-0000-0000-000000000000}"/>
  <bookViews>
    <workbookView xWindow="12994" yWindow="0" windowWidth="10826" windowHeight="1417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G15" i="1"/>
  <c r="G38" i="1" s="1"/>
  <c r="M15" i="1"/>
  <c r="M38" i="1" s="1"/>
  <c r="M3" i="1"/>
  <c r="M16" i="1"/>
  <c r="N16" i="1" s="1"/>
  <c r="M4" i="1"/>
  <c r="N4" i="1" s="1"/>
  <c r="D3" i="1"/>
  <c r="D12" i="1"/>
  <c r="D15" i="1"/>
  <c r="E15" i="1" s="1"/>
  <c r="P3" i="1"/>
  <c r="J38" i="1"/>
  <c r="V16" i="1"/>
  <c r="S16" i="1"/>
  <c r="V15" i="1"/>
  <c r="S15" i="1"/>
  <c r="S38" i="1" s="1"/>
  <c r="P16" i="1"/>
  <c r="Q16" i="1" s="1"/>
  <c r="P15" i="1"/>
  <c r="P38" i="1" s="1"/>
  <c r="J16" i="1"/>
  <c r="J15" i="1"/>
  <c r="D16" i="1"/>
  <c r="V38" i="1"/>
  <c r="G36" i="1"/>
  <c r="E4" i="1"/>
  <c r="V4" i="1"/>
  <c r="V3" i="1"/>
  <c r="S4" i="1"/>
  <c r="S3" i="1"/>
  <c r="P4" i="1"/>
  <c r="J4" i="1"/>
  <c r="J3" i="1"/>
  <c r="G4" i="1"/>
  <c r="G3" i="1"/>
  <c r="D4" i="1"/>
  <c r="P36" i="1"/>
  <c r="V36" i="1"/>
  <c r="S36" i="1"/>
  <c r="J36" i="1"/>
  <c r="E12" i="1"/>
  <c r="G12" i="1"/>
  <c r="J12" i="1"/>
  <c r="M12" i="1"/>
  <c r="P12" i="1"/>
  <c r="S12" i="1"/>
  <c r="V12" i="1"/>
  <c r="V9" i="1"/>
  <c r="W9" i="1" s="1"/>
  <c r="S9" i="1"/>
  <c r="P9" i="1"/>
  <c r="M9" i="1"/>
  <c r="J9" i="1"/>
  <c r="G9" i="1"/>
  <c r="D9" i="1"/>
  <c r="D6" i="1"/>
  <c r="E6" i="1" s="1"/>
  <c r="G6" i="1"/>
  <c r="J6" i="1"/>
  <c r="M6" i="1"/>
  <c r="N6" i="1" s="1"/>
  <c r="P6" i="1"/>
  <c r="S6" i="1"/>
  <c r="T6" i="1" s="1"/>
  <c r="V6" i="1"/>
  <c r="H3" i="1"/>
  <c r="W33" i="1"/>
  <c r="T33" i="1"/>
  <c r="Q33" i="1"/>
  <c r="N33" i="1"/>
  <c r="K33" i="1"/>
  <c r="H33" i="1"/>
  <c r="E33" i="1"/>
  <c r="W32" i="1"/>
  <c r="T32" i="1"/>
  <c r="Q32" i="1"/>
  <c r="N32" i="1"/>
  <c r="K32" i="1"/>
  <c r="H32" i="1"/>
  <c r="E32" i="1"/>
  <c r="W30" i="1"/>
  <c r="T30" i="1"/>
  <c r="Q30" i="1"/>
  <c r="N30" i="1"/>
  <c r="K30" i="1"/>
  <c r="H30" i="1"/>
  <c r="E30" i="1"/>
  <c r="W29" i="1"/>
  <c r="T29" i="1"/>
  <c r="Q29" i="1"/>
  <c r="N29" i="1"/>
  <c r="K29" i="1"/>
  <c r="H29" i="1"/>
  <c r="E29" i="1"/>
  <c r="W27" i="1"/>
  <c r="T27" i="1"/>
  <c r="Q27" i="1"/>
  <c r="N27" i="1"/>
  <c r="K27" i="1"/>
  <c r="H27" i="1"/>
  <c r="E27" i="1"/>
  <c r="W26" i="1"/>
  <c r="T26" i="1"/>
  <c r="Q26" i="1"/>
  <c r="N26" i="1"/>
  <c r="K26" i="1"/>
  <c r="H26" i="1"/>
  <c r="E26" i="1"/>
  <c r="W24" i="1"/>
  <c r="T24" i="1"/>
  <c r="Q24" i="1"/>
  <c r="N24" i="1"/>
  <c r="K24" i="1"/>
  <c r="H24" i="1"/>
  <c r="E24" i="1"/>
  <c r="W23" i="1"/>
  <c r="T23" i="1"/>
  <c r="Q23" i="1"/>
  <c r="N23" i="1"/>
  <c r="K23" i="1"/>
  <c r="H23" i="1"/>
  <c r="E23" i="1"/>
  <c r="W21" i="1"/>
  <c r="T21" i="1"/>
  <c r="Q21" i="1"/>
  <c r="N21" i="1"/>
  <c r="K21" i="1"/>
  <c r="H21" i="1"/>
  <c r="E21" i="1"/>
  <c r="W20" i="1"/>
  <c r="T20" i="1"/>
  <c r="Q20" i="1"/>
  <c r="N20" i="1"/>
  <c r="K20" i="1"/>
  <c r="H20" i="1"/>
  <c r="E20" i="1"/>
  <c r="W16" i="1"/>
  <c r="W15" i="1"/>
  <c r="W13" i="1"/>
  <c r="W12" i="1"/>
  <c r="W10" i="1"/>
  <c r="W7" i="1"/>
  <c r="W6" i="1"/>
  <c r="W4" i="1"/>
  <c r="W3" i="1"/>
  <c r="T16" i="1"/>
  <c r="T15" i="1"/>
  <c r="T13" i="1"/>
  <c r="T12" i="1"/>
  <c r="T10" i="1"/>
  <c r="T9" i="1"/>
  <c r="T7" i="1"/>
  <c r="T4" i="1"/>
  <c r="T3" i="1"/>
  <c r="Q4" i="1"/>
  <c r="Q3" i="1"/>
  <c r="Q7" i="1"/>
  <c r="Q6" i="1"/>
  <c r="Q10" i="1"/>
  <c r="Q9" i="1"/>
  <c r="Q13" i="1"/>
  <c r="Q12" i="1"/>
  <c r="N13" i="1"/>
  <c r="N12" i="1"/>
  <c r="N10" i="1"/>
  <c r="N9" i="1"/>
  <c r="N7" i="1"/>
  <c r="E16" i="1"/>
  <c r="E13" i="1"/>
  <c r="E10" i="1"/>
  <c r="E9" i="1"/>
  <c r="E7" i="1"/>
  <c r="H13" i="1"/>
  <c r="H12" i="1"/>
  <c r="H10" i="1"/>
  <c r="H9" i="1"/>
  <c r="H7" i="1"/>
  <c r="H6" i="1"/>
  <c r="H4" i="1"/>
  <c r="K16" i="1"/>
  <c r="K15" i="1"/>
  <c r="K13" i="1"/>
  <c r="K12" i="1"/>
  <c r="K10" i="1"/>
  <c r="K9" i="1"/>
  <c r="K7" i="1"/>
  <c r="K6" i="1"/>
  <c r="K4" i="1"/>
  <c r="K3" i="1"/>
  <c r="H15" i="1" l="1"/>
  <c r="N15" i="1"/>
  <c r="M36" i="1"/>
  <c r="D38" i="1"/>
  <c r="Q15" i="1"/>
  <c r="N3" i="1"/>
  <c r="D36" i="1"/>
  <c r="E3" i="1"/>
</calcChain>
</file>

<file path=xl/sharedStrings.xml><?xml version="1.0" encoding="utf-8"?>
<sst xmlns="http://schemas.openxmlformats.org/spreadsheetml/2006/main" count="12" uniqueCount="4">
  <si>
    <t>radius</t>
    <phoneticPr fontId="1" type="noConversion"/>
  </si>
  <si>
    <t>active</t>
    <phoneticPr fontId="1" type="noConversion"/>
  </si>
  <si>
    <t>passive</t>
    <phoneticPr fontId="1" type="noConversion"/>
  </si>
  <si>
    <t>fraction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</si>
</sst>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0" zoomScaleNormal="70" workbookViewId="0">
      <selection activeCell="G16" sqref="G16"/>
    </sheetView>
  </sheetViews>
  <sheetFormatPr defaultRowHeight="14.15" x14ac:dyDescent="0.35"/>
  <cols>
    <col min="1" max="2" width="9.140625" style="1"/>
    <col min="3" max="3" width="2.7109375" style="1" customWidth="1"/>
    <col min="4" max="5" width="9.140625" style="1"/>
    <col min="6" max="6" width="2.7109375" style="1" customWidth="1"/>
    <col min="7" max="8" width="9.140625" style="1"/>
    <col min="9" max="9" width="2.7109375" style="1" customWidth="1"/>
    <col min="10" max="11" width="9.140625" style="1"/>
    <col min="12" max="12" width="2.7109375" style="1" customWidth="1"/>
    <col min="13" max="14" width="9.140625" style="1"/>
    <col min="15" max="15" width="2.7109375" style="1" customWidth="1"/>
    <col min="16" max="17" width="9.140625" style="1"/>
    <col min="18" max="18" width="2.7109375" style="1" customWidth="1"/>
    <col min="19" max="20" width="9.140625" style="1"/>
    <col min="21" max="21" width="2.7109375" style="1" customWidth="1"/>
    <col min="22" max="16384" width="9.140625" style="1"/>
  </cols>
  <sheetData>
    <row r="1" spans="1:23" x14ac:dyDescent="0.35">
      <c r="A1" s="2"/>
      <c r="B1" s="4" t="s">
        <v>3</v>
      </c>
      <c r="D1" s="6">
        <v>0</v>
      </c>
      <c r="E1" s="4"/>
      <c r="G1" s="6">
        <v>0.2</v>
      </c>
      <c r="H1" s="4"/>
      <c r="J1" s="6">
        <v>0.4</v>
      </c>
      <c r="K1" s="4"/>
      <c r="M1" s="6">
        <v>0.57999999999999996</v>
      </c>
      <c r="N1" s="4"/>
      <c r="P1" s="6">
        <v>0.64</v>
      </c>
      <c r="Q1" s="4"/>
      <c r="S1" s="6">
        <v>0.7</v>
      </c>
      <c r="T1" s="4"/>
      <c r="V1" s="6">
        <v>0.76</v>
      </c>
      <c r="W1" s="2"/>
    </row>
    <row r="2" spans="1:23" x14ac:dyDescent="0.35">
      <c r="A2" s="2" t="s">
        <v>0</v>
      </c>
      <c r="B2" s="4"/>
      <c r="D2" s="6"/>
      <c r="E2" s="4"/>
      <c r="G2" s="6"/>
      <c r="H2" s="4"/>
      <c r="J2" s="6"/>
      <c r="K2" s="4"/>
      <c r="M2" s="6"/>
      <c r="N2" s="4"/>
      <c r="P2" s="6"/>
      <c r="Q2" s="4"/>
      <c r="S2" s="6"/>
      <c r="T2" s="4"/>
      <c r="V2" s="6"/>
      <c r="W2" s="2"/>
    </row>
    <row r="3" spans="1:23" x14ac:dyDescent="0.35">
      <c r="A3" s="18">
        <v>0.1</v>
      </c>
      <c r="B3" s="4" t="s">
        <v>1</v>
      </c>
      <c r="C3" s="8"/>
      <c r="D3" s="7">
        <f>((D20-D21)/2+D21)</f>
        <v>94</v>
      </c>
      <c r="E3" s="1">
        <f>D3*0.024</f>
        <v>2.2560000000000002</v>
      </c>
      <c r="F3" s="7"/>
      <c r="G3" s="7">
        <f>((G20-G21)/2+G21)/92.3</f>
        <v>0.9842903575297941</v>
      </c>
      <c r="H3" s="5">
        <f>0.033*G3</f>
        <v>3.2481581798483206E-2</v>
      </c>
      <c r="I3" s="8"/>
      <c r="J3" s="7">
        <f>((J20-J21)/2+J21)/92.3</f>
        <v>0.94853737811484296</v>
      </c>
      <c r="K3" s="5">
        <f>0.027*J3</f>
        <v>2.5610509209100761E-2</v>
      </c>
      <c r="L3" s="8"/>
      <c r="M3" s="7">
        <f>((M20-M21)/2+M21)</f>
        <v>81.300000000000011</v>
      </c>
      <c r="N3" s="5">
        <f>0.032*M3</f>
        <v>2.6016000000000004</v>
      </c>
      <c r="O3" s="8"/>
      <c r="P3" s="7">
        <f>((P20-P21)/2+P21)/92.3</f>
        <v>0.77627302275189602</v>
      </c>
      <c r="Q3" s="1">
        <f>0.034*P3</f>
        <v>2.6393282773564467E-2</v>
      </c>
      <c r="R3" s="8"/>
      <c r="S3" s="7">
        <f>((S20-S21)/2+S21)/92.3</f>
        <v>0.75211267605633803</v>
      </c>
      <c r="T3" s="5">
        <f>0.031*S3</f>
        <v>2.331549295774648E-2</v>
      </c>
      <c r="U3" s="8"/>
      <c r="V3" s="7">
        <f>((V20-V21)/2+V21)/92.3</f>
        <v>0.6889490790899242</v>
      </c>
      <c r="W3" s="3">
        <f>0.026*V3</f>
        <v>1.7912676056338027E-2</v>
      </c>
    </row>
    <row r="4" spans="1:23" x14ac:dyDescent="0.35">
      <c r="A4" s="18"/>
      <c r="B4" s="9" t="s">
        <v>2</v>
      </c>
      <c r="C4" s="8"/>
      <c r="D4" s="10">
        <f>D21/92.3</f>
        <v>1</v>
      </c>
      <c r="E4" s="1">
        <f>D4*0.0415</f>
        <v>4.1500000000000002E-2</v>
      </c>
      <c r="F4" s="8"/>
      <c r="G4" s="10">
        <f>G21/92.3</f>
        <v>0.96641386782231864</v>
      </c>
      <c r="H4" s="5">
        <f>0.033*G4</f>
        <v>3.189165763813652E-2</v>
      </c>
      <c r="I4" s="8"/>
      <c r="J4" s="10">
        <f>J21/92.3</f>
        <v>0.92957746478873238</v>
      </c>
      <c r="K4" s="11">
        <f>0.039*J4</f>
        <v>3.6253521126760564E-2</v>
      </c>
      <c r="L4" s="8"/>
      <c r="M4" s="10">
        <f>M21</f>
        <v>74.7</v>
      </c>
      <c r="N4" s="1">
        <f>0.045*M4</f>
        <v>3.3614999999999999</v>
      </c>
      <c r="O4" s="8"/>
      <c r="P4" s="10">
        <f>P21/92.3</f>
        <v>0.76598049837486459</v>
      </c>
      <c r="Q4" s="1">
        <f>0.025*P4</f>
        <v>1.9149512459371618E-2</v>
      </c>
      <c r="R4" s="8"/>
      <c r="S4" s="10">
        <f>S21/92.3</f>
        <v>0.74106175514626227</v>
      </c>
      <c r="T4" s="11">
        <f>0.032*S4</f>
        <v>2.3713976164680392E-2</v>
      </c>
      <c r="U4" s="8"/>
      <c r="V4" s="10">
        <f>V21/92.3</f>
        <v>0.67822318526543879</v>
      </c>
      <c r="W4" s="12">
        <f>0.038*V4</f>
        <v>2.5772481040086673E-2</v>
      </c>
    </row>
    <row r="5" spans="1:23" x14ac:dyDescent="0.35">
      <c r="C5" s="8"/>
      <c r="D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35">
      <c r="A6" s="18">
        <v>0.3</v>
      </c>
      <c r="B6" s="13" t="s">
        <v>1</v>
      </c>
      <c r="C6" s="8"/>
      <c r="D6" s="7">
        <f>(D23-D24)/2+D24</f>
        <v>32.549999999999997</v>
      </c>
      <c r="E6" s="1">
        <f>D6*0.032</f>
        <v>1.0415999999999999</v>
      </c>
      <c r="F6" s="8"/>
      <c r="G6" s="7">
        <f>(G23-G24)/2+G24</f>
        <v>29.900000000000002</v>
      </c>
      <c r="H6" s="15">
        <f>0.06*G6</f>
        <v>1.794</v>
      </c>
      <c r="I6" s="8"/>
      <c r="J6" s="7">
        <f>(J23-J24)/2+J24</f>
        <v>26.75</v>
      </c>
      <c r="K6" s="15">
        <f>0.04*J6</f>
        <v>1.07</v>
      </c>
      <c r="L6" s="8"/>
      <c r="M6" s="7">
        <f>(M23-M24)/2+M24</f>
        <v>21.975000000000001</v>
      </c>
      <c r="N6" s="15">
        <f>0.037*M6</f>
        <v>0.81307499999999999</v>
      </c>
      <c r="O6" s="8"/>
      <c r="P6" s="7">
        <f>(P23-P24)/2+P24</f>
        <v>19.725000000000001</v>
      </c>
      <c r="Q6" s="15">
        <f>0.025*P6</f>
        <v>0.49312500000000004</v>
      </c>
      <c r="R6" s="8"/>
      <c r="S6" s="7">
        <f>(S23-S24)/2+S24</f>
        <v>16.934999999999999</v>
      </c>
      <c r="T6" s="15">
        <f>0.049*S6</f>
        <v>0.82981499999999997</v>
      </c>
      <c r="U6" s="8"/>
      <c r="V6" s="7">
        <f>(V23-V24)/2+V24</f>
        <v>13.620000000000001</v>
      </c>
      <c r="W6" s="16">
        <f>0.033*V6</f>
        <v>0.44946000000000008</v>
      </c>
    </row>
    <row r="7" spans="1:23" x14ac:dyDescent="0.35">
      <c r="A7" s="18"/>
      <c r="B7" s="9" t="s">
        <v>2</v>
      </c>
      <c r="C7" s="8"/>
      <c r="D7" s="10">
        <v>30.7</v>
      </c>
      <c r="E7" s="1">
        <f>D7*0.039</f>
        <v>1.1973</v>
      </c>
      <c r="F7" s="8"/>
      <c r="G7" s="10">
        <v>27.6</v>
      </c>
      <c r="H7" s="11">
        <f>0.048*G7</f>
        <v>1.3248000000000002</v>
      </c>
      <c r="I7" s="8"/>
      <c r="J7" s="10">
        <v>24.7</v>
      </c>
      <c r="K7" s="11">
        <f>0.036*J7</f>
        <v>0.88919999999999988</v>
      </c>
      <c r="L7" s="8"/>
      <c r="M7" s="10">
        <v>20.55</v>
      </c>
      <c r="N7" s="11">
        <f>0.034*M7</f>
        <v>0.6987000000000001</v>
      </c>
      <c r="O7" s="8"/>
      <c r="P7" s="10">
        <v>17.45</v>
      </c>
      <c r="Q7" s="11">
        <f>0.028*P7</f>
        <v>0.48859999999999998</v>
      </c>
      <c r="R7" s="8"/>
      <c r="S7" s="10">
        <v>13.94</v>
      </c>
      <c r="T7" s="11">
        <f>0.02*S7</f>
        <v>0.27879999999999999</v>
      </c>
      <c r="U7" s="8"/>
      <c r="V7" s="10">
        <v>10.69</v>
      </c>
      <c r="W7" s="12">
        <f>0.026*V7</f>
        <v>0.27793999999999996</v>
      </c>
    </row>
    <row r="8" spans="1:23" x14ac:dyDescent="0.35">
      <c r="C8" s="8"/>
      <c r="D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35">
      <c r="A9" s="18">
        <v>1</v>
      </c>
      <c r="B9" s="13" t="s">
        <v>1</v>
      </c>
      <c r="C9" s="8"/>
      <c r="D9" s="7">
        <f>(D26-D27)/2+D27</f>
        <v>14.065</v>
      </c>
      <c r="E9" s="1">
        <f>D9*0.032</f>
        <v>0.45007999999999998</v>
      </c>
      <c r="F9" s="8"/>
      <c r="G9" s="7">
        <f>(G26-G27)/2+G27</f>
        <v>12.010000000000002</v>
      </c>
      <c r="H9" s="15">
        <f>0.024*G9</f>
        <v>0.28824000000000005</v>
      </c>
      <c r="I9" s="8"/>
      <c r="J9" s="7">
        <f>(J26-J27)/2+J27</f>
        <v>8.620000000000001</v>
      </c>
      <c r="K9" s="15">
        <f>0.025*J9</f>
        <v>0.21550000000000002</v>
      </c>
      <c r="L9" s="8"/>
      <c r="M9" s="7">
        <f>(M26-M27)/2+M27</f>
        <v>4.8410000000000002</v>
      </c>
      <c r="N9" s="15">
        <f>0.034*M9</f>
        <v>0.16459400000000002</v>
      </c>
      <c r="O9" s="8"/>
      <c r="P9" s="7">
        <f>(P26-P27)/2+P27</f>
        <v>3.4089999999999998</v>
      </c>
      <c r="Q9" s="15">
        <f>0.028*P9</f>
        <v>9.5451999999999995E-2</v>
      </c>
      <c r="R9" s="8"/>
      <c r="S9" s="7">
        <f>(S26-S27)/2+S27</f>
        <v>2.2250000000000001</v>
      </c>
      <c r="T9" s="15">
        <f>0.045*S9</f>
        <v>0.10012500000000001</v>
      </c>
      <c r="U9" s="8"/>
      <c r="V9" s="7">
        <f>(V26-V27)/2+V27</f>
        <v>1.3355999999999999</v>
      </c>
      <c r="W9" s="16">
        <f>0.039*V9</f>
        <v>5.2088399999999993E-2</v>
      </c>
    </row>
    <row r="10" spans="1:23" x14ac:dyDescent="0.35">
      <c r="A10" s="18"/>
      <c r="B10" s="9" t="s">
        <v>2</v>
      </c>
      <c r="C10" s="8"/>
      <c r="D10" s="10">
        <v>9.23</v>
      </c>
      <c r="E10" s="1">
        <f>D10*0.033</f>
        <v>0.30459000000000003</v>
      </c>
      <c r="F10" s="8"/>
      <c r="G10" s="10">
        <v>7.72</v>
      </c>
      <c r="H10" s="11">
        <f>0.03*G10</f>
        <v>0.23159999999999997</v>
      </c>
      <c r="I10" s="8"/>
      <c r="J10" s="10">
        <v>5.15</v>
      </c>
      <c r="K10" s="11">
        <f>0.027*J10</f>
        <v>0.13905000000000001</v>
      </c>
      <c r="L10" s="8"/>
      <c r="M10" s="10">
        <v>2.085</v>
      </c>
      <c r="N10" s="11">
        <f>0.036*M10</f>
        <v>7.5059999999999988E-2</v>
      </c>
      <c r="O10" s="8"/>
      <c r="P10" s="10">
        <v>1.018</v>
      </c>
      <c r="Q10" s="11">
        <f>0.028*P10</f>
        <v>2.8504000000000002E-2</v>
      </c>
      <c r="R10" s="8"/>
      <c r="S10" s="10">
        <v>0.255</v>
      </c>
      <c r="T10" s="11">
        <f>0.032*S10</f>
        <v>8.1600000000000006E-3</v>
      </c>
      <c r="U10" s="8"/>
      <c r="V10" s="17">
        <v>3.1199999999999999E-2</v>
      </c>
      <c r="W10" s="12">
        <f>0.072*V10</f>
        <v>2.2463999999999995E-3</v>
      </c>
    </row>
    <row r="11" spans="1:23" x14ac:dyDescent="0.35">
      <c r="C11" s="8"/>
      <c r="D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35">
      <c r="A12" s="18">
        <v>2</v>
      </c>
      <c r="B12" s="13" t="s">
        <v>1</v>
      </c>
      <c r="C12" s="8"/>
      <c r="D12" s="7">
        <f>(D29-D30)/2+D30</f>
        <v>14.155000000000001</v>
      </c>
      <c r="E12" s="1">
        <f>D12*0.0314</f>
        <v>0.444467</v>
      </c>
      <c r="F12" s="8"/>
      <c r="G12" s="7">
        <f>(G29-G30)/2+G30</f>
        <v>8.8000000000000007</v>
      </c>
      <c r="H12" s="15">
        <f>0.037*G12</f>
        <v>0.3256</v>
      </c>
      <c r="I12" s="8"/>
      <c r="J12" s="7">
        <f>(J29-J30)/2+J30</f>
        <v>4.2655000000000003</v>
      </c>
      <c r="K12" s="15">
        <f>0.038*J12</f>
        <v>0.16208900000000001</v>
      </c>
      <c r="L12" s="8"/>
      <c r="M12" s="7">
        <f>(M29-M30)/2+M30</f>
        <v>1.81</v>
      </c>
      <c r="N12" s="15">
        <f>0.03*M12</f>
        <v>5.4300000000000001E-2</v>
      </c>
      <c r="O12" s="8"/>
      <c r="P12" s="7">
        <f>(P29-P30)/2+P30</f>
        <v>1.1695</v>
      </c>
      <c r="Q12" s="15">
        <f>0.036*P12</f>
        <v>4.2101999999999994E-2</v>
      </c>
      <c r="R12" s="8"/>
      <c r="S12" s="7">
        <f>(S29-S30)/2+S30</f>
        <v>0.6903999999999999</v>
      </c>
      <c r="T12" s="15">
        <f>0.032*S12</f>
        <v>2.2092799999999996E-2</v>
      </c>
      <c r="U12" s="8"/>
      <c r="V12" s="7">
        <f>(V29-V30)/2+V30</f>
        <v>0.37334999999999996</v>
      </c>
      <c r="W12" s="16">
        <f>0.04*V12</f>
        <v>1.4933999999999999E-2</v>
      </c>
    </row>
    <row r="13" spans="1:23" x14ac:dyDescent="0.35">
      <c r="A13" s="18"/>
      <c r="B13" s="9" t="s">
        <v>2</v>
      </c>
      <c r="C13" s="8"/>
      <c r="D13" s="10">
        <v>4.6100000000000003</v>
      </c>
      <c r="E13" s="1">
        <f>D13*0.0301</f>
        <v>0.138761</v>
      </c>
      <c r="F13" s="8"/>
      <c r="G13" s="10">
        <v>3</v>
      </c>
      <c r="H13" s="11">
        <f>0.039*G13</f>
        <v>0.11699999999999999</v>
      </c>
      <c r="I13" s="8"/>
      <c r="J13" s="10">
        <v>1.611</v>
      </c>
      <c r="K13" s="11">
        <f>J13*0.0377</f>
        <v>6.0734699999999996E-2</v>
      </c>
      <c r="L13" s="8"/>
      <c r="M13" s="10">
        <v>0.52900000000000003</v>
      </c>
      <c r="N13" s="11">
        <f>0.026*M13</f>
        <v>1.3754000000000001E-2</v>
      </c>
      <c r="O13" s="8"/>
      <c r="P13" s="10">
        <v>0.222</v>
      </c>
      <c r="Q13" s="11">
        <f>0.021*P13</f>
        <v>4.6620000000000003E-3</v>
      </c>
      <c r="R13" s="8"/>
      <c r="S13" s="10">
        <v>3.3799999999999997E-2</v>
      </c>
      <c r="T13" s="11">
        <f>0.027*S13</f>
        <v>9.1259999999999985E-4</v>
      </c>
      <c r="U13" s="8"/>
      <c r="V13" s="10">
        <v>1.0699999999999999E-2</v>
      </c>
      <c r="W13" s="12">
        <f>0.042*V13</f>
        <v>4.4940000000000003E-4</v>
      </c>
    </row>
    <row r="14" spans="1:23" x14ac:dyDescent="0.35">
      <c r="C14" s="8"/>
      <c r="D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35">
      <c r="A15" s="18">
        <v>3</v>
      </c>
      <c r="B15" s="13" t="s">
        <v>1</v>
      </c>
      <c r="C15" s="8"/>
      <c r="D15" s="7">
        <f>((D32-D33)/2+D33)</f>
        <v>16.884999999999998</v>
      </c>
      <c r="E15" s="1">
        <f>D15*0.02</f>
        <v>0.33769999999999994</v>
      </c>
      <c r="F15" s="8"/>
      <c r="G15" s="7">
        <f>((G32-G33)/2+G33)/3.07</f>
        <v>2.2410423452768735</v>
      </c>
      <c r="H15" s="15">
        <f>0.04*G15</f>
        <v>8.9641693811074938E-2</v>
      </c>
      <c r="I15" s="8"/>
      <c r="J15" s="7">
        <f>((J32-J33)/2+J33)/3.07</f>
        <v>0.84869706840390891</v>
      </c>
      <c r="K15" s="15">
        <f>0.036*J15</f>
        <v>3.0553094462540717E-2</v>
      </c>
      <c r="L15" s="8"/>
      <c r="M15" s="7">
        <f>((M32-M33)/2+M33)</f>
        <v>0.97600000000000009</v>
      </c>
      <c r="N15" s="15">
        <f>0.038*M15</f>
        <v>3.7088000000000003E-2</v>
      </c>
      <c r="O15" s="8"/>
      <c r="P15" s="7">
        <f>((P32-P33)/2+P33)/3.07</f>
        <v>0.22328990228013029</v>
      </c>
      <c r="Q15" s="5">
        <f>0.034*P15</f>
        <v>7.5918566775244308E-3</v>
      </c>
      <c r="R15" s="8"/>
      <c r="S15" s="7">
        <f>((S32-S33)/2+S33)/3.07</f>
        <v>0.12324104234527687</v>
      </c>
      <c r="T15" s="15">
        <f>0.023*S15</f>
        <v>2.8345439739413678E-3</v>
      </c>
      <c r="U15" s="8"/>
      <c r="V15" s="7">
        <f>((V32-V33)/2+V33)/3.07</f>
        <v>6.3084690553745937E-2</v>
      </c>
      <c r="W15" s="16">
        <f>0.056*V15</f>
        <v>3.5327426710097727E-3</v>
      </c>
    </row>
    <row r="16" spans="1:23" x14ac:dyDescent="0.35">
      <c r="A16" s="18"/>
      <c r="B16" s="4" t="s">
        <v>2</v>
      </c>
      <c r="C16" s="8"/>
      <c r="D16" s="7">
        <f>D33/3.07</f>
        <v>1</v>
      </c>
      <c r="E16" s="1">
        <f>D16*0.0348</f>
        <v>3.4799999999999998E-2</v>
      </c>
      <c r="F16" s="8"/>
      <c r="G16" s="7">
        <f>G33/3.07</f>
        <v>0.57654723127035834</v>
      </c>
      <c r="H16" s="5">
        <f>0.04*G16</f>
        <v>2.3061889250814333E-2</v>
      </c>
      <c r="I16" s="8"/>
      <c r="J16" s="7">
        <f>J33/3.07</f>
        <v>0.25114006514657983</v>
      </c>
      <c r="K16" s="5">
        <f>0.033*J16</f>
        <v>8.2876221498371355E-3</v>
      </c>
      <c r="L16" s="8"/>
      <c r="M16" s="7">
        <f>M33</f>
        <v>0.251</v>
      </c>
      <c r="N16" s="5">
        <f>0.025*M16</f>
        <v>6.2750000000000002E-3</v>
      </c>
      <c r="O16" s="8"/>
      <c r="P16" s="7">
        <f>P33/3.07</f>
        <v>3.0944625407166127E-2</v>
      </c>
      <c r="Q16" s="11">
        <f>0.041*P16</f>
        <v>1.2687296416938113E-3</v>
      </c>
      <c r="R16" s="8"/>
      <c r="S16" s="7">
        <f>S33/3.07</f>
        <v>4.7882736156351791E-3</v>
      </c>
      <c r="T16" s="5">
        <f>0.045*S16</f>
        <v>2.1547231270358305E-4</v>
      </c>
      <c r="U16" s="8"/>
      <c r="V16" s="7">
        <f>V33/3.07</f>
        <v>6.9706840390879477E-4</v>
      </c>
      <c r="W16" s="3">
        <f>0.052*V16</f>
        <v>3.6247557003257327E-5</v>
      </c>
    </row>
    <row r="20" spans="4:23" x14ac:dyDescent="0.35">
      <c r="D20" s="7">
        <v>95.7</v>
      </c>
      <c r="E20" s="1">
        <f>D20*0.024</f>
        <v>2.2968000000000002</v>
      </c>
      <c r="F20" s="7"/>
      <c r="G20" s="7">
        <v>92.5</v>
      </c>
      <c r="H20" s="5">
        <f>0.033*G20</f>
        <v>3.0525000000000002</v>
      </c>
      <c r="I20" s="8"/>
      <c r="J20" s="7">
        <v>89.3</v>
      </c>
      <c r="K20" s="5">
        <f>0.027*J20</f>
        <v>2.4110999999999998</v>
      </c>
      <c r="L20" s="8"/>
      <c r="M20" s="11">
        <v>87.9</v>
      </c>
      <c r="N20" s="5">
        <f>0.032*M20</f>
        <v>2.8128000000000002</v>
      </c>
      <c r="O20" s="8"/>
      <c r="P20" s="7">
        <v>72.599999999999994</v>
      </c>
      <c r="Q20" s="1">
        <f>0.034*P20</f>
        <v>2.4683999999999999</v>
      </c>
      <c r="R20" s="8"/>
      <c r="S20" s="7">
        <v>70.44</v>
      </c>
      <c r="T20" s="5">
        <f>0.031*S20</f>
        <v>2.18364</v>
      </c>
      <c r="U20" s="8"/>
      <c r="V20" s="7">
        <v>64.58</v>
      </c>
      <c r="W20" s="3">
        <f>0.026*V20</f>
        <v>1.6790799999999999</v>
      </c>
    </row>
    <row r="21" spans="4:23" x14ac:dyDescent="0.35">
      <c r="D21" s="10">
        <v>92.3</v>
      </c>
      <c r="E21" s="1">
        <f>D21*0.0415</f>
        <v>3.8304499999999999</v>
      </c>
      <c r="F21" s="8"/>
      <c r="G21" s="10">
        <v>89.2</v>
      </c>
      <c r="H21" s="5">
        <f>0.033*G21</f>
        <v>2.9436000000000004</v>
      </c>
      <c r="I21" s="8"/>
      <c r="J21" s="10">
        <v>85.8</v>
      </c>
      <c r="K21" s="11">
        <f>0.039*J21</f>
        <v>3.3462000000000001</v>
      </c>
      <c r="L21" s="8"/>
      <c r="M21" s="10">
        <v>74.7</v>
      </c>
      <c r="N21" s="1">
        <f>0.045*M21</f>
        <v>3.3614999999999999</v>
      </c>
      <c r="O21" s="8"/>
      <c r="P21" s="10">
        <v>70.7</v>
      </c>
      <c r="Q21" s="1">
        <f>0.025*P21</f>
        <v>1.7675000000000001</v>
      </c>
      <c r="R21" s="8"/>
      <c r="S21" s="10">
        <v>68.400000000000006</v>
      </c>
      <c r="T21" s="11">
        <f>0.032*S21</f>
        <v>2.1888000000000001</v>
      </c>
      <c r="U21" s="8"/>
      <c r="V21" s="10">
        <v>62.6</v>
      </c>
      <c r="W21" s="12">
        <f>0.038*V21</f>
        <v>2.3788</v>
      </c>
    </row>
    <row r="22" spans="4:23" x14ac:dyDescent="0.35"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4:23" x14ac:dyDescent="0.35">
      <c r="D23" s="14">
        <v>34.4</v>
      </c>
      <c r="E23" s="1">
        <f>D23*0.032</f>
        <v>1.1008</v>
      </c>
      <c r="F23" s="8"/>
      <c r="G23" s="14">
        <v>32.200000000000003</v>
      </c>
      <c r="H23" s="15">
        <f>0.06*G23</f>
        <v>1.9320000000000002</v>
      </c>
      <c r="I23" s="8"/>
      <c r="J23" s="14">
        <v>28.8</v>
      </c>
      <c r="K23" s="15">
        <f>0.04*J23</f>
        <v>1.1520000000000001</v>
      </c>
      <c r="L23" s="8"/>
      <c r="M23" s="14">
        <v>23.4</v>
      </c>
      <c r="N23" s="15">
        <f>0.037*M23</f>
        <v>0.8657999999999999</v>
      </c>
      <c r="O23" s="8"/>
      <c r="P23" s="14">
        <v>22</v>
      </c>
      <c r="Q23" s="15">
        <f>0.025*P23</f>
        <v>0.55000000000000004</v>
      </c>
      <c r="R23" s="8"/>
      <c r="S23" s="14">
        <v>19.93</v>
      </c>
      <c r="T23" s="15">
        <f>0.049*S23</f>
        <v>0.97657000000000005</v>
      </c>
      <c r="U23" s="8"/>
      <c r="V23" s="14">
        <v>16.55</v>
      </c>
      <c r="W23" s="16">
        <f>0.033*V23</f>
        <v>0.54615000000000002</v>
      </c>
    </row>
    <row r="24" spans="4:23" x14ac:dyDescent="0.35">
      <c r="D24" s="10">
        <v>30.7</v>
      </c>
      <c r="E24" s="1">
        <f>D24*0.039</f>
        <v>1.1973</v>
      </c>
      <c r="F24" s="8"/>
      <c r="G24" s="10">
        <v>27.6</v>
      </c>
      <c r="H24" s="11">
        <f>0.048*G24</f>
        <v>1.3248000000000002</v>
      </c>
      <c r="I24" s="8"/>
      <c r="J24" s="10">
        <v>24.7</v>
      </c>
      <c r="K24" s="11">
        <f>0.036*J24</f>
        <v>0.88919999999999988</v>
      </c>
      <c r="L24" s="8"/>
      <c r="M24" s="10">
        <v>20.55</v>
      </c>
      <c r="N24" s="11">
        <f>0.034*M24</f>
        <v>0.6987000000000001</v>
      </c>
      <c r="O24" s="8"/>
      <c r="P24" s="10">
        <v>17.45</v>
      </c>
      <c r="Q24" s="11">
        <f>0.028*P24</f>
        <v>0.48859999999999998</v>
      </c>
      <c r="R24" s="8"/>
      <c r="S24" s="10">
        <v>13.94</v>
      </c>
      <c r="T24" s="11">
        <f>0.02*S24</f>
        <v>0.27879999999999999</v>
      </c>
      <c r="U24" s="8"/>
      <c r="V24" s="10">
        <v>10.69</v>
      </c>
      <c r="W24" s="12">
        <f>0.026*V24</f>
        <v>0.27793999999999996</v>
      </c>
    </row>
    <row r="25" spans="4:23" x14ac:dyDescent="0.35"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4:23" x14ac:dyDescent="0.35">
      <c r="D26" s="14">
        <v>18.899999999999999</v>
      </c>
      <c r="E26" s="1">
        <f>D26*0.032</f>
        <v>0.6048</v>
      </c>
      <c r="F26" s="8"/>
      <c r="G26" s="14">
        <v>16.3</v>
      </c>
      <c r="H26" s="15">
        <f>0.024*G26</f>
        <v>0.39120000000000005</v>
      </c>
      <c r="I26" s="8"/>
      <c r="J26" s="14">
        <v>12.09</v>
      </c>
      <c r="K26" s="15">
        <f>0.025*J26</f>
        <v>0.30225000000000002</v>
      </c>
      <c r="L26" s="8"/>
      <c r="M26" s="14">
        <v>7.5970000000000004</v>
      </c>
      <c r="N26" s="15">
        <f>0.034*M26</f>
        <v>0.25829800000000003</v>
      </c>
      <c r="O26" s="8"/>
      <c r="P26" s="14">
        <v>5.8</v>
      </c>
      <c r="Q26" s="15">
        <f>0.028*P26</f>
        <v>0.16239999999999999</v>
      </c>
      <c r="R26" s="8"/>
      <c r="S26" s="14">
        <v>4.1950000000000003</v>
      </c>
      <c r="T26" s="15">
        <f>0.045*S26</f>
        <v>0.188775</v>
      </c>
      <c r="U26" s="8"/>
      <c r="V26" s="14">
        <v>2.64</v>
      </c>
      <c r="W26" s="16">
        <f>0.039*V26</f>
        <v>0.10296000000000001</v>
      </c>
    </row>
    <row r="27" spans="4:23" x14ac:dyDescent="0.35">
      <c r="D27" s="10">
        <v>9.23</v>
      </c>
      <c r="E27" s="1">
        <f>D27*0.033</f>
        <v>0.30459000000000003</v>
      </c>
      <c r="F27" s="8"/>
      <c r="G27" s="10">
        <v>7.72</v>
      </c>
      <c r="H27" s="11">
        <f>0.03*G27</f>
        <v>0.23159999999999997</v>
      </c>
      <c r="I27" s="8"/>
      <c r="J27" s="10">
        <v>5.15</v>
      </c>
      <c r="K27" s="11">
        <f>0.027*J27</f>
        <v>0.13905000000000001</v>
      </c>
      <c r="L27" s="8"/>
      <c r="M27" s="10">
        <v>2.085</v>
      </c>
      <c r="N27" s="11">
        <f>0.036*M27</f>
        <v>7.5059999999999988E-2</v>
      </c>
      <c r="O27" s="8"/>
      <c r="P27" s="10">
        <v>1.018</v>
      </c>
      <c r="Q27" s="11">
        <f>0.028*P27</f>
        <v>2.8504000000000002E-2</v>
      </c>
      <c r="R27" s="8"/>
      <c r="S27" s="10">
        <v>0.255</v>
      </c>
      <c r="T27" s="11">
        <f>0.032*S27</f>
        <v>8.1600000000000006E-3</v>
      </c>
      <c r="U27" s="8"/>
      <c r="V27" s="17">
        <v>3.1199999999999999E-2</v>
      </c>
      <c r="W27" s="12">
        <f>0.072*V27</f>
        <v>2.2463999999999995E-3</v>
      </c>
    </row>
    <row r="28" spans="4:23" x14ac:dyDescent="0.35">
      <c r="D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4:23" x14ac:dyDescent="0.35">
      <c r="D29" s="14">
        <v>23.7</v>
      </c>
      <c r="E29" s="1">
        <f>D29*0.0314</f>
        <v>0.74417999999999995</v>
      </c>
      <c r="F29" s="8"/>
      <c r="G29" s="14">
        <v>14.6</v>
      </c>
      <c r="H29" s="15">
        <f>0.037*G29</f>
        <v>0.54020000000000001</v>
      </c>
      <c r="I29" s="8"/>
      <c r="J29" s="14">
        <v>6.92</v>
      </c>
      <c r="K29" s="15">
        <f>0.038*J29</f>
        <v>0.26295999999999997</v>
      </c>
      <c r="L29" s="8"/>
      <c r="M29" s="14">
        <v>3.0910000000000002</v>
      </c>
      <c r="N29" s="15">
        <f>0.03*M29</f>
        <v>9.2730000000000007E-2</v>
      </c>
      <c r="O29" s="8"/>
      <c r="P29" s="14">
        <v>2.117</v>
      </c>
      <c r="Q29" s="15">
        <f>0.036*P29</f>
        <v>7.6211999999999988E-2</v>
      </c>
      <c r="R29" s="8"/>
      <c r="S29" s="14">
        <v>1.347</v>
      </c>
      <c r="T29" s="15">
        <f>0.032*S29</f>
        <v>4.3104000000000003E-2</v>
      </c>
      <c r="U29" s="8"/>
      <c r="V29" s="1">
        <v>0.74199999999999999</v>
      </c>
      <c r="W29" s="16">
        <f>0.04*V29</f>
        <v>2.9680000000000002E-2</v>
      </c>
    </row>
    <row r="30" spans="4:23" x14ac:dyDescent="0.35">
      <c r="D30" s="10">
        <v>4.6100000000000003</v>
      </c>
      <c r="E30" s="1">
        <f>D30*0.0301</f>
        <v>0.138761</v>
      </c>
      <c r="F30" s="8"/>
      <c r="G30" s="10">
        <v>3</v>
      </c>
      <c r="H30" s="11">
        <f>0.039*G30</f>
        <v>0.11699999999999999</v>
      </c>
      <c r="I30" s="8"/>
      <c r="J30" s="10">
        <v>1.611</v>
      </c>
      <c r="K30" s="11">
        <f>J30*0.0377</f>
        <v>6.0734699999999996E-2</v>
      </c>
      <c r="L30" s="8"/>
      <c r="M30" s="10">
        <v>0.52900000000000003</v>
      </c>
      <c r="N30" s="11">
        <f>0.026*M30</f>
        <v>1.3754000000000001E-2</v>
      </c>
      <c r="O30" s="8"/>
      <c r="P30" s="10">
        <v>0.222</v>
      </c>
      <c r="Q30" s="11">
        <f>0.021*P30</f>
        <v>4.6620000000000003E-3</v>
      </c>
      <c r="R30" s="8"/>
      <c r="S30" s="10">
        <v>3.3799999999999997E-2</v>
      </c>
      <c r="T30" s="11">
        <f>0.027*S30</f>
        <v>9.1259999999999985E-4</v>
      </c>
      <c r="U30" s="8"/>
      <c r="V30" s="10">
        <v>4.7000000000000002E-3</v>
      </c>
      <c r="W30" s="12">
        <f>0.042*V30</f>
        <v>1.9740000000000003E-4</v>
      </c>
    </row>
    <row r="31" spans="4:23" x14ac:dyDescent="0.35"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4:23" x14ac:dyDescent="0.35">
      <c r="D32" s="14">
        <v>30.7</v>
      </c>
      <c r="E32" s="1">
        <f>D32*0.02</f>
        <v>0.61399999999999999</v>
      </c>
      <c r="F32" s="8"/>
      <c r="G32" s="14">
        <v>11.99</v>
      </c>
      <c r="H32" s="15">
        <f>0.04*G32</f>
        <v>0.47960000000000003</v>
      </c>
      <c r="I32" s="8"/>
      <c r="J32" s="14">
        <v>4.4400000000000004</v>
      </c>
      <c r="K32" s="15">
        <f>0.036*J32</f>
        <v>0.15984000000000001</v>
      </c>
      <c r="L32" s="8"/>
      <c r="M32" s="14">
        <v>1.7010000000000001</v>
      </c>
      <c r="N32" s="15">
        <f>0.038*M32</f>
        <v>6.4638000000000001E-2</v>
      </c>
      <c r="O32" s="8"/>
      <c r="P32" s="14">
        <v>1.276</v>
      </c>
      <c r="Q32" s="5">
        <f>0.034*P32</f>
        <v>4.3384000000000006E-2</v>
      </c>
      <c r="R32" s="8"/>
      <c r="S32" s="14">
        <v>0.74199999999999999</v>
      </c>
      <c r="T32" s="15">
        <f>0.023*S32</f>
        <v>1.7065999999999998E-2</v>
      </c>
      <c r="U32" s="8"/>
      <c r="V32" s="14">
        <v>0.38519999999999999</v>
      </c>
      <c r="W32" s="16">
        <f>0.056*V32</f>
        <v>2.1571199999999999E-2</v>
      </c>
    </row>
    <row r="33" spans="4:23" x14ac:dyDescent="0.35">
      <c r="D33" s="7">
        <v>3.07</v>
      </c>
      <c r="E33" s="1">
        <f>D33*0.0348</f>
        <v>0.10683599999999999</v>
      </c>
      <c r="F33" s="8"/>
      <c r="G33" s="7">
        <v>1.77</v>
      </c>
      <c r="H33" s="5">
        <f>0.04*G33</f>
        <v>7.0800000000000002E-2</v>
      </c>
      <c r="I33" s="8"/>
      <c r="J33" s="7">
        <v>0.77100000000000002</v>
      </c>
      <c r="K33" s="5">
        <f>0.033*J33</f>
        <v>2.5443E-2</v>
      </c>
      <c r="L33" s="8"/>
      <c r="M33" s="7">
        <v>0.251</v>
      </c>
      <c r="N33" s="5">
        <f>0.025*M33</f>
        <v>6.2750000000000002E-3</v>
      </c>
      <c r="O33" s="8"/>
      <c r="P33" s="7">
        <v>9.5000000000000001E-2</v>
      </c>
      <c r="Q33" s="11">
        <f>0.041*P33</f>
        <v>3.895E-3</v>
      </c>
      <c r="R33" s="8"/>
      <c r="S33" s="7">
        <v>1.47E-2</v>
      </c>
      <c r="T33" s="5">
        <f>0.045*S33</f>
        <v>6.6149999999999998E-4</v>
      </c>
      <c r="U33" s="8"/>
      <c r="V33" s="7">
        <v>2.14E-3</v>
      </c>
      <c r="W33" s="3">
        <f>0.052*V33</f>
        <v>1.1127999999999999E-4</v>
      </c>
    </row>
    <row r="36" spans="4:23" x14ac:dyDescent="0.35">
      <c r="D36" s="1">
        <f>D3/D4-1</f>
        <v>93</v>
      </c>
      <c r="G36" s="1">
        <f>G3/G4-1</f>
        <v>1.849775784753338E-2</v>
      </c>
      <c r="J36" s="1">
        <f>J3/J4-1</f>
        <v>2.0396270396270566E-2</v>
      </c>
      <c r="M36" s="1">
        <f>M3/M4-1</f>
        <v>8.8353413654618684E-2</v>
      </c>
      <c r="P36" s="1">
        <f>P3/P4-1</f>
        <v>1.3437057991513512E-2</v>
      </c>
      <c r="S36" s="1">
        <f>S3/S4-1</f>
        <v>1.4912280701754321E-2</v>
      </c>
      <c r="V36" s="1">
        <f>V3/V4-1</f>
        <v>1.5814696485622948E-2</v>
      </c>
    </row>
    <row r="38" spans="4:23" x14ac:dyDescent="0.35">
      <c r="D38" s="1">
        <f>D15/D16-1</f>
        <v>15.884999999999998</v>
      </c>
      <c r="G38" s="1">
        <f>G15/G16-1</f>
        <v>2.8870056497175147</v>
      </c>
      <c r="J38" s="1">
        <f>J15/J16-1</f>
        <v>2.3793774319066148</v>
      </c>
      <c r="M38" s="1">
        <f>M15/M16-1</f>
        <v>2.8884462151394428</v>
      </c>
      <c r="P38" s="1">
        <f>P15/P16-1</f>
        <v>6.2157894736842101</v>
      </c>
      <c r="S38" s="1">
        <f>S15/S16-1</f>
        <v>24.738095238095237</v>
      </c>
      <c r="V38" s="1">
        <f>V15/V16-1</f>
        <v>89.500000000000014</v>
      </c>
    </row>
    <row r="41" spans="4:23" x14ac:dyDescent="0.35">
      <c r="D41" s="8"/>
    </row>
  </sheetData>
  <mergeCells count="5">
    <mergeCell ref="A3:A4"/>
    <mergeCell ref="A6:A7"/>
    <mergeCell ref="A9:A10"/>
    <mergeCell ref="A12:A13"/>
    <mergeCell ref="A15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2024-07-13T12:40:53Z</dcterms:modified>
</cp:coreProperties>
</file>