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7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0" i="1" l="1"/>
  <c r="D200" i="1"/>
  <c r="F177" i="1"/>
  <c r="D176" i="1"/>
  <c r="D173" i="1"/>
  <c r="D172" i="1"/>
  <c r="F168" i="1"/>
  <c r="D168" i="1"/>
  <c r="F167" i="1"/>
  <c r="F166" i="1"/>
  <c r="D166" i="1"/>
  <c r="C166" i="1"/>
  <c r="D161" i="1"/>
  <c r="D154" i="1"/>
  <c r="D153" i="1"/>
  <c r="D151" i="1"/>
  <c r="D145" i="1"/>
  <c r="F144" i="1"/>
  <c r="D144" i="1"/>
  <c r="D143" i="1"/>
  <c r="F143" i="1"/>
  <c r="C142" i="1"/>
  <c r="D142" i="1"/>
  <c r="F142" i="1"/>
  <c r="D140" i="1"/>
  <c r="D138" i="1"/>
  <c r="C135" i="1"/>
  <c r="D134" i="1"/>
  <c r="D133" i="1"/>
  <c r="D124" i="1" l="1"/>
  <c r="D117" i="1"/>
  <c r="F116" i="1"/>
  <c r="D116" i="1"/>
  <c r="F113" i="1"/>
  <c r="F108" i="1"/>
  <c r="D108" i="1"/>
  <c r="D105" i="1"/>
  <c r="D91" i="1"/>
  <c r="F84" i="1" l="1"/>
  <c r="F82" i="1"/>
  <c r="D82" i="1"/>
  <c r="B82" i="1"/>
  <c r="F81" i="1"/>
  <c r="D81" i="1"/>
  <c r="B81" i="1"/>
  <c r="B80" i="1"/>
  <c r="D79" i="1"/>
  <c r="D78" i="1"/>
  <c r="B75" i="1"/>
  <c r="F74" i="1"/>
  <c r="D74" i="1"/>
  <c r="F73" i="1"/>
  <c r="D72" i="1"/>
  <c r="B71" i="1"/>
  <c r="D70" i="1"/>
  <c r="B70" i="1"/>
  <c r="F69" i="1"/>
  <c r="D69" i="1"/>
  <c r="B61" i="1"/>
  <c r="B69" i="1"/>
  <c r="D68" i="1"/>
  <c r="D66" i="1"/>
  <c r="D64" i="1"/>
  <c r="D63" i="1"/>
  <c r="F62" i="1"/>
  <c r="B62" i="1"/>
  <c r="F61" i="1"/>
  <c r="F59" i="1"/>
  <c r="B59" i="1"/>
  <c r="F58" i="1"/>
  <c r="D58" i="1"/>
  <c r="F56" i="1"/>
  <c r="F55" i="1"/>
  <c r="D55" i="1"/>
  <c r="F50" i="1"/>
  <c r="F48" i="1"/>
  <c r="B48" i="1"/>
  <c r="F47" i="1"/>
  <c r="B47" i="1"/>
  <c r="B2" i="1"/>
  <c r="F43" i="1"/>
  <c r="D43" i="1"/>
  <c r="D42" i="1"/>
  <c r="F40" i="1"/>
  <c r="D40" i="1"/>
  <c r="F39" i="1"/>
  <c r="D39" i="1"/>
  <c r="D38" i="1"/>
  <c r="D32" i="1"/>
  <c r="D29" i="1"/>
  <c r="B26" i="1"/>
  <c r="B25" i="1"/>
  <c r="F24" i="1"/>
  <c r="D24" i="1"/>
  <c r="F22" i="1"/>
  <c r="D22" i="1"/>
  <c r="F21" i="1"/>
  <c r="D21" i="1"/>
  <c r="F20" i="1"/>
  <c r="D19" i="1"/>
  <c r="D20" i="1"/>
  <c r="F19" i="1"/>
  <c r="B17" i="1"/>
  <c r="B14" i="1"/>
  <c r="B15" i="1"/>
  <c r="B11" i="1"/>
  <c r="B10" i="1"/>
</calcChain>
</file>

<file path=xl/sharedStrings.xml><?xml version="1.0" encoding="utf-8"?>
<sst xmlns="http://schemas.openxmlformats.org/spreadsheetml/2006/main" count="6" uniqueCount="6">
  <si>
    <t>Intangible Dry Well</t>
  </si>
  <si>
    <t>Tangible Dry Well</t>
  </si>
  <si>
    <t>Intangible Completion</t>
  </si>
  <si>
    <t>Tangible Completion</t>
  </si>
  <si>
    <t>Date</t>
  </si>
  <si>
    <t>Length(')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</si>
</sst>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topLeftCell="A188" workbookViewId="0">
      <selection activeCell="B201" sqref="B201"/>
    </sheetView>
  </sheetViews>
  <sheetFormatPr defaultRowHeight="15" x14ac:dyDescent="0.25"/>
  <cols>
    <col min="1" max="1" width="30.42578125" style="3" bestFit="1" customWidth="1"/>
    <col min="2" max="2" width="12.7109375" style="1" customWidth="1"/>
    <col min="3" max="3" width="18.28515625" style="1" bestFit="1" customWidth="1"/>
    <col min="4" max="4" width="21.140625" style="1" bestFit="1" customWidth="1"/>
    <col min="5" max="5" width="16.7109375" style="1" bestFit="1" customWidth="1"/>
    <col min="6" max="6" width="19.7109375" style="1" bestFit="1" customWidth="1"/>
  </cols>
  <sheetData>
    <row r="1" spans="1:6" ht="14.45" x14ac:dyDescent="0.3">
      <c r="A1" s="3" t="s">
        <v>4</v>
      </c>
      <c r="B1" s="1" t="s">
        <v>5</v>
      </c>
      <c r="C1" s="1" t="s">
        <v>0</v>
      </c>
      <c r="D1" s="1" t="s">
        <v>2</v>
      </c>
      <c r="E1" s="1" t="s">
        <v>1</v>
      </c>
      <c r="F1" s="1" t="s">
        <v>3</v>
      </c>
    </row>
    <row r="2" spans="1:6" ht="14.45" x14ac:dyDescent="0.3">
      <c r="A2" s="3">
        <v>41898</v>
      </c>
      <c r="B2" s="2">
        <f>8800/1.7</f>
        <v>5176.4705882352946</v>
      </c>
      <c r="C2" s="1">
        <v>1628500</v>
      </c>
      <c r="D2" s="1">
        <v>3089310.25</v>
      </c>
      <c r="E2" s="1">
        <v>2787000</v>
      </c>
      <c r="F2" s="1">
        <v>185700</v>
      </c>
    </row>
    <row r="3" spans="1:6" ht="14.45" x14ac:dyDescent="0.3">
      <c r="A3" s="3">
        <v>41731</v>
      </c>
      <c r="B3" s="1">
        <v>5000</v>
      </c>
      <c r="C3" s="1">
        <v>3855439</v>
      </c>
      <c r="D3" s="1">
        <v>6289624</v>
      </c>
      <c r="E3" s="1">
        <v>4382219</v>
      </c>
      <c r="F3" s="1">
        <v>6480662</v>
      </c>
    </row>
    <row r="4" spans="1:6" ht="14.45" x14ac:dyDescent="0.3">
      <c r="A4" s="3">
        <v>41899</v>
      </c>
      <c r="B4" s="1">
        <v>4870</v>
      </c>
      <c r="C4" s="1">
        <v>3119000</v>
      </c>
      <c r="D4" s="1">
        <v>3944000</v>
      </c>
      <c r="E4" s="1">
        <v>494000</v>
      </c>
      <c r="F4" s="1">
        <v>737000</v>
      </c>
    </row>
    <row r="5" spans="1:6" ht="14.45" x14ac:dyDescent="0.3">
      <c r="A5" s="3">
        <v>41805</v>
      </c>
      <c r="B5" s="1">
        <v>5000</v>
      </c>
      <c r="C5" s="1">
        <v>1720896</v>
      </c>
      <c r="D5" s="1">
        <v>2018924</v>
      </c>
      <c r="E5" s="1">
        <v>205468</v>
      </c>
      <c r="F5" s="1">
        <v>569114</v>
      </c>
    </row>
    <row r="6" spans="1:6" ht="14.45" x14ac:dyDescent="0.3">
      <c r="A6" s="3">
        <v>41773</v>
      </c>
      <c r="B6" s="1">
        <v>5000</v>
      </c>
      <c r="C6" s="1">
        <v>2245350</v>
      </c>
      <c r="D6" s="1">
        <v>364525</v>
      </c>
      <c r="E6" s="1">
        <v>2867700</v>
      </c>
      <c r="F6" s="1">
        <v>364300</v>
      </c>
    </row>
    <row r="7" spans="1:6" ht="14.45" x14ac:dyDescent="0.3">
      <c r="A7" s="3">
        <v>41551</v>
      </c>
      <c r="B7" s="1">
        <v>10230</v>
      </c>
      <c r="C7" s="1">
        <v>4083214</v>
      </c>
      <c r="D7" s="1">
        <v>6205200</v>
      </c>
      <c r="E7" s="1">
        <v>4775000</v>
      </c>
      <c r="F7" s="1">
        <v>6411700</v>
      </c>
    </row>
    <row r="8" spans="1:6" ht="14.45" x14ac:dyDescent="0.3">
      <c r="A8" s="3">
        <v>41647</v>
      </c>
      <c r="B8" s="1">
        <v>10230</v>
      </c>
      <c r="C8" s="1">
        <v>3703102</v>
      </c>
      <c r="D8" s="1">
        <v>4749200</v>
      </c>
      <c r="E8" s="1">
        <v>598898</v>
      </c>
      <c r="F8" s="1">
        <v>206500</v>
      </c>
    </row>
    <row r="9" spans="1:6" ht="14.45" x14ac:dyDescent="0.3">
      <c r="A9" s="3">
        <v>41530</v>
      </c>
      <c r="B9" s="2">
        <v>4844.21</v>
      </c>
      <c r="C9" s="1">
        <v>1819000</v>
      </c>
      <c r="D9" s="1">
        <v>2439000</v>
      </c>
      <c r="E9" s="1">
        <v>182300</v>
      </c>
      <c r="F9" s="1">
        <v>379400</v>
      </c>
    </row>
    <row r="10" spans="1:6" ht="14.45" x14ac:dyDescent="0.3">
      <c r="A10" s="3">
        <v>41659</v>
      </c>
      <c r="B10" s="2">
        <f>7100/1.8</f>
        <v>3944.4444444444443</v>
      </c>
      <c r="C10" s="1">
        <v>1628500</v>
      </c>
      <c r="D10" s="1">
        <v>2787000</v>
      </c>
      <c r="E10" s="1">
        <v>1922720</v>
      </c>
      <c r="F10" s="1">
        <v>2972700</v>
      </c>
    </row>
    <row r="11" spans="1:6" ht="14.45" x14ac:dyDescent="0.3">
      <c r="A11" s="3">
        <v>41562</v>
      </c>
      <c r="B11" s="2">
        <f>7100/1.8</f>
        <v>3944.4444444444443</v>
      </c>
      <c r="C11" s="1">
        <v>1628500</v>
      </c>
      <c r="D11" s="1">
        <v>2787000</v>
      </c>
      <c r="E11" s="1">
        <v>294681.25</v>
      </c>
      <c r="F11" s="1">
        <v>185760</v>
      </c>
    </row>
    <row r="12" spans="1:6" ht="14.45" x14ac:dyDescent="0.3">
      <c r="A12" s="3">
        <v>41732</v>
      </c>
      <c r="B12" s="1">
        <v>5000</v>
      </c>
      <c r="C12" s="1">
        <v>2245350</v>
      </c>
      <c r="D12" s="1">
        <v>2867700</v>
      </c>
      <c r="E12" s="1">
        <v>364525</v>
      </c>
      <c r="F12" s="1">
        <v>364300</v>
      </c>
    </row>
    <row r="13" spans="1:6" ht="14.45" x14ac:dyDescent="0.3">
      <c r="A13" s="3">
        <v>41597</v>
      </c>
      <c r="B13" s="1">
        <v>10230</v>
      </c>
      <c r="C13" s="1">
        <v>4128804</v>
      </c>
      <c r="D13" s="1">
        <v>4736000</v>
      </c>
      <c r="E13" s="1">
        <v>671196</v>
      </c>
      <c r="F13" s="1">
        <v>206500</v>
      </c>
    </row>
    <row r="14" spans="1:6" ht="14.45" x14ac:dyDescent="0.3">
      <c r="A14" s="3">
        <v>41823</v>
      </c>
      <c r="B14" s="2">
        <f>8800/1.7</f>
        <v>5176.4705882352946</v>
      </c>
      <c r="C14" s="1">
        <v>3764847</v>
      </c>
      <c r="D14" s="1">
        <v>7141624</v>
      </c>
      <c r="E14" s="1">
        <v>546346</v>
      </c>
      <c r="F14" s="1">
        <v>574000</v>
      </c>
    </row>
    <row r="15" spans="1:6" ht="14.45" x14ac:dyDescent="0.3">
      <c r="A15" s="3">
        <v>41872</v>
      </c>
      <c r="B15" s="2">
        <f>7100/1.47</f>
        <v>4829.9319727891161</v>
      </c>
      <c r="C15" s="1">
        <v>1657500</v>
      </c>
      <c r="D15" s="1">
        <v>2787000</v>
      </c>
      <c r="E15" s="1">
        <v>294643.75</v>
      </c>
      <c r="F15" s="1">
        <v>185700</v>
      </c>
    </row>
    <row r="16" spans="1:6" ht="14.45" x14ac:dyDescent="0.3">
      <c r="A16" s="3">
        <v>41869</v>
      </c>
      <c r="B16" s="1">
        <v>4400</v>
      </c>
      <c r="C16" s="1">
        <v>3335000</v>
      </c>
      <c r="D16" s="1">
        <v>4187000</v>
      </c>
      <c r="E16" s="1">
        <v>484000</v>
      </c>
      <c r="F16" s="1">
        <v>720000</v>
      </c>
    </row>
    <row r="17" spans="1:6" ht="14.45" x14ac:dyDescent="0.3">
      <c r="A17" s="3">
        <v>41885</v>
      </c>
      <c r="B17" s="2">
        <f>8800/1.7</f>
        <v>5176.4705882352946</v>
      </c>
      <c r="C17" s="1">
        <v>3855439</v>
      </c>
      <c r="D17" s="1">
        <v>6312624</v>
      </c>
      <c r="E17" s="1">
        <v>526780</v>
      </c>
      <c r="F17" s="1">
        <v>574038</v>
      </c>
    </row>
    <row r="18" spans="1:6" ht="14.45" x14ac:dyDescent="0.3">
      <c r="A18" s="3">
        <v>41722</v>
      </c>
      <c r="B18" s="1">
        <v>4452</v>
      </c>
      <c r="C18" s="1">
        <v>2690000</v>
      </c>
      <c r="D18" s="1">
        <v>3103000</v>
      </c>
      <c r="E18" s="1">
        <v>502000</v>
      </c>
      <c r="F18" s="1">
        <v>778000</v>
      </c>
    </row>
    <row r="19" spans="1:6" ht="14.45" x14ac:dyDescent="0.3">
      <c r="A19" s="3">
        <v>41654</v>
      </c>
      <c r="B19" s="1">
        <v>10230</v>
      </c>
      <c r="C19" s="1">
        <v>4027789</v>
      </c>
      <c r="D19" s="1">
        <f>5992000+213200</f>
        <v>6205200</v>
      </c>
      <c r="E19" s="1">
        <v>672211</v>
      </c>
      <c r="F19" s="1">
        <f>14000+192500</f>
        <v>206500</v>
      </c>
    </row>
    <row r="20" spans="1:6" ht="14.45" x14ac:dyDescent="0.3">
      <c r="A20" s="3">
        <v>41645</v>
      </c>
      <c r="B20" s="1">
        <v>10230</v>
      </c>
      <c r="C20" s="1">
        <v>4083214</v>
      </c>
      <c r="D20" s="1">
        <f>5992000+213200</f>
        <v>6205200</v>
      </c>
      <c r="E20" s="1">
        <v>691788</v>
      </c>
      <c r="F20" s="1">
        <f>14000+192500</f>
        <v>206500</v>
      </c>
    </row>
    <row r="21" spans="1:6" ht="14.45" x14ac:dyDescent="0.3">
      <c r="A21" s="3">
        <v>41597</v>
      </c>
      <c r="B21" s="1">
        <v>10230</v>
      </c>
      <c r="C21" s="1">
        <v>4128804</v>
      </c>
      <c r="D21" s="1">
        <f>4536000+213200</f>
        <v>4749200</v>
      </c>
      <c r="E21" s="1">
        <v>671196</v>
      </c>
      <c r="F21" s="1">
        <f>14000+192500</f>
        <v>206500</v>
      </c>
    </row>
    <row r="22" spans="1:6" ht="14.45" x14ac:dyDescent="0.3">
      <c r="A22" s="3">
        <v>41782</v>
      </c>
      <c r="B22" s="1">
        <v>5200</v>
      </c>
      <c r="C22" s="1">
        <v>3835982</v>
      </c>
      <c r="D22" s="1">
        <f>7141623+23000</f>
        <v>7164623</v>
      </c>
      <c r="E22" s="1">
        <v>536862</v>
      </c>
      <c r="F22" s="1">
        <f>375000+193215</f>
        <v>568215</v>
      </c>
    </row>
    <row r="23" spans="1:6" ht="14.45" x14ac:dyDescent="0.3">
      <c r="A23" s="3">
        <v>41226</v>
      </c>
      <c r="B23" s="1">
        <v>5000</v>
      </c>
      <c r="C23" s="1">
        <v>4407024</v>
      </c>
      <c r="D23" s="1">
        <v>4662200</v>
      </c>
      <c r="E23" s="1">
        <v>1192976</v>
      </c>
      <c r="F23" s="1">
        <v>329525</v>
      </c>
    </row>
    <row r="24" spans="1:6" ht="14.45" x14ac:dyDescent="0.3">
      <c r="A24" s="3">
        <v>41226</v>
      </c>
      <c r="B24" s="1">
        <v>5000</v>
      </c>
      <c r="C24" s="1">
        <v>4478394</v>
      </c>
      <c r="D24" s="1">
        <f>4746700+50000</f>
        <v>4796700</v>
      </c>
      <c r="E24" s="1">
        <v>1121606</v>
      </c>
      <c r="F24" s="1">
        <f>315525+14000</f>
        <v>329525</v>
      </c>
    </row>
    <row r="25" spans="1:6" ht="14.45" x14ac:dyDescent="0.3">
      <c r="A25" s="3">
        <v>41631</v>
      </c>
      <c r="B25" s="2">
        <f>7100/1.47</f>
        <v>4829.9319727891161</v>
      </c>
      <c r="C25" s="1">
        <v>1657500</v>
      </c>
      <c r="D25" s="1">
        <v>2787000</v>
      </c>
      <c r="E25" s="1">
        <v>294544</v>
      </c>
      <c r="F25" s="1">
        <v>185700</v>
      </c>
    </row>
    <row r="26" spans="1:6" ht="14.45" x14ac:dyDescent="0.3">
      <c r="A26" s="3">
        <v>41583</v>
      </c>
      <c r="B26" s="2">
        <f>7100/1.47</f>
        <v>4829.9319727891161</v>
      </c>
      <c r="C26" s="1">
        <v>1628500</v>
      </c>
      <c r="D26" s="1">
        <v>2787000</v>
      </c>
      <c r="E26" s="1">
        <v>294973</v>
      </c>
      <c r="F26" s="1">
        <v>185700</v>
      </c>
    </row>
    <row r="27" spans="1:6" ht="14.45" x14ac:dyDescent="0.3">
      <c r="A27" s="3">
        <v>41547</v>
      </c>
      <c r="B27" s="1">
        <v>5200</v>
      </c>
      <c r="C27" s="1">
        <v>1819000</v>
      </c>
      <c r="D27" s="1">
        <v>2459000</v>
      </c>
      <c r="E27" s="1">
        <v>184100</v>
      </c>
      <c r="F27" s="1">
        <v>380600</v>
      </c>
    </row>
    <row r="28" spans="1:6" ht="14.45" x14ac:dyDescent="0.3">
      <c r="A28" s="3">
        <v>41226</v>
      </c>
      <c r="B28" s="1">
        <v>4600</v>
      </c>
      <c r="C28" s="1">
        <v>1302500</v>
      </c>
      <c r="D28" s="1">
        <v>2197000</v>
      </c>
      <c r="E28" s="1">
        <v>277000</v>
      </c>
      <c r="F28" s="1">
        <v>185200</v>
      </c>
    </row>
    <row r="29" spans="1:6" ht="14.45" x14ac:dyDescent="0.3">
      <c r="A29" s="3">
        <v>41242</v>
      </c>
      <c r="B29" s="1">
        <v>4600</v>
      </c>
      <c r="C29" s="1">
        <v>2730000</v>
      </c>
      <c r="D29" s="1">
        <f>2894125+75000</f>
        <v>2969125</v>
      </c>
      <c r="E29" s="1">
        <v>449000</v>
      </c>
      <c r="F29" s="1">
        <v>1324500</v>
      </c>
    </row>
    <row r="30" spans="1:6" ht="14.45" x14ac:dyDescent="0.3">
      <c r="A30" s="3">
        <v>41191</v>
      </c>
      <c r="B30" s="1">
        <v>4500</v>
      </c>
      <c r="C30" s="1">
        <v>1248750</v>
      </c>
      <c r="D30" s="1">
        <v>2710500</v>
      </c>
      <c r="E30" s="1">
        <v>160150</v>
      </c>
      <c r="F30" s="1">
        <v>454775</v>
      </c>
    </row>
    <row r="31" spans="1:6" ht="14.45" x14ac:dyDescent="0.3">
      <c r="A31" s="3">
        <v>41254</v>
      </c>
      <c r="B31" s="1">
        <v>4500</v>
      </c>
      <c r="C31" s="1">
        <v>3349000</v>
      </c>
      <c r="D31" s="1">
        <v>2928500</v>
      </c>
      <c r="E31" s="1">
        <v>460000</v>
      </c>
      <c r="F31" s="1">
        <v>909000</v>
      </c>
    </row>
    <row r="32" spans="1:6" ht="14.45" x14ac:dyDescent="0.3">
      <c r="A32" s="3">
        <v>41296</v>
      </c>
      <c r="B32" s="1">
        <v>9900</v>
      </c>
      <c r="C32" s="1">
        <v>4404697</v>
      </c>
      <c r="D32" s="1">
        <f>5009200+55000</f>
        <v>5064200</v>
      </c>
      <c r="E32" s="1">
        <v>1045303</v>
      </c>
      <c r="F32" s="1">
        <v>254300</v>
      </c>
    </row>
    <row r="33" spans="1:6" ht="14.45" x14ac:dyDescent="0.3">
      <c r="A33" s="3">
        <v>41281</v>
      </c>
      <c r="B33" s="1">
        <v>11500</v>
      </c>
      <c r="C33" s="1">
        <v>1176050</v>
      </c>
      <c r="D33" s="1">
        <v>2634050</v>
      </c>
      <c r="E33" s="1">
        <v>157200</v>
      </c>
      <c r="F33" s="1">
        <v>441250</v>
      </c>
    </row>
    <row r="34" spans="1:6" ht="14.45" x14ac:dyDescent="0.3">
      <c r="A34" s="3">
        <v>41400</v>
      </c>
      <c r="B34" s="1">
        <v>11900</v>
      </c>
      <c r="C34" s="1">
        <v>1169000</v>
      </c>
      <c r="D34" s="1">
        <v>2697000</v>
      </c>
      <c r="E34" s="1">
        <v>157200</v>
      </c>
      <c r="F34" s="1">
        <v>446725</v>
      </c>
    </row>
    <row r="35" spans="1:6" ht="14.45" x14ac:dyDescent="0.3">
      <c r="A35" s="3">
        <v>41296</v>
      </c>
      <c r="B35" s="1">
        <v>11900</v>
      </c>
      <c r="C35" s="1">
        <v>1179450</v>
      </c>
      <c r="D35" s="1">
        <v>3032450</v>
      </c>
      <c r="E35" s="1">
        <v>157200</v>
      </c>
      <c r="F35" s="1">
        <v>446725</v>
      </c>
    </row>
    <row r="36" spans="1:6" ht="14.45" x14ac:dyDescent="0.3">
      <c r="A36" s="3">
        <v>41407</v>
      </c>
      <c r="B36" s="1">
        <v>11450</v>
      </c>
      <c r="C36" s="1">
        <v>1241100</v>
      </c>
      <c r="D36" s="1">
        <v>2747100</v>
      </c>
      <c r="E36" s="1">
        <v>137580</v>
      </c>
      <c r="F36" s="1">
        <v>394467</v>
      </c>
    </row>
    <row r="37" spans="1:6" ht="14.45" x14ac:dyDescent="0.3">
      <c r="A37" s="3">
        <v>41407</v>
      </c>
      <c r="B37" s="1">
        <v>11900</v>
      </c>
      <c r="C37" s="1">
        <v>1169000</v>
      </c>
      <c r="D37" s="1">
        <v>2697000</v>
      </c>
      <c r="E37" s="1">
        <v>157200</v>
      </c>
      <c r="F37" s="1">
        <v>446725</v>
      </c>
    </row>
    <row r="38" spans="1:6" ht="14.45" x14ac:dyDescent="0.3">
      <c r="A38" s="3">
        <v>41305</v>
      </c>
      <c r="B38" s="1">
        <v>10230</v>
      </c>
      <c r="C38" s="1">
        <v>4304697</v>
      </c>
      <c r="D38" s="1">
        <f>5284050+55000</f>
        <v>5339050</v>
      </c>
      <c r="E38" s="1">
        <v>995303</v>
      </c>
      <c r="F38" s="1">
        <v>252400</v>
      </c>
    </row>
    <row r="39" spans="1:6" ht="14.45" x14ac:dyDescent="0.3">
      <c r="A39" s="3">
        <v>41813</v>
      </c>
      <c r="B39" s="1">
        <v>10230</v>
      </c>
      <c r="C39" s="1">
        <v>4027789</v>
      </c>
      <c r="D39" s="1">
        <f>5992000+213200</f>
        <v>6205200</v>
      </c>
      <c r="E39" s="1">
        <v>672211</v>
      </c>
      <c r="F39" s="1">
        <f>14000+192500</f>
        <v>206500</v>
      </c>
    </row>
    <row r="40" spans="1:6" ht="14.45" x14ac:dyDescent="0.3">
      <c r="A40" s="3">
        <v>41708</v>
      </c>
      <c r="B40" s="1">
        <v>10230</v>
      </c>
      <c r="C40" s="1">
        <v>4027789</v>
      </c>
      <c r="D40" s="1">
        <f>5992000+213200</f>
        <v>6205200</v>
      </c>
      <c r="E40" s="1">
        <v>672211</v>
      </c>
      <c r="F40" s="1">
        <f>14000+192500</f>
        <v>206500</v>
      </c>
    </row>
    <row r="41" spans="1:6" ht="14.45" x14ac:dyDescent="0.3">
      <c r="A41" s="3">
        <v>41642</v>
      </c>
      <c r="B41" s="1">
        <v>10230</v>
      </c>
      <c r="C41" s="1">
        <v>3881404</v>
      </c>
      <c r="D41" s="1">
        <v>6309500</v>
      </c>
      <c r="E41" s="1">
        <v>686595</v>
      </c>
      <c r="F41" s="1">
        <v>222000</v>
      </c>
    </row>
    <row r="42" spans="1:6" ht="14.45" x14ac:dyDescent="0.3">
      <c r="A42" s="3">
        <v>41365</v>
      </c>
      <c r="B42" s="1">
        <v>10230</v>
      </c>
      <c r="C42" s="1">
        <v>4304697</v>
      </c>
      <c r="D42" s="1">
        <f>5264050+55000</f>
        <v>5319050</v>
      </c>
      <c r="E42" s="1">
        <v>995303</v>
      </c>
      <c r="F42" s="1">
        <v>252400</v>
      </c>
    </row>
    <row r="43" spans="1:6" ht="14.45" x14ac:dyDescent="0.3">
      <c r="A43" s="3">
        <v>41869</v>
      </c>
      <c r="B43" s="1">
        <v>10230</v>
      </c>
      <c r="C43" s="1">
        <v>3726832</v>
      </c>
      <c r="D43" s="1">
        <f>4536000+213200</f>
        <v>4749200</v>
      </c>
      <c r="E43" s="1">
        <v>673168</v>
      </c>
      <c r="F43" s="1">
        <f>14000+192500</f>
        <v>206500</v>
      </c>
    </row>
    <row r="44" spans="1:6" ht="14.45" x14ac:dyDescent="0.3">
      <c r="A44" s="3">
        <v>41550</v>
      </c>
      <c r="B44" s="1">
        <v>5000</v>
      </c>
      <c r="C44" s="1">
        <v>2426500</v>
      </c>
      <c r="D44" s="1">
        <v>5403904</v>
      </c>
      <c r="E44" s="1">
        <v>931500</v>
      </c>
      <c r="F44" s="1">
        <v>652326</v>
      </c>
    </row>
    <row r="45" spans="1:6" ht="14.45" x14ac:dyDescent="0.3">
      <c r="A45" s="3">
        <v>41516</v>
      </c>
      <c r="B45" s="1">
        <v>4700</v>
      </c>
      <c r="C45" s="1">
        <v>1819000</v>
      </c>
      <c r="D45" s="1">
        <v>2459000</v>
      </c>
      <c r="E45" s="1">
        <v>184100</v>
      </c>
      <c r="F45" s="1">
        <v>380600</v>
      </c>
    </row>
    <row r="46" spans="1:6" ht="14.45" x14ac:dyDescent="0.3">
      <c r="A46" s="3">
        <v>42104</v>
      </c>
      <c r="B46" s="1">
        <v>10230</v>
      </c>
      <c r="C46" s="1">
        <v>2429356</v>
      </c>
      <c r="D46" s="1">
        <v>4690000</v>
      </c>
      <c r="E46" s="1">
        <v>610644</v>
      </c>
      <c r="F46" s="1">
        <v>226000</v>
      </c>
    </row>
    <row r="47" spans="1:6" ht="14.45" x14ac:dyDescent="0.3">
      <c r="A47" s="3">
        <v>42107</v>
      </c>
      <c r="B47" s="2">
        <f>10037/1.8</f>
        <v>5576.1111111111113</v>
      </c>
      <c r="C47" s="1">
        <v>4124366</v>
      </c>
      <c r="D47" s="1">
        <v>6440724</v>
      </c>
      <c r="E47" s="1">
        <v>926354</v>
      </c>
      <c r="F47" s="1">
        <f>347600+93661</f>
        <v>441261</v>
      </c>
    </row>
    <row r="48" spans="1:6" ht="14.45" x14ac:dyDescent="0.3">
      <c r="A48" s="3">
        <v>42101</v>
      </c>
      <c r="B48" s="2">
        <f>7914/1.43</f>
        <v>5534.2657342657349</v>
      </c>
      <c r="C48" s="1">
        <v>2790877</v>
      </c>
      <c r="D48" s="1">
        <v>6130261</v>
      </c>
      <c r="E48" s="1">
        <v>509675</v>
      </c>
      <c r="F48" s="1">
        <f>89426+347600</f>
        <v>437026</v>
      </c>
    </row>
    <row r="49" spans="1:6" ht="14.45" x14ac:dyDescent="0.3">
      <c r="A49" s="3">
        <v>42095</v>
      </c>
      <c r="B49" s="1">
        <v>4623</v>
      </c>
      <c r="C49" s="1">
        <v>4141000</v>
      </c>
      <c r="D49" s="1">
        <v>3008500</v>
      </c>
      <c r="E49" s="1">
        <v>544000</v>
      </c>
      <c r="F49" s="1">
        <v>823000</v>
      </c>
    </row>
    <row r="50" spans="1:6" ht="14.45" x14ac:dyDescent="0.3">
      <c r="A50" s="3">
        <v>42087</v>
      </c>
      <c r="B50" s="2">
        <v>5200</v>
      </c>
      <c r="C50" s="1">
        <v>5097648</v>
      </c>
      <c r="D50" s="1">
        <v>6289624</v>
      </c>
      <c r="E50" s="1">
        <v>542309</v>
      </c>
      <c r="F50" s="1">
        <f>194392+375000</f>
        <v>569392</v>
      </c>
    </row>
    <row r="51" spans="1:6" ht="14.45" x14ac:dyDescent="0.3">
      <c r="A51" s="3">
        <v>42082</v>
      </c>
      <c r="B51" s="1">
        <v>7243</v>
      </c>
      <c r="C51" s="1">
        <v>4842000</v>
      </c>
      <c r="D51" s="1">
        <v>5530500</v>
      </c>
      <c r="E51" s="1">
        <v>545000</v>
      </c>
      <c r="F51" s="1">
        <v>898000</v>
      </c>
    </row>
    <row r="52" spans="1:6" ht="14.45" x14ac:dyDescent="0.3">
      <c r="A52" s="3">
        <v>42082</v>
      </c>
      <c r="B52" s="1">
        <v>10083</v>
      </c>
      <c r="C52" s="1">
        <v>5262000</v>
      </c>
      <c r="D52" s="1">
        <v>6178500</v>
      </c>
      <c r="E52" s="1">
        <v>521000</v>
      </c>
      <c r="F52" s="1">
        <v>937000</v>
      </c>
    </row>
    <row r="53" spans="1:6" ht="14.45" x14ac:dyDescent="0.3">
      <c r="A53" s="3">
        <v>42091</v>
      </c>
      <c r="B53" s="1">
        <v>10083</v>
      </c>
      <c r="C53" s="1">
        <v>5262000</v>
      </c>
      <c r="D53" s="1">
        <v>6178500</v>
      </c>
      <c r="E53" s="1">
        <v>521000</v>
      </c>
      <c r="F53" s="1">
        <v>937000</v>
      </c>
    </row>
    <row r="54" spans="1:6" ht="14.45" x14ac:dyDescent="0.3">
      <c r="A54" s="3">
        <v>42033</v>
      </c>
      <c r="B54" s="1">
        <v>9730</v>
      </c>
      <c r="C54" s="1">
        <v>3323000</v>
      </c>
      <c r="D54" s="1">
        <v>5768000</v>
      </c>
      <c r="E54" s="1">
        <v>458000</v>
      </c>
      <c r="F54" s="1">
        <v>951420</v>
      </c>
    </row>
    <row r="55" spans="1:6" ht="14.45" x14ac:dyDescent="0.3">
      <c r="A55" s="3">
        <v>42108</v>
      </c>
      <c r="B55" s="1">
        <v>10230</v>
      </c>
      <c r="C55" s="1">
        <v>2423143</v>
      </c>
      <c r="D55" s="1">
        <f>4690000+131000</f>
        <v>4821000</v>
      </c>
      <c r="E55" s="1">
        <v>605600</v>
      </c>
      <c r="F55" s="1">
        <f>226000+71500</f>
        <v>297500</v>
      </c>
    </row>
    <row r="56" spans="1:6" ht="14.45" x14ac:dyDescent="0.3">
      <c r="A56" s="3">
        <v>42108</v>
      </c>
      <c r="B56" s="1">
        <v>5900</v>
      </c>
      <c r="C56" s="1">
        <v>3133396</v>
      </c>
      <c r="D56" s="1">
        <v>3696280</v>
      </c>
      <c r="E56" s="1">
        <v>373368</v>
      </c>
      <c r="F56" s="1">
        <f>91142+406700</f>
        <v>497842</v>
      </c>
    </row>
    <row r="57" spans="1:6" ht="14.45" x14ac:dyDescent="0.3">
      <c r="A57" s="3">
        <v>42041</v>
      </c>
      <c r="B57" s="1">
        <v>10230</v>
      </c>
      <c r="C57" s="1">
        <v>3893304</v>
      </c>
      <c r="D57" s="1">
        <v>6017500</v>
      </c>
      <c r="E57" s="1">
        <v>656696</v>
      </c>
      <c r="F57" s="1">
        <v>202000</v>
      </c>
    </row>
    <row r="58" spans="1:6" ht="14.45" x14ac:dyDescent="0.3">
      <c r="A58" s="3">
        <v>42027</v>
      </c>
      <c r="B58" s="1">
        <v>10000</v>
      </c>
      <c r="C58" s="1">
        <v>2586009</v>
      </c>
      <c r="D58" s="1">
        <f>4924000+213200</f>
        <v>5137200</v>
      </c>
      <c r="E58" s="1">
        <v>586512</v>
      </c>
      <c r="F58" s="1">
        <f>192500</f>
        <v>192500</v>
      </c>
    </row>
    <row r="59" spans="1:6" ht="14.45" x14ac:dyDescent="0.3">
      <c r="A59" s="3">
        <v>41961</v>
      </c>
      <c r="B59" s="2">
        <f>8617/2</f>
        <v>4308.5</v>
      </c>
      <c r="C59" s="1">
        <v>3412073</v>
      </c>
      <c r="D59" s="1">
        <v>6440724</v>
      </c>
      <c r="E59" s="1">
        <v>469918</v>
      </c>
      <c r="F59" s="1">
        <f>87484+347600</f>
        <v>435084</v>
      </c>
    </row>
    <row r="60" spans="1:6" ht="14.45" x14ac:dyDescent="0.3">
      <c r="A60" s="3">
        <v>42016</v>
      </c>
      <c r="B60" s="1">
        <v>5000</v>
      </c>
      <c r="C60" s="1">
        <v>2245350</v>
      </c>
      <c r="D60" s="1">
        <v>2467700</v>
      </c>
      <c r="E60" s="1">
        <v>364525</v>
      </c>
      <c r="F60" s="1">
        <v>364300</v>
      </c>
    </row>
    <row r="61" spans="1:6" ht="14.45" x14ac:dyDescent="0.3">
      <c r="A61" s="3">
        <v>41828</v>
      </c>
      <c r="B61" s="2">
        <f>8800/2</f>
        <v>4400</v>
      </c>
      <c r="C61" s="1">
        <v>3547809</v>
      </c>
      <c r="D61" s="1">
        <v>7141624</v>
      </c>
      <c r="E61" s="1">
        <v>540278</v>
      </c>
      <c r="F61" s="1">
        <f>193953+375000</f>
        <v>568953</v>
      </c>
    </row>
    <row r="62" spans="1:6" ht="14.45" x14ac:dyDescent="0.3">
      <c r="A62" s="3">
        <v>42010</v>
      </c>
      <c r="B62" s="1">
        <f>9100/1.9</f>
        <v>4789.4736842105267</v>
      </c>
      <c r="C62" s="1">
        <v>2733815</v>
      </c>
      <c r="D62" s="1">
        <v>3696280</v>
      </c>
      <c r="E62" s="1">
        <v>379668</v>
      </c>
      <c r="F62" s="1">
        <f>92326+406700</f>
        <v>499026</v>
      </c>
    </row>
    <row r="63" spans="1:6" ht="14.45" x14ac:dyDescent="0.3">
      <c r="A63" s="3">
        <v>42010</v>
      </c>
      <c r="B63" s="1">
        <v>10000</v>
      </c>
      <c r="C63" s="1">
        <v>3538200</v>
      </c>
      <c r="D63" s="1">
        <f>6055500+191000</f>
        <v>6246500</v>
      </c>
      <c r="E63" s="1">
        <v>661800</v>
      </c>
      <c r="F63" s="1">
        <v>444000</v>
      </c>
    </row>
    <row r="64" spans="1:6" ht="14.45" x14ac:dyDescent="0.3">
      <c r="A64" s="3">
        <v>42009</v>
      </c>
      <c r="B64" s="1">
        <v>10000</v>
      </c>
      <c r="C64" s="1">
        <v>3893304</v>
      </c>
      <c r="D64" s="1">
        <f>6055500+304500</f>
        <v>6360000</v>
      </c>
      <c r="E64" s="1">
        <v>656696</v>
      </c>
      <c r="F64" s="1">
        <v>202000</v>
      </c>
    </row>
    <row r="65" spans="1:6" ht="14.45" x14ac:dyDescent="0.3">
      <c r="A65" s="3">
        <v>41968</v>
      </c>
      <c r="B65" s="1">
        <v>9828</v>
      </c>
      <c r="C65" s="1">
        <v>5128000</v>
      </c>
      <c r="D65" s="1">
        <v>6178500</v>
      </c>
      <c r="E65" s="1">
        <v>535000</v>
      </c>
      <c r="F65" s="1">
        <v>904000</v>
      </c>
    </row>
    <row r="66" spans="1:6" ht="14.45" x14ac:dyDescent="0.3">
      <c r="A66" s="3">
        <v>41995</v>
      </c>
      <c r="B66" s="1">
        <v>10000</v>
      </c>
      <c r="C66" s="1">
        <v>4032300</v>
      </c>
      <c r="D66" s="1">
        <f>6336000+304500</f>
        <v>6640500</v>
      </c>
      <c r="E66" s="1">
        <v>667700</v>
      </c>
      <c r="F66" s="1">
        <v>202000</v>
      </c>
    </row>
    <row r="67" spans="1:6" ht="14.45" x14ac:dyDescent="0.3">
      <c r="A67" s="3">
        <v>42003</v>
      </c>
      <c r="B67" s="1">
        <v>9828</v>
      </c>
      <c r="C67" s="1">
        <v>5128000</v>
      </c>
      <c r="D67" s="1">
        <v>6178500</v>
      </c>
      <c r="E67" s="1">
        <v>535000</v>
      </c>
      <c r="F67" s="1">
        <v>904000</v>
      </c>
    </row>
    <row r="68" spans="1:6" ht="14.45" x14ac:dyDescent="0.3">
      <c r="A68" s="3">
        <v>42046</v>
      </c>
      <c r="B68" s="1">
        <v>10000</v>
      </c>
      <c r="C68" s="1">
        <v>3726832</v>
      </c>
      <c r="D68" s="1">
        <f>7035740+124000+72275</f>
        <v>7232015</v>
      </c>
      <c r="E68" s="1">
        <v>673168</v>
      </c>
      <c r="F68" s="1">
        <v>313000</v>
      </c>
    </row>
    <row r="69" spans="1:6" ht="14.45" x14ac:dyDescent="0.3">
      <c r="A69" s="3">
        <v>42052</v>
      </c>
      <c r="B69" s="1">
        <f>9100/1.9</f>
        <v>4789.4736842105267</v>
      </c>
      <c r="C69" s="1">
        <v>2034466</v>
      </c>
      <c r="D69" s="1">
        <f>2225000+213200</f>
        <v>2438200</v>
      </c>
      <c r="E69" s="1">
        <v>465534</v>
      </c>
      <c r="F69" s="1">
        <f>15000+192500</f>
        <v>207500</v>
      </c>
    </row>
    <row r="70" spans="1:6" ht="14.45" x14ac:dyDescent="0.3">
      <c r="A70" s="3">
        <v>41974</v>
      </c>
      <c r="B70" s="1">
        <f>9100/2</f>
        <v>4550</v>
      </c>
      <c r="C70" s="1">
        <v>3726832</v>
      </c>
      <c r="D70" s="1">
        <f>6055000+213200</f>
        <v>6268200</v>
      </c>
      <c r="E70" s="1">
        <v>673168</v>
      </c>
      <c r="F70" s="1">
        <v>192500</v>
      </c>
    </row>
    <row r="71" spans="1:6" ht="14.45" x14ac:dyDescent="0.3">
      <c r="A71" s="3">
        <v>41982</v>
      </c>
      <c r="B71" s="2">
        <f>7100/1.9</f>
        <v>3736.8421052631579</v>
      </c>
      <c r="C71" s="1">
        <v>1643500</v>
      </c>
      <c r="D71" s="1">
        <v>3147000</v>
      </c>
      <c r="E71" s="1">
        <v>308931.25</v>
      </c>
      <c r="F71" s="1">
        <v>185700</v>
      </c>
    </row>
    <row r="72" spans="1:6" ht="14.45" x14ac:dyDescent="0.3">
      <c r="A72" s="3">
        <v>41918</v>
      </c>
      <c r="B72" s="1">
        <v>8000</v>
      </c>
      <c r="C72" s="1">
        <v>3726832</v>
      </c>
      <c r="D72" s="1">
        <f>6055000+213200</f>
        <v>6268200</v>
      </c>
      <c r="E72" s="1">
        <v>673168</v>
      </c>
      <c r="F72" s="1">
        <v>192500</v>
      </c>
    </row>
    <row r="73" spans="1:6" ht="14.45" x14ac:dyDescent="0.3">
      <c r="A73" s="3">
        <v>41859</v>
      </c>
      <c r="B73" s="1">
        <v>5300</v>
      </c>
      <c r="C73" s="1">
        <v>4100385</v>
      </c>
      <c r="D73" s="1">
        <v>5907394</v>
      </c>
      <c r="E73" s="1">
        <v>458553</v>
      </c>
      <c r="F73" s="1">
        <f>92310+356700</f>
        <v>449010</v>
      </c>
    </row>
    <row r="74" spans="1:6" ht="14.45" x14ac:dyDescent="0.3">
      <c r="A74" s="3">
        <v>41964</v>
      </c>
      <c r="B74" s="1">
        <v>5300</v>
      </c>
      <c r="C74" s="1">
        <v>3133396</v>
      </c>
      <c r="D74" s="1">
        <f>3696280+25000</f>
        <v>3721280</v>
      </c>
      <c r="E74" s="1">
        <v>373368</v>
      </c>
      <c r="F74" s="1">
        <f>91142+406700</f>
        <v>497842</v>
      </c>
    </row>
    <row r="75" spans="1:6" ht="14.45" x14ac:dyDescent="0.3">
      <c r="A75" s="3">
        <v>41962</v>
      </c>
      <c r="B75" s="2">
        <f>5000/1.9</f>
        <v>2631.5789473684213</v>
      </c>
      <c r="C75" s="1">
        <v>2210090</v>
      </c>
      <c r="D75" s="1">
        <v>3400090</v>
      </c>
      <c r="E75" s="1">
        <v>504900</v>
      </c>
      <c r="F75" s="1">
        <v>1026500</v>
      </c>
    </row>
    <row r="76" spans="1:6" ht="14.45" x14ac:dyDescent="0.3">
      <c r="A76" s="3">
        <v>41960</v>
      </c>
      <c r="B76" s="1">
        <v>4452</v>
      </c>
      <c r="C76" s="1">
        <v>2690000</v>
      </c>
      <c r="D76" s="1">
        <v>3103000</v>
      </c>
      <c r="E76" s="1">
        <v>502000</v>
      </c>
      <c r="F76" s="1">
        <v>778000</v>
      </c>
    </row>
    <row r="77" spans="1:6" ht="14.45" x14ac:dyDescent="0.3">
      <c r="A77" s="3">
        <v>41844</v>
      </c>
      <c r="B77" s="1">
        <v>5000</v>
      </c>
      <c r="C77" s="1">
        <v>1720896</v>
      </c>
      <c r="D77" s="1">
        <v>2018924</v>
      </c>
      <c r="E77" s="1">
        <v>205468</v>
      </c>
      <c r="F77" s="1">
        <v>569114</v>
      </c>
    </row>
    <row r="78" spans="1:6" ht="14.45" x14ac:dyDescent="0.3">
      <c r="A78" s="3">
        <v>41953</v>
      </c>
      <c r="B78" s="1">
        <v>10230</v>
      </c>
      <c r="C78" s="1">
        <v>3743304</v>
      </c>
      <c r="D78" s="1">
        <f>5766000+304500</f>
        <v>6070500</v>
      </c>
      <c r="E78" s="1">
        <v>656696</v>
      </c>
      <c r="F78" s="1">
        <v>202000</v>
      </c>
    </row>
    <row r="79" spans="1:6" ht="14.45" x14ac:dyDescent="0.3">
      <c r="A79" s="3">
        <v>41933</v>
      </c>
      <c r="B79" s="1">
        <v>10000</v>
      </c>
      <c r="C79" s="1">
        <v>3748002</v>
      </c>
      <c r="D79" s="1">
        <f>5500000+132000</f>
        <v>5632000</v>
      </c>
      <c r="E79" s="1">
        <v>651998</v>
      </c>
      <c r="F79" s="1">
        <v>453000</v>
      </c>
    </row>
    <row r="80" spans="1:6" ht="14.45" x14ac:dyDescent="0.3">
      <c r="A80" s="3">
        <v>41926</v>
      </c>
      <c r="B80" s="2">
        <f>5000/1.9</f>
        <v>2631.5789473684213</v>
      </c>
      <c r="C80" s="1">
        <v>2211190</v>
      </c>
      <c r="D80" s="1">
        <v>3401190</v>
      </c>
      <c r="E80" s="1">
        <v>514800</v>
      </c>
      <c r="F80" s="1">
        <v>1036400</v>
      </c>
    </row>
    <row r="81" spans="1:6" ht="14.45" x14ac:dyDescent="0.3">
      <c r="A81" s="3">
        <v>41936</v>
      </c>
      <c r="B81" s="2">
        <f>8800/2</f>
        <v>4400</v>
      </c>
      <c r="C81" s="1">
        <v>3302353</v>
      </c>
      <c r="D81" s="1">
        <f>7141624+23000</f>
        <v>7164624</v>
      </c>
      <c r="E81" s="1">
        <v>537769</v>
      </c>
      <c r="F81" s="1">
        <f>193412+375000</f>
        <v>568412</v>
      </c>
    </row>
    <row r="82" spans="1:6" ht="14.45" x14ac:dyDescent="0.3">
      <c r="A82" s="3">
        <v>41935</v>
      </c>
      <c r="B82" s="2">
        <f>8600/2.1</f>
        <v>4095.238095238095</v>
      </c>
      <c r="C82" s="1">
        <v>3162819</v>
      </c>
      <c r="D82" s="1">
        <f>7141624+23000</f>
        <v>7164624</v>
      </c>
      <c r="E82" s="1">
        <v>533708</v>
      </c>
      <c r="F82" s="1">
        <f>192534+375000</f>
        <v>567534</v>
      </c>
    </row>
    <row r="83" spans="1:6" ht="14.45" x14ac:dyDescent="0.3">
      <c r="A83" s="3">
        <v>41939</v>
      </c>
      <c r="B83" s="1">
        <v>4500</v>
      </c>
      <c r="C83" s="1">
        <v>4052000</v>
      </c>
      <c r="D83" s="1">
        <v>3824000</v>
      </c>
      <c r="E83" s="1">
        <v>486000</v>
      </c>
      <c r="F83" s="1">
        <v>725000</v>
      </c>
    </row>
    <row r="84" spans="1:6" ht="14.45" x14ac:dyDescent="0.3">
      <c r="A84" s="3">
        <v>41926</v>
      </c>
      <c r="B84" s="1">
        <v>5600</v>
      </c>
      <c r="C84" s="1">
        <v>3726832</v>
      </c>
      <c r="D84" s="1">
        <v>4536000</v>
      </c>
      <c r="E84" s="1">
        <v>673168</v>
      </c>
      <c r="F84" s="1">
        <f>14000+192500</f>
        <v>206500</v>
      </c>
    </row>
    <row r="85" spans="1:6" ht="14.45" x14ac:dyDescent="0.3">
      <c r="A85" s="3">
        <v>41939</v>
      </c>
      <c r="B85" s="1">
        <v>9813</v>
      </c>
      <c r="C85" s="1">
        <v>5324000</v>
      </c>
      <c r="D85" s="1">
        <v>6188500</v>
      </c>
      <c r="E85" s="1">
        <v>521000</v>
      </c>
      <c r="F85" s="1">
        <v>930000</v>
      </c>
    </row>
    <row r="86" spans="1:6" ht="14.45" x14ac:dyDescent="0.3">
      <c r="A86" s="3">
        <v>41934</v>
      </c>
      <c r="B86" s="1">
        <v>5000</v>
      </c>
      <c r="C86" s="1">
        <v>1266167</v>
      </c>
      <c r="D86" s="1">
        <v>2018924</v>
      </c>
      <c r="E86" s="1">
        <v>204506</v>
      </c>
      <c r="F86" s="1">
        <v>574282</v>
      </c>
    </row>
    <row r="87" spans="1:6" ht="14.45" x14ac:dyDescent="0.3">
      <c r="A87" s="3">
        <v>42261</v>
      </c>
      <c r="B87" s="1">
        <v>4700</v>
      </c>
      <c r="C87" s="1">
        <v>2799000</v>
      </c>
      <c r="D87" s="1">
        <v>4847200</v>
      </c>
      <c r="E87" s="1">
        <v>601000</v>
      </c>
      <c r="F87" s="1">
        <v>222500</v>
      </c>
    </row>
    <row r="88" spans="1:6" ht="14.45" x14ac:dyDescent="0.3">
      <c r="A88" s="3">
        <v>42222</v>
      </c>
      <c r="B88" s="1">
        <v>5200</v>
      </c>
      <c r="C88" s="1">
        <v>3280310</v>
      </c>
      <c r="D88" s="1">
        <v>4641353</v>
      </c>
      <c r="E88" s="1">
        <v>799853</v>
      </c>
      <c r="F88" s="1">
        <v>409011</v>
      </c>
    </row>
    <row r="89" spans="1:6" ht="14.45" x14ac:dyDescent="0.3">
      <c r="A89" s="3">
        <v>42240</v>
      </c>
      <c r="B89" s="1">
        <v>9700</v>
      </c>
      <c r="C89" s="1">
        <v>3144000</v>
      </c>
      <c r="D89" s="1">
        <v>5690000</v>
      </c>
      <c r="E89" s="1">
        <v>442000</v>
      </c>
      <c r="F89" s="1">
        <v>966500</v>
      </c>
    </row>
    <row r="90" spans="1:6" ht="14.45" x14ac:dyDescent="0.3">
      <c r="A90" s="3">
        <v>42217</v>
      </c>
      <c r="B90" s="1">
        <v>9833</v>
      </c>
      <c r="C90" s="1">
        <v>3635000</v>
      </c>
      <c r="D90" s="1">
        <v>5207800</v>
      </c>
      <c r="E90" s="1">
        <v>404000</v>
      </c>
      <c r="F90" s="1">
        <v>833000</v>
      </c>
    </row>
    <row r="91" spans="1:6" ht="14.45" x14ac:dyDescent="0.3">
      <c r="A91" s="3">
        <v>42227</v>
      </c>
      <c r="B91" s="1">
        <v>8000</v>
      </c>
      <c r="C91" s="1">
        <v>2423143</v>
      </c>
      <c r="D91" s="1">
        <f>4690000+131000+48500</f>
        <v>4869500</v>
      </c>
      <c r="E91" s="1">
        <v>605600</v>
      </c>
      <c r="F91" s="1">
        <v>297500</v>
      </c>
    </row>
    <row r="92" spans="1:6" ht="14.45" x14ac:dyDescent="0.3">
      <c r="A92" s="3">
        <v>42247</v>
      </c>
      <c r="B92" s="1">
        <v>8400</v>
      </c>
      <c r="C92" s="1">
        <v>2870000</v>
      </c>
      <c r="D92" s="1">
        <v>4847000</v>
      </c>
      <c r="E92" s="1">
        <v>650000</v>
      </c>
      <c r="F92" s="1">
        <v>223000</v>
      </c>
    </row>
    <row r="93" spans="1:6" ht="14.45" x14ac:dyDescent="0.3">
      <c r="A93" s="3">
        <v>42248</v>
      </c>
      <c r="B93" s="1">
        <v>8500</v>
      </c>
      <c r="C93" s="1">
        <v>2429356</v>
      </c>
      <c r="D93" s="1">
        <v>4870000</v>
      </c>
      <c r="E93" s="1">
        <v>610644</v>
      </c>
      <c r="F93" s="1">
        <v>297500</v>
      </c>
    </row>
    <row r="94" spans="1:6" ht="14.45" x14ac:dyDescent="0.3">
      <c r="A94" s="3">
        <v>42262</v>
      </c>
      <c r="B94" s="1">
        <v>8200</v>
      </c>
      <c r="C94" s="1">
        <v>2849000</v>
      </c>
      <c r="D94" s="1">
        <v>4806000</v>
      </c>
      <c r="E94" s="1">
        <v>601000</v>
      </c>
      <c r="F94" s="1">
        <v>300000</v>
      </c>
    </row>
    <row r="95" spans="1:6" ht="14.45" x14ac:dyDescent="0.3">
      <c r="A95" s="3">
        <v>42250</v>
      </c>
      <c r="B95" s="1">
        <v>5000</v>
      </c>
      <c r="C95" s="1">
        <v>1894315</v>
      </c>
      <c r="D95" s="1">
        <v>2944610</v>
      </c>
      <c r="E95" s="1">
        <v>199966</v>
      </c>
      <c r="F95" s="1">
        <v>679196</v>
      </c>
    </row>
    <row r="96" spans="1:6" ht="14.45" x14ac:dyDescent="0.3">
      <c r="A96" s="3">
        <v>42233</v>
      </c>
      <c r="B96" s="1">
        <v>5000</v>
      </c>
      <c r="C96" s="1">
        <v>1951450</v>
      </c>
      <c r="D96" s="1">
        <v>2061800</v>
      </c>
      <c r="E96" s="1">
        <v>290525</v>
      </c>
      <c r="F96" s="1">
        <v>414900</v>
      </c>
    </row>
    <row r="97" spans="1:6" ht="14.45" x14ac:dyDescent="0.3">
      <c r="A97" s="3">
        <v>42234</v>
      </c>
      <c r="B97" s="1">
        <v>5300</v>
      </c>
      <c r="C97" s="1">
        <v>2426000</v>
      </c>
      <c r="D97" s="1">
        <v>3908200</v>
      </c>
      <c r="E97" s="1">
        <v>614000</v>
      </c>
      <c r="F97" s="1">
        <v>222500</v>
      </c>
    </row>
    <row r="98" spans="1:6" ht="14.45" x14ac:dyDescent="0.3">
      <c r="A98" s="3">
        <v>42233</v>
      </c>
      <c r="B98" s="1">
        <v>5000</v>
      </c>
      <c r="C98" s="1">
        <v>2218735</v>
      </c>
      <c r="D98" s="1">
        <v>3230800</v>
      </c>
      <c r="E98" s="1">
        <v>400177</v>
      </c>
      <c r="F98" s="1">
        <v>97464</v>
      </c>
    </row>
    <row r="99" spans="1:6" ht="14.45" x14ac:dyDescent="0.3">
      <c r="A99" s="3">
        <v>42230</v>
      </c>
      <c r="B99" s="1">
        <v>6000</v>
      </c>
      <c r="C99" s="1">
        <v>2649000</v>
      </c>
      <c r="D99" s="1">
        <v>4805000</v>
      </c>
      <c r="E99" s="1">
        <v>601000</v>
      </c>
      <c r="F99" s="1">
        <v>300000</v>
      </c>
    </row>
    <row r="100" spans="1:6" ht="14.45" x14ac:dyDescent="0.3">
      <c r="A100" s="3">
        <v>42235</v>
      </c>
      <c r="B100" s="1">
        <v>9833</v>
      </c>
      <c r="C100" s="1">
        <v>3635000</v>
      </c>
      <c r="D100" s="1">
        <v>5207800</v>
      </c>
      <c r="E100" s="1">
        <v>404000</v>
      </c>
      <c r="F100" s="1">
        <v>833000</v>
      </c>
    </row>
    <row r="101" spans="1:6" ht="14.45" x14ac:dyDescent="0.3">
      <c r="A101" s="3">
        <v>42230</v>
      </c>
      <c r="B101" s="1">
        <v>4543</v>
      </c>
      <c r="C101" s="1">
        <v>2699000</v>
      </c>
      <c r="D101" s="1">
        <v>3498800</v>
      </c>
      <c r="E101" s="1">
        <v>406000</v>
      </c>
      <c r="F101" s="1">
        <v>633000</v>
      </c>
    </row>
    <row r="102" spans="1:6" ht="14.45" x14ac:dyDescent="0.3">
      <c r="A102" s="3">
        <v>42230</v>
      </c>
      <c r="B102" s="1">
        <v>6000</v>
      </c>
      <c r="C102" s="1">
        <v>2849000</v>
      </c>
      <c r="D102" s="1">
        <v>4811000</v>
      </c>
      <c r="E102" s="1">
        <v>601000</v>
      </c>
      <c r="F102" s="1">
        <v>300000</v>
      </c>
    </row>
    <row r="103" spans="1:6" ht="14.45" x14ac:dyDescent="0.3">
      <c r="A103" s="3">
        <v>42233</v>
      </c>
      <c r="B103" s="1">
        <v>4800</v>
      </c>
      <c r="C103" s="1">
        <v>1951450</v>
      </c>
      <c r="D103" s="1">
        <v>2061800</v>
      </c>
      <c r="E103" s="1">
        <v>290525</v>
      </c>
      <c r="F103" s="1">
        <v>414900</v>
      </c>
    </row>
    <row r="104" spans="1:6" ht="14.45" x14ac:dyDescent="0.3">
      <c r="A104" s="3">
        <v>42205</v>
      </c>
      <c r="B104" s="1">
        <v>4553</v>
      </c>
      <c r="C104" s="1">
        <v>3097000</v>
      </c>
      <c r="D104" s="1">
        <v>2934400</v>
      </c>
      <c r="E104" s="1">
        <v>434000</v>
      </c>
      <c r="F104" s="1">
        <v>754000</v>
      </c>
    </row>
    <row r="105" spans="1:6" ht="14.45" x14ac:dyDescent="0.3">
      <c r="A105" s="3">
        <v>42195</v>
      </c>
      <c r="B105" s="1">
        <v>10000</v>
      </c>
      <c r="C105" s="1">
        <v>2504683</v>
      </c>
      <c r="D105" s="1">
        <f>5134683+158865+75000</f>
        <v>5368548</v>
      </c>
      <c r="E105" s="1">
        <v>614054</v>
      </c>
      <c r="F105" s="1">
        <v>323000</v>
      </c>
    </row>
    <row r="106" spans="1:6" ht="14.45" x14ac:dyDescent="0.3">
      <c r="A106" s="3">
        <v>42184</v>
      </c>
      <c r="B106" s="1">
        <v>10000</v>
      </c>
      <c r="C106" s="1">
        <v>2778610</v>
      </c>
      <c r="D106" s="1">
        <v>4319000</v>
      </c>
      <c r="E106" s="1">
        <v>1021390</v>
      </c>
      <c r="F106" s="1">
        <v>297500</v>
      </c>
    </row>
    <row r="107" spans="1:6" ht="14.45" x14ac:dyDescent="0.3">
      <c r="A107" s="3">
        <v>42191</v>
      </c>
      <c r="B107" s="1">
        <v>5000</v>
      </c>
      <c r="C107" s="1">
        <v>2245350</v>
      </c>
      <c r="D107" s="1">
        <v>364525</v>
      </c>
      <c r="E107" s="1">
        <v>2467700</v>
      </c>
      <c r="F107" s="1">
        <v>364300</v>
      </c>
    </row>
    <row r="108" spans="1:6" ht="14.45" x14ac:dyDescent="0.3">
      <c r="A108" s="3">
        <v>42223</v>
      </c>
      <c r="B108" s="1">
        <v>4400</v>
      </c>
      <c r="C108" s="1">
        <v>2413796</v>
      </c>
      <c r="D108" s="1">
        <f>2317000+177000</f>
        <v>2494000</v>
      </c>
      <c r="E108" s="1">
        <v>802967</v>
      </c>
      <c r="F108" s="1">
        <f>15000+196000+74000</f>
        <v>285000</v>
      </c>
    </row>
    <row r="109" spans="1:6" ht="14.45" x14ac:dyDescent="0.3">
      <c r="A109" s="3">
        <v>42213</v>
      </c>
      <c r="B109" s="1">
        <v>6000</v>
      </c>
      <c r="C109" s="1">
        <v>2320643</v>
      </c>
      <c r="D109" s="1">
        <v>3250830</v>
      </c>
      <c r="E109" s="1">
        <v>435039</v>
      </c>
      <c r="F109" s="1">
        <v>386900</v>
      </c>
    </row>
    <row r="110" spans="1:6" ht="14.45" x14ac:dyDescent="0.3">
      <c r="A110" s="3">
        <v>42212</v>
      </c>
      <c r="B110" s="1">
        <v>7500</v>
      </c>
      <c r="C110" s="1">
        <v>2168450</v>
      </c>
      <c r="D110" s="1">
        <v>2542800</v>
      </c>
      <c r="E110" s="1">
        <v>290525</v>
      </c>
      <c r="F110" s="1">
        <v>414900</v>
      </c>
    </row>
    <row r="111" spans="1:6" ht="14.45" x14ac:dyDescent="0.3">
      <c r="A111" s="3">
        <v>42174</v>
      </c>
      <c r="B111" s="1">
        <v>9823</v>
      </c>
      <c r="C111" s="1">
        <v>3635000</v>
      </c>
      <c r="D111" s="1">
        <v>5150800</v>
      </c>
      <c r="E111" s="1">
        <v>405000</v>
      </c>
      <c r="F111" s="1">
        <v>797000</v>
      </c>
    </row>
    <row r="112" spans="1:6" ht="14.45" x14ac:dyDescent="0.3">
      <c r="A112" s="3">
        <v>42184</v>
      </c>
      <c r="B112" s="1">
        <v>9883</v>
      </c>
      <c r="C112" s="1">
        <v>5439000</v>
      </c>
      <c r="D112" s="1">
        <v>5404500</v>
      </c>
      <c r="E112" s="1">
        <v>495000</v>
      </c>
      <c r="F112" s="1">
        <v>1015800</v>
      </c>
    </row>
    <row r="113" spans="1:6" ht="14.45" x14ac:dyDescent="0.3">
      <c r="A113" s="3">
        <v>42181</v>
      </c>
      <c r="B113" s="1">
        <v>5300</v>
      </c>
      <c r="C113" s="1">
        <v>2191287</v>
      </c>
      <c r="D113" s="1">
        <v>3250800</v>
      </c>
      <c r="E113" s="1">
        <v>406004</v>
      </c>
      <c r="F113" s="1">
        <f>289900+97464</f>
        <v>387364</v>
      </c>
    </row>
    <row r="114" spans="1:6" ht="14.45" x14ac:dyDescent="0.3">
      <c r="A114" s="3">
        <v>42230</v>
      </c>
      <c r="B114" s="1">
        <v>10323</v>
      </c>
      <c r="C114" s="1">
        <v>3592000</v>
      </c>
      <c r="D114" s="1">
        <v>6783600</v>
      </c>
      <c r="E114" s="1">
        <v>406000</v>
      </c>
      <c r="F114" s="1">
        <v>780000</v>
      </c>
    </row>
    <row r="115" spans="1:6" ht="14.45" x14ac:dyDescent="0.3">
      <c r="A115" s="3">
        <v>42184</v>
      </c>
      <c r="B115" s="1">
        <v>9883</v>
      </c>
      <c r="C115" s="1">
        <v>5439000</v>
      </c>
      <c r="D115" s="1">
        <v>5404500</v>
      </c>
      <c r="E115" s="1">
        <v>495000</v>
      </c>
      <c r="F115" s="1">
        <v>1015800</v>
      </c>
    </row>
    <row r="116" spans="1:6" ht="14.45" x14ac:dyDescent="0.3">
      <c r="A116" s="3">
        <v>42222</v>
      </c>
      <c r="B116" s="1">
        <v>10000</v>
      </c>
      <c r="C116" s="1">
        <v>2504683</v>
      </c>
      <c r="D116" s="1">
        <f>5134000+158865+75000</f>
        <v>5367865</v>
      </c>
      <c r="E116" s="1">
        <v>614054</v>
      </c>
      <c r="F116" s="1">
        <f>30000+218000+75000</f>
        <v>323000</v>
      </c>
    </row>
    <row r="117" spans="1:6" ht="14.45" x14ac:dyDescent="0.3">
      <c r="A117" s="3">
        <v>42041</v>
      </c>
      <c r="B117" s="1">
        <v>10000</v>
      </c>
      <c r="C117" s="1">
        <v>3893304</v>
      </c>
      <c r="D117" s="1">
        <f>6055500+304500</f>
        <v>6360000</v>
      </c>
      <c r="E117" s="1">
        <v>656696</v>
      </c>
      <c r="F117" s="1">
        <v>202000</v>
      </c>
    </row>
    <row r="118" spans="1:6" ht="14.45" x14ac:dyDescent="0.3">
      <c r="A118" s="3">
        <v>42095</v>
      </c>
      <c r="B118" s="1">
        <v>5000</v>
      </c>
      <c r="C118" s="1">
        <v>2485064</v>
      </c>
      <c r="D118" s="1">
        <v>2681096</v>
      </c>
      <c r="E118" s="1">
        <v>669459</v>
      </c>
      <c r="F118" s="1">
        <v>388800</v>
      </c>
    </row>
    <row r="119" spans="1:6" ht="14.45" x14ac:dyDescent="0.3">
      <c r="A119" s="3">
        <v>42157</v>
      </c>
      <c r="B119" s="1">
        <v>8700</v>
      </c>
      <c r="C119" s="1">
        <v>2810848</v>
      </c>
      <c r="D119" s="1">
        <v>3343638</v>
      </c>
      <c r="E119" s="1">
        <v>463905</v>
      </c>
      <c r="F119" s="1">
        <v>458600</v>
      </c>
    </row>
    <row r="120" spans="1:6" ht="14.45" x14ac:dyDescent="0.3">
      <c r="A120" s="3">
        <v>42171</v>
      </c>
      <c r="B120" s="1">
        <v>7200</v>
      </c>
      <c r="C120" s="1">
        <v>2586009</v>
      </c>
      <c r="D120" s="1">
        <v>5137200</v>
      </c>
      <c r="E120" s="1">
        <v>586512</v>
      </c>
      <c r="F120" s="1">
        <v>192500</v>
      </c>
    </row>
    <row r="121" spans="1:6" ht="14.45" x14ac:dyDescent="0.3">
      <c r="A121" s="3">
        <v>42171</v>
      </c>
      <c r="B121" s="1">
        <v>5200</v>
      </c>
      <c r="C121" s="1">
        <v>2218735</v>
      </c>
      <c r="D121" s="1">
        <v>3230800</v>
      </c>
      <c r="E121" s="1">
        <v>400177</v>
      </c>
      <c r="F121" s="1">
        <v>387900</v>
      </c>
    </row>
    <row r="122" spans="1:6" ht="14.45" x14ac:dyDescent="0.3">
      <c r="A122" s="3">
        <v>42143</v>
      </c>
      <c r="B122" s="1">
        <v>5000</v>
      </c>
      <c r="C122" s="1">
        <v>3412073</v>
      </c>
      <c r="D122" s="1">
        <v>6465724</v>
      </c>
      <c r="E122" s="1">
        <v>469918</v>
      </c>
      <c r="F122" s="1">
        <v>434600</v>
      </c>
    </row>
    <row r="123" spans="1:6" ht="14.45" x14ac:dyDescent="0.3">
      <c r="A123" s="3">
        <v>42150</v>
      </c>
      <c r="B123" s="1">
        <v>4800</v>
      </c>
      <c r="C123" s="1">
        <v>3481290</v>
      </c>
      <c r="D123" s="1">
        <v>3973914</v>
      </c>
      <c r="E123" s="1">
        <v>686949</v>
      </c>
      <c r="F123" s="1">
        <v>159500</v>
      </c>
    </row>
    <row r="124" spans="1:6" ht="14.45" x14ac:dyDescent="0.3">
      <c r="A124" s="3">
        <v>42156</v>
      </c>
      <c r="B124" s="1">
        <v>5000</v>
      </c>
      <c r="C124" s="1">
        <v>2462999</v>
      </c>
      <c r="D124" s="1">
        <f>5134000+131000+46000</f>
        <v>5311000</v>
      </c>
      <c r="E124" s="1">
        <v>627000</v>
      </c>
      <c r="F124" s="1">
        <v>300000</v>
      </c>
    </row>
    <row r="125" spans="1:6" ht="14.45" x14ac:dyDescent="0.3">
      <c r="A125" s="3">
        <v>42171</v>
      </c>
      <c r="B125" s="1">
        <v>9823</v>
      </c>
      <c r="C125" s="1">
        <v>3737000</v>
      </c>
      <c r="D125" s="1">
        <v>5664000</v>
      </c>
      <c r="E125" s="1">
        <v>413000</v>
      </c>
      <c r="F125" s="1">
        <v>797000</v>
      </c>
    </row>
    <row r="126" spans="1:6" ht="14.45" x14ac:dyDescent="0.3">
      <c r="A126" s="3">
        <v>42125</v>
      </c>
      <c r="B126" s="1">
        <v>8500</v>
      </c>
      <c r="C126" s="1">
        <v>4168574</v>
      </c>
      <c r="D126" s="1">
        <v>6440724</v>
      </c>
      <c r="E126" s="1">
        <v>958214</v>
      </c>
      <c r="F126" s="1">
        <v>443600</v>
      </c>
    </row>
    <row r="127" spans="1:6" x14ac:dyDescent="0.25">
      <c r="A127" s="3">
        <v>42100</v>
      </c>
      <c r="B127" s="1">
        <v>5000</v>
      </c>
      <c r="C127" s="1">
        <v>2128450</v>
      </c>
      <c r="D127" s="1">
        <v>2183800</v>
      </c>
      <c r="E127" s="1">
        <v>290525</v>
      </c>
      <c r="F127" s="1">
        <v>414900</v>
      </c>
    </row>
    <row r="128" spans="1:6" x14ac:dyDescent="0.25">
      <c r="A128" s="3">
        <v>42117</v>
      </c>
      <c r="B128" s="1">
        <v>4300</v>
      </c>
      <c r="C128" s="1">
        <v>2749080</v>
      </c>
      <c r="D128" s="1">
        <v>4238500</v>
      </c>
      <c r="E128" s="1">
        <v>945814</v>
      </c>
      <c r="F128" s="1">
        <v>232000</v>
      </c>
    </row>
    <row r="129" spans="1:6" x14ac:dyDescent="0.25">
      <c r="A129" s="3">
        <v>42150</v>
      </c>
      <c r="B129" s="1">
        <v>10000</v>
      </c>
      <c r="C129" s="1">
        <v>4032300</v>
      </c>
      <c r="D129" s="1">
        <v>6640500</v>
      </c>
      <c r="E129" s="1">
        <v>667700</v>
      </c>
      <c r="F129" s="1">
        <v>202000</v>
      </c>
    </row>
    <row r="130" spans="1:6" x14ac:dyDescent="0.25">
      <c r="A130" s="3">
        <v>42129</v>
      </c>
      <c r="B130" s="1">
        <v>5300</v>
      </c>
      <c r="C130" s="1">
        <v>2320543</v>
      </c>
      <c r="D130" s="1">
        <v>3250800</v>
      </c>
      <c r="E130" s="1">
        <v>435059</v>
      </c>
      <c r="F130" s="1">
        <v>386800</v>
      </c>
    </row>
    <row r="131" spans="1:6" x14ac:dyDescent="0.25">
      <c r="A131" s="3">
        <v>42139</v>
      </c>
      <c r="B131" s="1">
        <v>10323</v>
      </c>
      <c r="C131" s="1">
        <v>3592000</v>
      </c>
      <c r="D131" s="1">
        <v>4772400</v>
      </c>
      <c r="E131" s="1">
        <v>406000</v>
      </c>
      <c r="F131" s="1">
        <v>755000</v>
      </c>
    </row>
    <row r="132" spans="1:6" x14ac:dyDescent="0.25">
      <c r="A132" s="3">
        <v>42072</v>
      </c>
      <c r="B132" s="1">
        <v>10323</v>
      </c>
      <c r="C132" s="1">
        <v>3956000</v>
      </c>
      <c r="D132" s="1">
        <v>4772400</v>
      </c>
      <c r="E132" s="1">
        <v>406000</v>
      </c>
      <c r="F132" s="1">
        <v>868000</v>
      </c>
    </row>
    <row r="133" spans="1:6" x14ac:dyDescent="0.25">
      <c r="A133" s="3">
        <v>42269</v>
      </c>
      <c r="B133" s="2">
        <v>5900</v>
      </c>
      <c r="C133" s="1">
        <v>2549000</v>
      </c>
      <c r="D133" s="1">
        <f>4634000+131000+46000</f>
        <v>4811000</v>
      </c>
      <c r="E133" s="1">
        <v>601000</v>
      </c>
      <c r="F133" s="1">
        <v>300000</v>
      </c>
    </row>
    <row r="134" spans="1:6" x14ac:dyDescent="0.25">
      <c r="A134" s="3">
        <v>42408</v>
      </c>
      <c r="B134" s="2">
        <v>7000</v>
      </c>
      <c r="C134" s="1">
        <v>1886833.4</v>
      </c>
      <c r="D134" s="1">
        <f>4634000+131000+46000</f>
        <v>4811000</v>
      </c>
      <c r="E134" s="1">
        <v>540201.46</v>
      </c>
      <c r="F134" s="1">
        <v>300000</v>
      </c>
    </row>
    <row r="135" spans="1:6" x14ac:dyDescent="0.25">
      <c r="A135" s="3">
        <v>42401</v>
      </c>
      <c r="B135" s="2">
        <v>5800</v>
      </c>
      <c r="C135" s="1">
        <f>193000+1339091</f>
        <v>1532091</v>
      </c>
      <c r="D135" s="1">
        <v>590000</v>
      </c>
      <c r="E135" s="1">
        <v>443415</v>
      </c>
      <c r="F135" s="1">
        <v>779000</v>
      </c>
    </row>
    <row r="136" spans="1:6" x14ac:dyDescent="0.25">
      <c r="A136" s="3">
        <v>42369</v>
      </c>
      <c r="B136" s="1">
        <v>9730</v>
      </c>
      <c r="C136" s="1">
        <v>3399000</v>
      </c>
      <c r="D136" s="1">
        <v>5307900</v>
      </c>
      <c r="E136" s="1">
        <v>384000</v>
      </c>
      <c r="F136" s="1">
        <v>1035800</v>
      </c>
    </row>
    <row r="137" spans="1:6" x14ac:dyDescent="0.25">
      <c r="A137" s="3">
        <v>42404</v>
      </c>
      <c r="B137" s="1">
        <v>4800</v>
      </c>
      <c r="C137" s="1">
        <v>1309258</v>
      </c>
      <c r="D137" s="1">
        <v>1990276</v>
      </c>
      <c r="E137" s="1">
        <v>185474</v>
      </c>
      <c r="F137" s="1">
        <v>284484</v>
      </c>
    </row>
    <row r="138" spans="1:6" x14ac:dyDescent="0.25">
      <c r="A138" s="3">
        <v>42382</v>
      </c>
      <c r="B138" s="2">
        <v>7200</v>
      </c>
      <c r="C138" s="1">
        <v>2276000</v>
      </c>
      <c r="D138" s="1">
        <f>3695000+131000+46000</f>
        <v>3872000</v>
      </c>
      <c r="E138" s="1">
        <v>614000</v>
      </c>
      <c r="F138" s="1">
        <v>300000</v>
      </c>
    </row>
    <row r="139" spans="1:6" x14ac:dyDescent="0.25">
      <c r="A139" s="3">
        <v>42380</v>
      </c>
      <c r="B139" s="1">
        <v>5100</v>
      </c>
      <c r="C139" s="1">
        <v>1532091</v>
      </c>
      <c r="D139" s="1">
        <v>592300</v>
      </c>
      <c r="E139" s="1">
        <v>443415</v>
      </c>
      <c r="F139" s="1">
        <v>779000</v>
      </c>
    </row>
    <row r="140" spans="1:6" x14ac:dyDescent="0.25">
      <c r="A140" s="3">
        <v>42382</v>
      </c>
      <c r="B140" s="2">
        <v>7100</v>
      </c>
      <c r="C140" s="1">
        <v>2276000</v>
      </c>
      <c r="D140" s="1">
        <f>3685000+177000</f>
        <v>3862000</v>
      </c>
      <c r="E140" s="1">
        <v>614000</v>
      </c>
      <c r="F140" s="1">
        <v>300000</v>
      </c>
    </row>
    <row r="141" spans="1:6" x14ac:dyDescent="0.25">
      <c r="A141" s="3">
        <v>42353</v>
      </c>
      <c r="B141" s="1">
        <v>9730</v>
      </c>
      <c r="C141" s="1">
        <v>3862000</v>
      </c>
      <c r="D141" s="1">
        <v>5587500</v>
      </c>
      <c r="E141" s="1">
        <v>456000</v>
      </c>
      <c r="F141" s="1">
        <v>973200</v>
      </c>
    </row>
    <row r="142" spans="1:6" x14ac:dyDescent="0.25">
      <c r="A142" s="3">
        <v>42345</v>
      </c>
      <c r="B142" s="1">
        <v>6400</v>
      </c>
      <c r="C142" s="1">
        <f>2594104+220800</f>
        <v>2814904</v>
      </c>
      <c r="D142" s="1">
        <f>3817800+28000</f>
        <v>3845800</v>
      </c>
      <c r="E142" s="1">
        <v>674888</v>
      </c>
      <c r="F142" s="1">
        <f>633000+163550</f>
        <v>796550</v>
      </c>
    </row>
    <row r="143" spans="1:6" x14ac:dyDescent="0.25">
      <c r="A143" s="3">
        <v>42347</v>
      </c>
      <c r="B143" s="2">
        <v>7000</v>
      </c>
      <c r="C143" s="1">
        <v>2431490.4900000002</v>
      </c>
      <c r="D143" s="1">
        <f>4283878.33+127560.25+23525.19</f>
        <v>4434963.7700000005</v>
      </c>
      <c r="E143" s="1">
        <v>588111.29</v>
      </c>
      <c r="F143" s="1">
        <f>12451+153747.22+65931.77</f>
        <v>232129.99</v>
      </c>
    </row>
    <row r="144" spans="1:6" x14ac:dyDescent="0.25">
      <c r="A144" s="3">
        <v>42353</v>
      </c>
      <c r="B144" s="2">
        <v>4400</v>
      </c>
      <c r="C144" s="1">
        <v>2716566.51</v>
      </c>
      <c r="D144" s="1">
        <f>5705507.84+168008.62+31122.85</f>
        <v>5904639.3099999996</v>
      </c>
      <c r="E144" s="1">
        <v>630613.21</v>
      </c>
      <c r="F144" s="1">
        <f>11859.75+151436.49+56643.09</f>
        <v>219939.33</v>
      </c>
    </row>
    <row r="145" spans="1:6" x14ac:dyDescent="0.25">
      <c r="A145" s="3">
        <v>42360</v>
      </c>
      <c r="B145" s="2">
        <v>7000</v>
      </c>
      <c r="C145" s="1">
        <v>2549000</v>
      </c>
      <c r="D145" s="1">
        <f>4634000+131000+46000</f>
        <v>4811000</v>
      </c>
      <c r="E145" s="1">
        <v>601000</v>
      </c>
      <c r="F145" s="1">
        <v>300000</v>
      </c>
    </row>
    <row r="146" spans="1:6" x14ac:dyDescent="0.25">
      <c r="A146" s="3">
        <v>42009</v>
      </c>
      <c r="B146" s="1">
        <v>5000</v>
      </c>
      <c r="C146" s="1">
        <v>1951450</v>
      </c>
      <c r="D146" s="1">
        <v>290525</v>
      </c>
      <c r="E146" s="1">
        <v>2823800</v>
      </c>
      <c r="F146" s="1">
        <v>414900</v>
      </c>
    </row>
    <row r="147" spans="1:6" x14ac:dyDescent="0.25">
      <c r="A147" s="3">
        <v>42301</v>
      </c>
      <c r="B147" s="1">
        <v>9600</v>
      </c>
      <c r="C147" s="1">
        <v>3963000</v>
      </c>
      <c r="D147" s="1">
        <v>4758000</v>
      </c>
      <c r="E147" s="1">
        <v>443000</v>
      </c>
      <c r="F147" s="1">
        <v>962700</v>
      </c>
    </row>
    <row r="148" spans="1:6" x14ac:dyDescent="0.25">
      <c r="A148" s="3">
        <v>42339</v>
      </c>
      <c r="B148" s="2">
        <v>4400</v>
      </c>
      <c r="C148" s="1">
        <v>1894315</v>
      </c>
      <c r="D148" s="1">
        <v>29446110</v>
      </c>
      <c r="E148" s="1">
        <v>199966</v>
      </c>
      <c r="F148" s="1">
        <v>679157</v>
      </c>
    </row>
    <row r="149" spans="1:6" x14ac:dyDescent="0.25">
      <c r="A149" s="3">
        <v>42338</v>
      </c>
      <c r="B149" s="1">
        <v>5000</v>
      </c>
      <c r="C149" s="1">
        <v>1951450</v>
      </c>
      <c r="D149" s="1">
        <v>290525</v>
      </c>
      <c r="E149" s="1">
        <v>2061800</v>
      </c>
      <c r="F149" s="1">
        <v>414900</v>
      </c>
    </row>
    <row r="150" spans="1:6" x14ac:dyDescent="0.25">
      <c r="A150" s="3">
        <v>42346</v>
      </c>
      <c r="B150" s="1">
        <v>9833</v>
      </c>
      <c r="C150" s="1">
        <v>3718000</v>
      </c>
      <c r="D150" s="1">
        <v>5957000</v>
      </c>
      <c r="E150" s="1">
        <v>424000</v>
      </c>
      <c r="F150" s="1">
        <v>820000</v>
      </c>
    </row>
    <row r="151" spans="1:6" x14ac:dyDescent="0.25">
      <c r="A151" s="3">
        <v>42328</v>
      </c>
      <c r="B151" s="2">
        <v>7000</v>
      </c>
      <c r="C151" s="1">
        <v>2549000</v>
      </c>
      <c r="D151" s="1">
        <f>4634000+131000+46000</f>
        <v>4811000</v>
      </c>
      <c r="E151" s="1">
        <v>601000</v>
      </c>
      <c r="F151" s="1">
        <v>300000</v>
      </c>
    </row>
    <row r="152" spans="1:6" x14ac:dyDescent="0.25">
      <c r="A152" s="3">
        <v>42301</v>
      </c>
      <c r="B152" s="1">
        <v>9600</v>
      </c>
      <c r="C152" s="1">
        <v>3963000</v>
      </c>
      <c r="D152" s="1">
        <v>4758000</v>
      </c>
      <c r="E152" s="1">
        <v>443000</v>
      </c>
      <c r="F152" s="1">
        <v>962700</v>
      </c>
    </row>
    <row r="153" spans="1:6" x14ac:dyDescent="0.25">
      <c r="A153" s="3">
        <v>42310</v>
      </c>
      <c r="B153" s="1">
        <v>10000</v>
      </c>
      <c r="C153" s="1">
        <v>3893304</v>
      </c>
      <c r="D153" s="1">
        <f>6055500+304500</f>
        <v>6360000</v>
      </c>
      <c r="E153" s="1">
        <v>656696</v>
      </c>
      <c r="F153" s="1">
        <v>202000</v>
      </c>
    </row>
    <row r="154" spans="1:6" x14ac:dyDescent="0.25">
      <c r="A154" s="3">
        <v>42304</v>
      </c>
      <c r="B154" s="1">
        <v>5200</v>
      </c>
      <c r="C154" s="1">
        <v>2778610</v>
      </c>
      <c r="D154" s="1">
        <f>4144000+131000+38000</f>
        <v>4313000</v>
      </c>
      <c r="E154" s="1">
        <v>1021390</v>
      </c>
      <c r="F154" s="1">
        <v>297500</v>
      </c>
    </row>
    <row r="155" spans="1:6" x14ac:dyDescent="0.25">
      <c r="A155" s="3">
        <v>42311</v>
      </c>
      <c r="B155" s="1">
        <v>9823</v>
      </c>
      <c r="C155" s="1">
        <v>3635000</v>
      </c>
      <c r="D155" s="1">
        <v>5150800</v>
      </c>
      <c r="E155" s="1">
        <v>408000</v>
      </c>
      <c r="F155" s="1">
        <v>795000</v>
      </c>
    </row>
    <row r="156" spans="1:6" x14ac:dyDescent="0.25">
      <c r="A156" s="3">
        <v>42269</v>
      </c>
      <c r="B156" s="2">
        <v>7800</v>
      </c>
      <c r="C156" s="1">
        <v>2329589</v>
      </c>
      <c r="D156" s="1">
        <v>2784374</v>
      </c>
      <c r="E156" s="1">
        <v>410580</v>
      </c>
      <c r="F156" s="1">
        <v>394900</v>
      </c>
    </row>
    <row r="157" spans="1:6" x14ac:dyDescent="0.25">
      <c r="A157" s="3">
        <v>42290</v>
      </c>
      <c r="B157" s="2">
        <v>7800</v>
      </c>
      <c r="C157" s="1">
        <v>2334149</v>
      </c>
      <c r="D157" s="1">
        <v>2886874</v>
      </c>
      <c r="E157" s="1">
        <v>416238</v>
      </c>
      <c r="F157" s="1">
        <v>385900</v>
      </c>
    </row>
    <row r="158" spans="1:6" x14ac:dyDescent="0.25">
      <c r="A158" s="3">
        <v>42290</v>
      </c>
      <c r="B158" s="2">
        <v>7800</v>
      </c>
      <c r="C158" s="1">
        <v>2330682</v>
      </c>
      <c r="D158" s="1">
        <v>2886874</v>
      </c>
      <c r="E158" s="1">
        <v>411937</v>
      </c>
      <c r="F158" s="1">
        <v>385900</v>
      </c>
    </row>
    <row r="159" spans="1:6" x14ac:dyDescent="0.25">
      <c r="A159" s="3">
        <v>42297</v>
      </c>
      <c r="B159" s="1">
        <v>9823</v>
      </c>
      <c r="C159" s="1">
        <v>3635000</v>
      </c>
      <c r="D159" s="1">
        <v>5151000</v>
      </c>
      <c r="E159" s="1">
        <v>408000</v>
      </c>
      <c r="F159" s="1">
        <v>795000</v>
      </c>
    </row>
    <row r="160" spans="1:6" x14ac:dyDescent="0.25">
      <c r="A160" s="3">
        <v>42297</v>
      </c>
      <c r="B160" s="1">
        <v>15113</v>
      </c>
      <c r="C160" s="1">
        <v>4827000</v>
      </c>
      <c r="D160" s="1">
        <v>4941188</v>
      </c>
      <c r="E160" s="1">
        <v>405000</v>
      </c>
      <c r="F160" s="1">
        <v>962000</v>
      </c>
    </row>
    <row r="161" spans="1:6" x14ac:dyDescent="0.25">
      <c r="A161" s="3">
        <v>42297</v>
      </c>
      <c r="B161" s="1">
        <v>6300</v>
      </c>
      <c r="C161" s="1">
        <v>2799000</v>
      </c>
      <c r="D161" s="1">
        <f>4634000+213200</f>
        <v>4847200</v>
      </c>
      <c r="E161" s="1">
        <v>601000</v>
      </c>
      <c r="F161" s="1">
        <v>222500</v>
      </c>
    </row>
    <row r="162" spans="1:6" x14ac:dyDescent="0.25">
      <c r="A162" s="3">
        <v>42290</v>
      </c>
      <c r="B162" s="1">
        <v>4603</v>
      </c>
      <c r="C162" s="1">
        <v>2859000</v>
      </c>
      <c r="D162" s="1">
        <v>3380750</v>
      </c>
      <c r="E162" s="1">
        <v>419000</v>
      </c>
      <c r="F162" s="1">
        <v>662000</v>
      </c>
    </row>
    <row r="163" spans="1:6" x14ac:dyDescent="0.25">
      <c r="A163" s="3">
        <v>42317</v>
      </c>
      <c r="B163" s="1">
        <v>4380</v>
      </c>
      <c r="C163" s="1">
        <v>2784000</v>
      </c>
      <c r="D163" s="1">
        <v>2728200</v>
      </c>
      <c r="E163" s="1">
        <v>474000</v>
      </c>
      <c r="F163" s="1">
        <v>860600</v>
      </c>
    </row>
    <row r="164" spans="1:6" x14ac:dyDescent="0.25">
      <c r="A164" s="3">
        <v>42283</v>
      </c>
      <c r="B164" s="1">
        <v>5000</v>
      </c>
      <c r="C164" s="1">
        <v>2128450</v>
      </c>
      <c r="D164" s="1">
        <v>290525</v>
      </c>
      <c r="E164" s="1">
        <v>2183800</v>
      </c>
      <c r="F164" s="1">
        <v>414900</v>
      </c>
    </row>
    <row r="165" spans="1:6" x14ac:dyDescent="0.25">
      <c r="A165" s="3">
        <v>42289</v>
      </c>
      <c r="B165" s="1">
        <v>5000</v>
      </c>
      <c r="C165" s="1">
        <v>1951450</v>
      </c>
      <c r="D165" s="1">
        <v>290525</v>
      </c>
      <c r="E165" s="1">
        <v>2061800</v>
      </c>
      <c r="F165" s="1">
        <v>414900</v>
      </c>
    </row>
    <row r="166" spans="1:6" x14ac:dyDescent="0.25">
      <c r="A166" s="3">
        <v>42290</v>
      </c>
      <c r="B166" s="1">
        <v>6400</v>
      </c>
      <c r="C166" s="1">
        <f>220800+2594104</f>
        <v>2814904</v>
      </c>
      <c r="D166" s="1">
        <f>3817800+28000</f>
        <v>3845800</v>
      </c>
      <c r="E166" s="1">
        <v>666488</v>
      </c>
      <c r="F166" s="1">
        <f>163550+633000</f>
        <v>796550</v>
      </c>
    </row>
    <row r="167" spans="1:6" x14ac:dyDescent="0.25">
      <c r="A167" s="3">
        <v>42276</v>
      </c>
      <c r="B167" s="1">
        <v>7300</v>
      </c>
      <c r="C167" s="1">
        <v>3758433</v>
      </c>
      <c r="D167" s="1">
        <v>7164623</v>
      </c>
      <c r="E167" s="1">
        <v>536193</v>
      </c>
      <c r="F167" s="1">
        <f>375000+193071</f>
        <v>568071</v>
      </c>
    </row>
    <row r="168" spans="1:6" x14ac:dyDescent="0.25">
      <c r="A168" s="3">
        <v>42277</v>
      </c>
      <c r="B168" s="2">
        <v>6800</v>
      </c>
      <c r="C168" s="1">
        <v>2844400</v>
      </c>
      <c r="D168" s="1">
        <f>5134000+131000+46000</f>
        <v>5311000</v>
      </c>
      <c r="E168" s="1">
        <v>776600</v>
      </c>
      <c r="F168" s="1">
        <f>30000+196000+74000</f>
        <v>300000</v>
      </c>
    </row>
    <row r="169" spans="1:6" x14ac:dyDescent="0.25">
      <c r="A169" s="3">
        <v>42283</v>
      </c>
      <c r="B169" s="1">
        <v>7900</v>
      </c>
      <c r="C169" s="1">
        <v>2969719</v>
      </c>
      <c r="D169" s="1">
        <v>4562698</v>
      </c>
      <c r="E169" s="1">
        <v>517737</v>
      </c>
      <c r="F169" s="1">
        <v>401000</v>
      </c>
    </row>
    <row r="170" spans="1:6" x14ac:dyDescent="0.25">
      <c r="A170" s="3">
        <v>42276</v>
      </c>
      <c r="B170" s="1">
        <v>9833</v>
      </c>
      <c r="C170" s="1">
        <v>3715000</v>
      </c>
      <c r="D170" s="1">
        <v>6225250</v>
      </c>
      <c r="E170" s="1">
        <v>420000</v>
      </c>
      <c r="F170" s="1">
        <v>735000</v>
      </c>
    </row>
    <row r="171" spans="1:6" x14ac:dyDescent="0.25">
      <c r="A171" s="3">
        <v>42276</v>
      </c>
      <c r="B171" s="1">
        <v>7243</v>
      </c>
      <c r="C171" s="1">
        <v>3375000</v>
      </c>
      <c r="D171" s="1">
        <v>4941188</v>
      </c>
      <c r="E171" s="1">
        <v>405000</v>
      </c>
      <c r="F171" s="1">
        <v>752000</v>
      </c>
    </row>
    <row r="172" spans="1:6" x14ac:dyDescent="0.25">
      <c r="A172" s="3">
        <v>42291</v>
      </c>
      <c r="B172" s="2">
        <v>6200</v>
      </c>
      <c r="C172" s="1">
        <v>2844400</v>
      </c>
      <c r="D172" s="1">
        <f>5134000+131000+46000</f>
        <v>5311000</v>
      </c>
      <c r="E172" s="1">
        <v>776600</v>
      </c>
      <c r="F172" s="1">
        <v>300000</v>
      </c>
    </row>
    <row r="173" spans="1:6" x14ac:dyDescent="0.25">
      <c r="A173" s="3">
        <v>42262</v>
      </c>
      <c r="B173" s="2">
        <v>6200</v>
      </c>
      <c r="C173" s="1">
        <v>2549000</v>
      </c>
      <c r="D173" s="1">
        <f>4634000+131000+46000</f>
        <v>4811000</v>
      </c>
      <c r="E173" s="1">
        <v>601000</v>
      </c>
      <c r="F173" s="1">
        <v>300000</v>
      </c>
    </row>
    <row r="174" spans="1:6" x14ac:dyDescent="0.25">
      <c r="A174" s="3">
        <v>42269</v>
      </c>
      <c r="B174" s="2">
        <v>7900</v>
      </c>
      <c r="C174" s="1">
        <v>2799000</v>
      </c>
      <c r="D174" s="1">
        <v>4834000</v>
      </c>
      <c r="E174" s="1">
        <v>601000</v>
      </c>
      <c r="F174" s="1">
        <v>222500</v>
      </c>
    </row>
    <row r="175" spans="1:6" x14ac:dyDescent="0.25">
      <c r="A175" s="3">
        <v>42240</v>
      </c>
      <c r="B175" s="2">
        <v>9700</v>
      </c>
      <c r="C175" s="1">
        <v>3144000</v>
      </c>
      <c r="D175" s="1">
        <v>5690000</v>
      </c>
      <c r="E175" s="1">
        <v>442000</v>
      </c>
      <c r="F175" s="1">
        <v>966500</v>
      </c>
    </row>
    <row r="176" spans="1:6" x14ac:dyDescent="0.25">
      <c r="A176" s="3">
        <v>42271</v>
      </c>
      <c r="B176" s="2">
        <v>5700</v>
      </c>
      <c r="C176" s="1">
        <v>2843875</v>
      </c>
      <c r="D176" s="1">
        <f>4934000+131000+46000</f>
        <v>5111000</v>
      </c>
      <c r="E176" s="1">
        <v>726125</v>
      </c>
      <c r="F176" s="1">
        <v>300000</v>
      </c>
    </row>
    <row r="177" spans="1:6" x14ac:dyDescent="0.25">
      <c r="A177" s="3">
        <v>42262</v>
      </c>
      <c r="B177" s="2">
        <v>8000</v>
      </c>
      <c r="C177" s="1">
        <v>3280310</v>
      </c>
      <c r="D177" s="1">
        <v>4541353</v>
      </c>
      <c r="E177" s="1">
        <v>799853</v>
      </c>
      <c r="F177" s="1">
        <f>110011+299000</f>
        <v>409011</v>
      </c>
    </row>
    <row r="178" spans="1:6" x14ac:dyDescent="0.25">
      <c r="A178" s="3">
        <v>42276</v>
      </c>
      <c r="B178" s="2">
        <v>7600</v>
      </c>
      <c r="C178" s="1">
        <v>2276219</v>
      </c>
      <c r="D178" s="1">
        <v>2905580</v>
      </c>
      <c r="E178" s="1">
        <v>398574</v>
      </c>
      <c r="F178" s="1">
        <v>382900</v>
      </c>
    </row>
    <row r="179" spans="1:6" x14ac:dyDescent="0.25">
      <c r="A179" s="3">
        <v>42671</v>
      </c>
      <c r="B179" s="2">
        <v>8700</v>
      </c>
      <c r="C179" s="1">
        <v>3217500</v>
      </c>
      <c r="D179" s="1">
        <v>4801622</v>
      </c>
      <c r="E179" s="1">
        <v>854500</v>
      </c>
      <c r="F179" s="1">
        <v>767134.88</v>
      </c>
    </row>
    <row r="180" spans="1:6" x14ac:dyDescent="0.25">
      <c r="A180" s="3">
        <v>42668</v>
      </c>
      <c r="B180" s="2">
        <v>8700</v>
      </c>
      <c r="C180" s="1">
        <v>2426500</v>
      </c>
      <c r="D180" s="1">
        <v>4801622.26</v>
      </c>
      <c r="E180" s="1">
        <v>931500</v>
      </c>
      <c r="F180" s="1">
        <v>767134.88</v>
      </c>
    </row>
    <row r="181" spans="1:6" x14ac:dyDescent="0.25">
      <c r="A181" s="3">
        <v>42668</v>
      </c>
      <c r="B181" s="1">
        <v>5600</v>
      </c>
      <c r="C181" s="1">
        <v>1373835</v>
      </c>
      <c r="D181" s="1">
        <v>2317450</v>
      </c>
      <c r="E181" s="1">
        <v>145035</v>
      </c>
      <c r="F181" s="1">
        <v>265878</v>
      </c>
    </row>
    <row r="182" spans="1:6" x14ac:dyDescent="0.25">
      <c r="A182" s="3">
        <v>42668</v>
      </c>
      <c r="B182" s="2">
        <v>10230</v>
      </c>
      <c r="C182" s="1">
        <v>4208861</v>
      </c>
      <c r="D182" s="1">
        <v>5860690</v>
      </c>
      <c r="E182" s="1">
        <v>628226</v>
      </c>
      <c r="F182" s="1">
        <v>105000</v>
      </c>
    </row>
    <row r="183" spans="1:6" x14ac:dyDescent="0.25">
      <c r="A183" s="3">
        <v>42668</v>
      </c>
      <c r="B183" s="1">
        <v>6970</v>
      </c>
      <c r="C183" s="1">
        <v>1760000</v>
      </c>
      <c r="D183" s="1">
        <v>3826677</v>
      </c>
      <c r="E183" s="1">
        <v>45000</v>
      </c>
      <c r="F183" s="1">
        <v>846217</v>
      </c>
    </row>
    <row r="184" spans="1:6" x14ac:dyDescent="0.25">
      <c r="A184" s="3">
        <v>42678</v>
      </c>
      <c r="B184" s="1">
        <v>6900</v>
      </c>
      <c r="C184" s="1">
        <v>1256245</v>
      </c>
      <c r="D184" s="1">
        <v>1513055</v>
      </c>
      <c r="E184" s="1">
        <v>222000</v>
      </c>
      <c r="F184" s="1">
        <v>470650</v>
      </c>
    </row>
    <row r="185" spans="1:6" x14ac:dyDescent="0.25">
      <c r="A185" s="3">
        <v>42681</v>
      </c>
      <c r="B185" s="2">
        <v>9700</v>
      </c>
      <c r="C185" s="1">
        <v>3217500</v>
      </c>
      <c r="D185" s="1">
        <v>4801622.26</v>
      </c>
      <c r="E185" s="1">
        <v>854500</v>
      </c>
      <c r="F185" s="1">
        <v>767134.88</v>
      </c>
    </row>
    <row r="186" spans="1:6" x14ac:dyDescent="0.25">
      <c r="A186" s="3">
        <v>42667</v>
      </c>
      <c r="B186" s="1">
        <v>4800</v>
      </c>
      <c r="C186" s="1">
        <v>1017918</v>
      </c>
      <c r="D186" s="1">
        <v>1574235</v>
      </c>
      <c r="E186" s="1">
        <v>186851</v>
      </c>
      <c r="F186" s="1">
        <v>296900</v>
      </c>
    </row>
    <row r="187" spans="1:6" x14ac:dyDescent="0.25">
      <c r="A187" s="3">
        <v>42661</v>
      </c>
      <c r="B187" s="2">
        <v>8700</v>
      </c>
      <c r="C187" s="1">
        <v>3217500</v>
      </c>
      <c r="D187" s="1">
        <v>4801622.26</v>
      </c>
      <c r="E187" s="1">
        <v>854500</v>
      </c>
      <c r="F187" s="1">
        <v>767134.88</v>
      </c>
    </row>
    <row r="188" spans="1:6" x14ac:dyDescent="0.25">
      <c r="A188" s="3">
        <v>42654</v>
      </c>
      <c r="B188" s="2">
        <v>5600</v>
      </c>
      <c r="C188" s="1">
        <v>1376422</v>
      </c>
      <c r="D188" s="1">
        <v>2321450</v>
      </c>
      <c r="E188" s="1">
        <v>141953</v>
      </c>
      <c r="F188" s="1">
        <v>262378</v>
      </c>
    </row>
    <row r="189" spans="1:6" x14ac:dyDescent="0.25">
      <c r="A189" s="3">
        <v>42654</v>
      </c>
      <c r="B189" s="2">
        <v>5600</v>
      </c>
      <c r="C189" s="1">
        <v>1373835</v>
      </c>
      <c r="D189" s="1">
        <v>2317450</v>
      </c>
      <c r="E189" s="1">
        <v>145035</v>
      </c>
      <c r="F189" s="1">
        <v>265878</v>
      </c>
    </row>
    <row r="190" spans="1:6" x14ac:dyDescent="0.25">
      <c r="A190" s="3">
        <v>42653</v>
      </c>
      <c r="B190" s="2">
        <v>8700</v>
      </c>
      <c r="C190" s="1">
        <v>2600000</v>
      </c>
      <c r="D190" s="1">
        <v>3048761</v>
      </c>
      <c r="E190" s="1">
        <v>900000</v>
      </c>
      <c r="F190" s="1">
        <v>706754.88</v>
      </c>
    </row>
    <row r="191" spans="1:6" x14ac:dyDescent="0.25">
      <c r="A191" s="3">
        <v>42647</v>
      </c>
      <c r="B191" s="1">
        <v>6400</v>
      </c>
      <c r="C191" s="1">
        <v>1425000</v>
      </c>
      <c r="D191" s="1">
        <v>1613000</v>
      </c>
      <c r="E191" s="1">
        <v>194700</v>
      </c>
      <c r="F191" s="1">
        <v>194500</v>
      </c>
    </row>
    <row r="192" spans="1:6" x14ac:dyDescent="0.25">
      <c r="A192" s="3">
        <v>42646</v>
      </c>
      <c r="B192" s="1">
        <v>6400</v>
      </c>
      <c r="C192" s="1">
        <v>1570078</v>
      </c>
      <c r="D192" s="1">
        <v>3121200</v>
      </c>
      <c r="E192" s="1">
        <v>317482</v>
      </c>
      <c r="F192" s="1">
        <v>103914</v>
      </c>
    </row>
    <row r="193" spans="1:6" x14ac:dyDescent="0.25">
      <c r="A193" s="3">
        <v>42626</v>
      </c>
      <c r="B193" s="2">
        <v>9600</v>
      </c>
      <c r="C193" s="1">
        <v>2475500</v>
      </c>
      <c r="D193" s="1">
        <v>4191415</v>
      </c>
      <c r="E193" s="1">
        <v>862500</v>
      </c>
      <c r="F193" s="1">
        <v>846974</v>
      </c>
    </row>
    <row r="194" spans="1:6" x14ac:dyDescent="0.25">
      <c r="A194" s="3">
        <v>42626</v>
      </c>
      <c r="B194" s="2">
        <v>8700</v>
      </c>
      <c r="C194" s="1">
        <v>2426500</v>
      </c>
      <c r="D194" s="1">
        <v>4801622.26</v>
      </c>
      <c r="E194" s="1">
        <v>931500</v>
      </c>
      <c r="F194" s="1">
        <v>767134.88</v>
      </c>
    </row>
    <row r="195" spans="1:6" x14ac:dyDescent="0.25">
      <c r="A195" s="3">
        <v>42661</v>
      </c>
      <c r="B195" s="1">
        <v>7200</v>
      </c>
      <c r="C195" s="1">
        <v>1017811</v>
      </c>
      <c r="D195" s="1">
        <v>1574235</v>
      </c>
      <c r="E195" s="1">
        <v>186851</v>
      </c>
      <c r="F195" s="1">
        <v>296900</v>
      </c>
    </row>
    <row r="196" spans="1:6" x14ac:dyDescent="0.25">
      <c r="A196" s="3">
        <v>42594</v>
      </c>
      <c r="B196" s="1">
        <v>9730</v>
      </c>
      <c r="C196" s="1">
        <v>3862000</v>
      </c>
      <c r="D196" s="1">
        <v>5587500</v>
      </c>
      <c r="E196" s="1">
        <v>456000</v>
      </c>
      <c r="F196" s="1">
        <v>973200</v>
      </c>
    </row>
    <row r="197" spans="1:6" x14ac:dyDescent="0.25">
      <c r="A197" s="3">
        <v>42620</v>
      </c>
      <c r="B197" s="2">
        <v>5700</v>
      </c>
      <c r="C197" s="1">
        <v>1176245</v>
      </c>
      <c r="D197" s="1">
        <v>1513055</v>
      </c>
      <c r="E197" s="1">
        <v>222000</v>
      </c>
      <c r="F197" s="1">
        <v>470650</v>
      </c>
    </row>
    <row r="198" spans="1:6" x14ac:dyDescent="0.25">
      <c r="A198" s="3">
        <v>42620</v>
      </c>
      <c r="B198" s="2">
        <v>7600</v>
      </c>
      <c r="C198" s="1">
        <v>1483330</v>
      </c>
      <c r="D198" s="1">
        <v>1519200</v>
      </c>
      <c r="E198" s="1">
        <v>207600</v>
      </c>
      <c r="F198" s="1">
        <v>498174</v>
      </c>
    </row>
    <row r="199" spans="1:6" x14ac:dyDescent="0.25">
      <c r="A199" s="3">
        <v>42619</v>
      </c>
      <c r="B199" s="1">
        <v>10000</v>
      </c>
      <c r="C199" s="1">
        <v>3217500</v>
      </c>
      <c r="D199" s="1">
        <v>4801622</v>
      </c>
      <c r="E199" s="1">
        <v>854500</v>
      </c>
      <c r="F199" s="1">
        <v>767134</v>
      </c>
    </row>
    <row r="200" spans="1:6" x14ac:dyDescent="0.25">
      <c r="A200" s="3">
        <v>42618</v>
      </c>
      <c r="B200" s="1">
        <v>5800</v>
      </c>
      <c r="C200" s="1">
        <v>2175419</v>
      </c>
      <c r="D200" s="1">
        <f>3521426+322034+17957</f>
        <v>3861417</v>
      </c>
      <c r="E200" s="1">
        <v>498128</v>
      </c>
      <c r="F200" s="1">
        <f>37000+37000+137690</f>
        <v>211690</v>
      </c>
    </row>
    <row r="201" spans="1:6" x14ac:dyDescent="0.25">
      <c r="A201" s="3">
        <v>42612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Bowery Services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2017-07-19T17:35:53Z</dcterms:created>
  <dcterms:modified xsi:type="dcterms:W3CDTF">2017-07-24T22:05:48Z</dcterms:modified>
</cp:coreProperties>
</file>