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shan\Documents\GitHub\OilWellRegressions\"/>
    </mc:Choice>
  </mc:AlternateContent>
  <bookViews>
    <workbookView xWindow="360" yWindow="132" windowWidth="13392" windowHeight="750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D124" i="1" l="1"/>
  <c r="D117" i="1"/>
  <c r="F116" i="1"/>
  <c r="D116" i="1"/>
  <c r="F113" i="1"/>
  <c r="F108" i="1"/>
  <c r="D108" i="1"/>
  <c r="D105" i="1"/>
  <c r="D91" i="1"/>
  <c r="F84" i="1" l="1"/>
  <c r="F82" i="1"/>
  <c r="D82" i="1"/>
  <c r="B82" i="1"/>
  <c r="F81" i="1"/>
  <c r="D81" i="1"/>
  <c r="B81" i="1"/>
  <c r="B80" i="1"/>
  <c r="D79" i="1"/>
  <c r="D78" i="1"/>
  <c r="B75" i="1"/>
  <c r="F74" i="1"/>
  <c r="D74" i="1"/>
  <c r="F73" i="1"/>
  <c r="D72" i="1"/>
  <c r="B71" i="1"/>
  <c r="D70" i="1"/>
  <c r="B70" i="1"/>
  <c r="F69" i="1"/>
  <c r="D69" i="1"/>
  <c r="B61" i="1"/>
  <c r="B69" i="1"/>
  <c r="D68" i="1"/>
  <c r="D66" i="1"/>
  <c r="D64" i="1"/>
  <c r="D63" i="1"/>
  <c r="F62" i="1"/>
  <c r="B62" i="1"/>
  <c r="F61" i="1"/>
  <c r="F59" i="1"/>
  <c r="B59" i="1"/>
  <c r="F58" i="1"/>
  <c r="D58" i="1"/>
  <c r="F56" i="1"/>
  <c r="F55" i="1"/>
  <c r="D55" i="1"/>
  <c r="F50" i="1"/>
  <c r="F48" i="1"/>
  <c r="B48" i="1"/>
  <c r="F47" i="1"/>
  <c r="B47" i="1"/>
  <c r="B2" i="1"/>
  <c r="F43" i="1"/>
  <c r="D43" i="1"/>
  <c r="D42" i="1"/>
  <c r="F40" i="1"/>
  <c r="D40" i="1"/>
  <c r="F39" i="1"/>
  <c r="D39" i="1"/>
  <c r="D38" i="1"/>
  <c r="D32" i="1"/>
  <c r="D29" i="1"/>
  <c r="B26" i="1"/>
  <c r="B25" i="1"/>
  <c r="F24" i="1"/>
  <c r="D24" i="1"/>
  <c r="F22" i="1"/>
  <c r="D22" i="1"/>
  <c r="F21" i="1"/>
  <c r="D21" i="1"/>
  <c r="F20" i="1"/>
  <c r="D19" i="1"/>
  <c r="D20" i="1"/>
  <c r="F19" i="1"/>
  <c r="B17" i="1"/>
  <c r="B14" i="1"/>
  <c r="B15" i="1"/>
  <c r="B11" i="1"/>
  <c r="B10" i="1"/>
</calcChain>
</file>

<file path=xl/sharedStrings.xml><?xml version="1.0" encoding="utf-8"?>
<sst xmlns="http://schemas.openxmlformats.org/spreadsheetml/2006/main" count="6" uniqueCount="6">
  <si>
    <t>Intangible Dry Well</t>
  </si>
  <si>
    <t>Tangible Dry Well</t>
  </si>
  <si>
    <t>Intangible Completion</t>
  </si>
  <si>
    <t>Tangible Completion</t>
  </si>
  <si>
    <t>Date</t>
  </si>
  <si>
    <t>Length(')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</si>
</sst>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2"/>
  <sheetViews>
    <sheetView tabSelected="1" topLeftCell="A109" workbookViewId="0">
      <selection activeCell="C127" sqref="C127"/>
    </sheetView>
  </sheetViews>
  <sheetFormatPr defaultRowHeight="14.4" x14ac:dyDescent="0.3"/>
  <cols>
    <col min="1" max="1" width="27.88671875" style="3" bestFit="1" customWidth="1"/>
    <col min="2" max="2" width="12.6640625" style="1" customWidth="1"/>
    <col min="3" max="3" width="18.33203125" style="1" bestFit="1" customWidth="1"/>
    <col min="4" max="4" width="21.109375" style="1" bestFit="1" customWidth="1"/>
    <col min="5" max="5" width="16.6640625" style="1" bestFit="1" customWidth="1"/>
    <col min="6" max="6" width="19.6640625" style="1" bestFit="1" customWidth="1"/>
  </cols>
  <sheetData>
    <row r="1" spans="1:6" x14ac:dyDescent="0.3">
      <c r="A1" s="3" t="s">
        <v>4</v>
      </c>
      <c r="B1" s="1" t="s">
        <v>5</v>
      </c>
      <c r="C1" s="1" t="s">
        <v>0</v>
      </c>
      <c r="D1" s="1" t="s">
        <v>2</v>
      </c>
      <c r="E1" s="1" t="s">
        <v>1</v>
      </c>
      <c r="F1" s="1" t="s">
        <v>3</v>
      </c>
    </row>
    <row r="2" spans="1:6" x14ac:dyDescent="0.3">
      <c r="A2" s="3">
        <v>41898</v>
      </c>
      <c r="B2" s="2">
        <f>8800/1.7</f>
        <v>5176.4705882352946</v>
      </c>
      <c r="C2" s="1">
        <v>1628500</v>
      </c>
      <c r="D2" s="1">
        <v>3089310.25</v>
      </c>
      <c r="E2" s="1">
        <v>2787000</v>
      </c>
      <c r="F2" s="1">
        <v>185700</v>
      </c>
    </row>
    <row r="3" spans="1:6" x14ac:dyDescent="0.3">
      <c r="A3" s="3">
        <v>41731</v>
      </c>
      <c r="B3" s="1">
        <v>5000</v>
      </c>
      <c r="C3" s="1">
        <v>3855439</v>
      </c>
      <c r="D3" s="1">
        <v>6289624</v>
      </c>
      <c r="E3" s="1">
        <v>4382219</v>
      </c>
      <c r="F3" s="1">
        <v>6480662</v>
      </c>
    </row>
    <row r="4" spans="1:6" x14ac:dyDescent="0.3">
      <c r="A4" s="3">
        <v>41899</v>
      </c>
      <c r="B4" s="1">
        <v>4870</v>
      </c>
      <c r="C4" s="1">
        <v>3119000</v>
      </c>
      <c r="D4" s="1">
        <v>3944000</v>
      </c>
      <c r="E4" s="1">
        <v>494000</v>
      </c>
      <c r="F4" s="1">
        <v>737000</v>
      </c>
    </row>
    <row r="5" spans="1:6" x14ac:dyDescent="0.3">
      <c r="A5" s="3">
        <v>41805</v>
      </c>
      <c r="B5" s="1">
        <v>5000</v>
      </c>
      <c r="C5" s="1">
        <v>1720896</v>
      </c>
      <c r="D5" s="1">
        <v>2018924</v>
      </c>
      <c r="E5" s="1">
        <v>205468</v>
      </c>
      <c r="F5" s="1">
        <v>569114</v>
      </c>
    </row>
    <row r="6" spans="1:6" x14ac:dyDescent="0.3">
      <c r="A6" s="3">
        <v>41773</v>
      </c>
      <c r="B6" s="1">
        <v>5000</v>
      </c>
      <c r="C6" s="1">
        <v>2245350</v>
      </c>
      <c r="D6" s="1">
        <v>364525</v>
      </c>
      <c r="E6" s="1">
        <v>2867700</v>
      </c>
      <c r="F6" s="1">
        <v>364300</v>
      </c>
    </row>
    <row r="7" spans="1:6" x14ac:dyDescent="0.3">
      <c r="A7" s="3">
        <v>41551</v>
      </c>
      <c r="B7" s="1">
        <v>10230</v>
      </c>
      <c r="C7" s="1">
        <v>4083214</v>
      </c>
      <c r="D7" s="1">
        <v>6205200</v>
      </c>
      <c r="E7" s="1">
        <v>4775000</v>
      </c>
      <c r="F7" s="1">
        <v>6411700</v>
      </c>
    </row>
    <row r="8" spans="1:6" x14ac:dyDescent="0.3">
      <c r="A8" s="3">
        <v>41647</v>
      </c>
      <c r="B8" s="1">
        <v>10230</v>
      </c>
      <c r="C8" s="1">
        <v>3703102</v>
      </c>
      <c r="D8" s="1">
        <v>4749200</v>
      </c>
      <c r="E8" s="1">
        <v>598898</v>
      </c>
      <c r="F8" s="1">
        <v>206500</v>
      </c>
    </row>
    <row r="9" spans="1:6" x14ac:dyDescent="0.3">
      <c r="A9" s="3">
        <v>41530</v>
      </c>
      <c r="B9" s="2">
        <v>4844.21</v>
      </c>
      <c r="C9" s="1">
        <v>1819000</v>
      </c>
      <c r="D9" s="1">
        <v>2439000</v>
      </c>
      <c r="E9" s="1">
        <v>182300</v>
      </c>
      <c r="F9" s="1">
        <v>379400</v>
      </c>
    </row>
    <row r="10" spans="1:6" x14ac:dyDescent="0.3">
      <c r="A10" s="3">
        <v>41659</v>
      </c>
      <c r="B10" s="2">
        <f>7100/1.8</f>
        <v>3944.4444444444443</v>
      </c>
      <c r="C10" s="1">
        <v>1628500</v>
      </c>
      <c r="D10" s="1">
        <v>2787000</v>
      </c>
      <c r="E10" s="1">
        <v>1922720</v>
      </c>
      <c r="F10" s="1">
        <v>2972700</v>
      </c>
    </row>
    <row r="11" spans="1:6" x14ac:dyDescent="0.3">
      <c r="A11" s="3">
        <v>41562</v>
      </c>
      <c r="B11" s="2">
        <f>7100/1.8</f>
        <v>3944.4444444444443</v>
      </c>
      <c r="C11" s="1">
        <v>1628500</v>
      </c>
      <c r="D11" s="1">
        <v>2787000</v>
      </c>
      <c r="E11" s="1">
        <v>294681.25</v>
      </c>
      <c r="F11" s="1">
        <v>185760</v>
      </c>
    </row>
    <row r="12" spans="1:6" x14ac:dyDescent="0.3">
      <c r="A12" s="3">
        <v>41732</v>
      </c>
      <c r="B12" s="1">
        <v>5000</v>
      </c>
      <c r="C12" s="1">
        <v>2245350</v>
      </c>
      <c r="D12" s="1">
        <v>2867700</v>
      </c>
      <c r="E12" s="1">
        <v>364525</v>
      </c>
      <c r="F12" s="1">
        <v>364300</v>
      </c>
    </row>
    <row r="13" spans="1:6" x14ac:dyDescent="0.3">
      <c r="A13" s="3">
        <v>41597</v>
      </c>
      <c r="B13" s="1">
        <v>10230</v>
      </c>
      <c r="C13" s="1">
        <v>4128804</v>
      </c>
      <c r="D13" s="1">
        <v>4736000</v>
      </c>
      <c r="E13" s="1">
        <v>671196</v>
      </c>
      <c r="F13" s="1">
        <v>206500</v>
      </c>
    </row>
    <row r="14" spans="1:6" x14ac:dyDescent="0.3">
      <c r="A14" s="3">
        <v>41823</v>
      </c>
      <c r="B14" s="2">
        <f>8800/1.7</f>
        <v>5176.4705882352946</v>
      </c>
      <c r="C14" s="1">
        <v>3764847</v>
      </c>
      <c r="D14" s="1">
        <v>7141624</v>
      </c>
      <c r="E14" s="1">
        <v>546346</v>
      </c>
      <c r="F14" s="1">
        <v>574000</v>
      </c>
    </row>
    <row r="15" spans="1:6" x14ac:dyDescent="0.3">
      <c r="A15" s="3">
        <v>41872</v>
      </c>
      <c r="B15" s="2">
        <f>7100/1.47</f>
        <v>4829.9319727891161</v>
      </c>
      <c r="C15" s="1">
        <v>1657500</v>
      </c>
      <c r="D15" s="1">
        <v>2787000</v>
      </c>
      <c r="E15" s="1">
        <v>294643.75</v>
      </c>
      <c r="F15" s="1">
        <v>185700</v>
      </c>
    </row>
    <row r="16" spans="1:6" x14ac:dyDescent="0.3">
      <c r="A16" s="3">
        <v>41869</v>
      </c>
      <c r="B16" s="1">
        <v>4400</v>
      </c>
      <c r="C16" s="1">
        <v>3335000</v>
      </c>
      <c r="D16" s="1">
        <v>4187000</v>
      </c>
      <c r="E16" s="1">
        <v>484000</v>
      </c>
      <c r="F16" s="1">
        <v>720000</v>
      </c>
    </row>
    <row r="17" spans="1:6" x14ac:dyDescent="0.3">
      <c r="A17" s="3">
        <v>41885</v>
      </c>
      <c r="B17" s="2">
        <f>8800/1.7</f>
        <v>5176.4705882352946</v>
      </c>
      <c r="C17" s="1">
        <v>3855439</v>
      </c>
      <c r="D17" s="1">
        <v>6312624</v>
      </c>
      <c r="E17" s="1">
        <v>526780</v>
      </c>
      <c r="F17" s="1">
        <v>574038</v>
      </c>
    </row>
    <row r="18" spans="1:6" x14ac:dyDescent="0.3">
      <c r="A18" s="3">
        <v>41722</v>
      </c>
      <c r="B18" s="1">
        <v>4452</v>
      </c>
      <c r="C18" s="1">
        <v>2690000</v>
      </c>
      <c r="D18" s="1">
        <v>3103000</v>
      </c>
      <c r="E18" s="1">
        <v>502000</v>
      </c>
      <c r="F18" s="1">
        <v>778000</v>
      </c>
    </row>
    <row r="19" spans="1:6" x14ac:dyDescent="0.3">
      <c r="A19" s="3">
        <v>41654</v>
      </c>
      <c r="B19" s="1">
        <v>10230</v>
      </c>
      <c r="C19" s="1">
        <v>4027789</v>
      </c>
      <c r="D19" s="1">
        <f>5992000+213200</f>
        <v>6205200</v>
      </c>
      <c r="E19" s="1">
        <v>672211</v>
      </c>
      <c r="F19" s="1">
        <f>14000+192500</f>
        <v>206500</v>
      </c>
    </row>
    <row r="20" spans="1:6" x14ac:dyDescent="0.3">
      <c r="A20" s="3">
        <v>41645</v>
      </c>
      <c r="B20" s="1">
        <v>10230</v>
      </c>
      <c r="C20" s="1">
        <v>4083214</v>
      </c>
      <c r="D20" s="1">
        <f>5992000+213200</f>
        <v>6205200</v>
      </c>
      <c r="E20" s="1">
        <v>691788</v>
      </c>
      <c r="F20" s="1">
        <f>14000+192500</f>
        <v>206500</v>
      </c>
    </row>
    <row r="21" spans="1:6" x14ac:dyDescent="0.3">
      <c r="A21" s="3">
        <v>41597</v>
      </c>
      <c r="B21" s="1">
        <v>10230</v>
      </c>
      <c r="C21" s="1">
        <v>4128804</v>
      </c>
      <c r="D21" s="1">
        <f>4536000+213200</f>
        <v>4749200</v>
      </c>
      <c r="E21" s="1">
        <v>671196</v>
      </c>
      <c r="F21" s="1">
        <f>14000+192500</f>
        <v>206500</v>
      </c>
    </row>
    <row r="22" spans="1:6" x14ac:dyDescent="0.3">
      <c r="A22" s="3">
        <v>41782</v>
      </c>
      <c r="B22" s="1">
        <v>5200</v>
      </c>
      <c r="C22" s="1">
        <v>3835982</v>
      </c>
      <c r="D22" s="1">
        <f>7141623+23000</f>
        <v>7164623</v>
      </c>
      <c r="E22" s="1">
        <v>536862</v>
      </c>
      <c r="F22" s="1">
        <f>375000+193215</f>
        <v>568215</v>
      </c>
    </row>
    <row r="23" spans="1:6" x14ac:dyDescent="0.3">
      <c r="A23" s="3">
        <v>41226</v>
      </c>
      <c r="B23" s="1">
        <v>5000</v>
      </c>
      <c r="C23" s="1">
        <v>4407024</v>
      </c>
      <c r="D23" s="1">
        <v>4662200</v>
      </c>
      <c r="E23" s="1">
        <v>1192976</v>
      </c>
      <c r="F23" s="1">
        <v>329525</v>
      </c>
    </row>
    <row r="24" spans="1:6" x14ac:dyDescent="0.3">
      <c r="A24" s="3">
        <v>41226</v>
      </c>
      <c r="B24" s="1">
        <v>5000</v>
      </c>
      <c r="C24" s="1">
        <v>4478394</v>
      </c>
      <c r="D24" s="1">
        <f>4746700+50000</f>
        <v>4796700</v>
      </c>
      <c r="E24" s="1">
        <v>1121606</v>
      </c>
      <c r="F24" s="1">
        <f>315525+14000</f>
        <v>329525</v>
      </c>
    </row>
    <row r="25" spans="1:6" x14ac:dyDescent="0.3">
      <c r="A25" s="3">
        <v>41631</v>
      </c>
      <c r="B25" s="2">
        <f>7100/1.47</f>
        <v>4829.9319727891161</v>
      </c>
      <c r="C25" s="1">
        <v>1657500</v>
      </c>
      <c r="D25" s="1">
        <v>2787000</v>
      </c>
      <c r="E25" s="1">
        <v>294544</v>
      </c>
      <c r="F25" s="1">
        <v>185700</v>
      </c>
    </row>
    <row r="26" spans="1:6" x14ac:dyDescent="0.3">
      <c r="A26" s="3">
        <v>41583</v>
      </c>
      <c r="B26" s="2">
        <f>7100/1.47</f>
        <v>4829.9319727891161</v>
      </c>
      <c r="C26" s="1">
        <v>1628500</v>
      </c>
      <c r="D26" s="1">
        <v>2787000</v>
      </c>
      <c r="E26" s="1">
        <v>294973</v>
      </c>
      <c r="F26" s="1">
        <v>185700</v>
      </c>
    </row>
    <row r="27" spans="1:6" x14ac:dyDescent="0.3">
      <c r="A27" s="3">
        <v>41547</v>
      </c>
      <c r="B27" s="1">
        <v>5200</v>
      </c>
      <c r="C27" s="1">
        <v>1819000</v>
      </c>
      <c r="D27" s="1">
        <v>2459000</v>
      </c>
      <c r="E27" s="1">
        <v>184100</v>
      </c>
      <c r="F27" s="1">
        <v>380600</v>
      </c>
    </row>
    <row r="28" spans="1:6" x14ac:dyDescent="0.3">
      <c r="A28" s="3">
        <v>41226</v>
      </c>
      <c r="B28" s="1">
        <v>4600</v>
      </c>
      <c r="C28" s="1">
        <v>1302500</v>
      </c>
      <c r="D28" s="1">
        <v>2197000</v>
      </c>
      <c r="E28" s="1">
        <v>277000</v>
      </c>
      <c r="F28" s="1">
        <v>185200</v>
      </c>
    </row>
    <row r="29" spans="1:6" x14ac:dyDescent="0.3">
      <c r="A29" s="3">
        <v>41242</v>
      </c>
      <c r="B29" s="1">
        <v>4600</v>
      </c>
      <c r="C29" s="1">
        <v>2730000</v>
      </c>
      <c r="D29" s="1">
        <f>2894125+75000</f>
        <v>2969125</v>
      </c>
      <c r="E29" s="1">
        <v>449000</v>
      </c>
      <c r="F29" s="1">
        <v>1324500</v>
      </c>
    </row>
    <row r="30" spans="1:6" x14ac:dyDescent="0.3">
      <c r="A30" s="3">
        <v>41191</v>
      </c>
      <c r="B30" s="1">
        <v>4500</v>
      </c>
      <c r="C30" s="1">
        <v>1248750</v>
      </c>
      <c r="D30" s="1">
        <v>2710500</v>
      </c>
      <c r="E30" s="1">
        <v>160150</v>
      </c>
      <c r="F30" s="1">
        <v>454775</v>
      </c>
    </row>
    <row r="31" spans="1:6" x14ac:dyDescent="0.3">
      <c r="A31" s="3">
        <v>41254</v>
      </c>
      <c r="B31" s="1">
        <v>4500</v>
      </c>
      <c r="C31" s="1">
        <v>3349000</v>
      </c>
      <c r="D31" s="1">
        <v>2928500</v>
      </c>
      <c r="E31" s="1">
        <v>460000</v>
      </c>
      <c r="F31" s="1">
        <v>909000</v>
      </c>
    </row>
    <row r="32" spans="1:6" x14ac:dyDescent="0.3">
      <c r="A32" s="3">
        <v>41296</v>
      </c>
      <c r="B32" s="1">
        <v>9900</v>
      </c>
      <c r="C32" s="1">
        <v>4404697</v>
      </c>
      <c r="D32" s="1">
        <f>5009200+55000</f>
        <v>5064200</v>
      </c>
      <c r="E32" s="1">
        <v>1045303</v>
      </c>
      <c r="F32" s="1">
        <v>254300</v>
      </c>
    </row>
    <row r="33" spans="1:6" x14ac:dyDescent="0.3">
      <c r="A33" s="3">
        <v>41281</v>
      </c>
      <c r="B33" s="1">
        <v>11500</v>
      </c>
      <c r="C33" s="1">
        <v>1176050</v>
      </c>
      <c r="D33" s="1">
        <v>2634050</v>
      </c>
      <c r="E33" s="1">
        <v>157200</v>
      </c>
      <c r="F33" s="1">
        <v>441250</v>
      </c>
    </row>
    <row r="34" spans="1:6" x14ac:dyDescent="0.3">
      <c r="A34" s="3">
        <v>41400</v>
      </c>
      <c r="B34" s="1">
        <v>11900</v>
      </c>
      <c r="C34" s="1">
        <v>1169000</v>
      </c>
      <c r="D34" s="1">
        <v>2697000</v>
      </c>
      <c r="E34" s="1">
        <v>157200</v>
      </c>
      <c r="F34" s="1">
        <v>446725</v>
      </c>
    </row>
    <row r="35" spans="1:6" x14ac:dyDescent="0.3">
      <c r="A35" s="3">
        <v>41296</v>
      </c>
      <c r="B35" s="1">
        <v>11900</v>
      </c>
      <c r="C35" s="1">
        <v>1179450</v>
      </c>
      <c r="D35" s="1">
        <v>3032450</v>
      </c>
      <c r="E35" s="1">
        <v>157200</v>
      </c>
      <c r="F35" s="1">
        <v>446725</v>
      </c>
    </row>
    <row r="36" spans="1:6" x14ac:dyDescent="0.3">
      <c r="A36" s="3">
        <v>41407</v>
      </c>
      <c r="B36" s="1">
        <v>11450</v>
      </c>
      <c r="C36" s="1">
        <v>1241100</v>
      </c>
      <c r="D36" s="1">
        <v>2747100</v>
      </c>
      <c r="E36" s="1">
        <v>137580</v>
      </c>
      <c r="F36" s="1">
        <v>394467</v>
      </c>
    </row>
    <row r="37" spans="1:6" x14ac:dyDescent="0.3">
      <c r="A37" s="3">
        <v>41407</v>
      </c>
      <c r="B37" s="1">
        <v>11900</v>
      </c>
      <c r="C37" s="1">
        <v>1169000</v>
      </c>
      <c r="D37" s="1">
        <v>2697000</v>
      </c>
      <c r="E37" s="1">
        <v>157200</v>
      </c>
      <c r="F37" s="1">
        <v>446725</v>
      </c>
    </row>
    <row r="38" spans="1:6" x14ac:dyDescent="0.3">
      <c r="A38" s="3">
        <v>41305</v>
      </c>
      <c r="B38" s="1">
        <v>10230</v>
      </c>
      <c r="C38" s="1">
        <v>4304697</v>
      </c>
      <c r="D38" s="1">
        <f>5284050+55000</f>
        <v>5339050</v>
      </c>
      <c r="E38" s="1">
        <v>995303</v>
      </c>
      <c r="F38" s="1">
        <v>252400</v>
      </c>
    </row>
    <row r="39" spans="1:6" x14ac:dyDescent="0.3">
      <c r="A39" s="3">
        <v>41813</v>
      </c>
      <c r="B39" s="1">
        <v>10230</v>
      </c>
      <c r="C39" s="1">
        <v>4027789</v>
      </c>
      <c r="D39" s="1">
        <f>5992000+213200</f>
        <v>6205200</v>
      </c>
      <c r="E39" s="1">
        <v>672211</v>
      </c>
      <c r="F39" s="1">
        <f>14000+192500</f>
        <v>206500</v>
      </c>
    </row>
    <row r="40" spans="1:6" x14ac:dyDescent="0.3">
      <c r="A40" s="3">
        <v>41708</v>
      </c>
      <c r="B40" s="1">
        <v>10230</v>
      </c>
      <c r="C40" s="1">
        <v>4027789</v>
      </c>
      <c r="D40" s="1">
        <f>5992000+213200</f>
        <v>6205200</v>
      </c>
      <c r="E40" s="1">
        <v>672211</v>
      </c>
      <c r="F40" s="1">
        <f>14000+192500</f>
        <v>206500</v>
      </c>
    </row>
    <row r="41" spans="1:6" x14ac:dyDescent="0.3">
      <c r="A41" s="3">
        <v>41642</v>
      </c>
      <c r="B41" s="1">
        <v>10230</v>
      </c>
      <c r="C41" s="1">
        <v>3881404</v>
      </c>
      <c r="D41" s="1">
        <v>6309500</v>
      </c>
      <c r="E41" s="1">
        <v>686595</v>
      </c>
      <c r="F41" s="1">
        <v>222000</v>
      </c>
    </row>
    <row r="42" spans="1:6" x14ac:dyDescent="0.3">
      <c r="A42" s="3">
        <v>41365</v>
      </c>
      <c r="B42" s="1">
        <v>10230</v>
      </c>
      <c r="C42" s="1">
        <v>4304697</v>
      </c>
      <c r="D42" s="1">
        <f>5264050+55000</f>
        <v>5319050</v>
      </c>
      <c r="E42" s="1">
        <v>995303</v>
      </c>
      <c r="F42" s="1">
        <v>252400</v>
      </c>
    </row>
    <row r="43" spans="1:6" x14ac:dyDescent="0.3">
      <c r="A43" s="3">
        <v>41869</v>
      </c>
      <c r="B43" s="1">
        <v>10230</v>
      </c>
      <c r="C43" s="1">
        <v>3726832</v>
      </c>
      <c r="D43" s="1">
        <f>4536000+213200</f>
        <v>4749200</v>
      </c>
      <c r="E43" s="1">
        <v>673168</v>
      </c>
      <c r="F43" s="1">
        <f>14000+192500</f>
        <v>206500</v>
      </c>
    </row>
    <row r="44" spans="1:6" x14ac:dyDescent="0.3">
      <c r="A44" s="3">
        <v>41550</v>
      </c>
      <c r="B44" s="1">
        <v>5000</v>
      </c>
      <c r="C44" s="1">
        <v>2426500</v>
      </c>
      <c r="D44" s="1">
        <v>5403904</v>
      </c>
      <c r="E44" s="1">
        <v>931500</v>
      </c>
      <c r="F44" s="1">
        <v>652326</v>
      </c>
    </row>
    <row r="45" spans="1:6" x14ac:dyDescent="0.3">
      <c r="A45" s="3">
        <v>41516</v>
      </c>
      <c r="B45" s="1">
        <v>4700</v>
      </c>
      <c r="C45" s="1">
        <v>1819000</v>
      </c>
      <c r="D45" s="1">
        <v>2459000</v>
      </c>
      <c r="E45" s="1">
        <v>184100</v>
      </c>
      <c r="F45" s="1">
        <v>380600</v>
      </c>
    </row>
    <row r="46" spans="1:6" x14ac:dyDescent="0.3">
      <c r="A46" s="3">
        <v>42104</v>
      </c>
      <c r="B46" s="1">
        <v>10230</v>
      </c>
      <c r="C46" s="1">
        <v>2429356</v>
      </c>
      <c r="D46" s="1">
        <v>4690000</v>
      </c>
      <c r="E46" s="1">
        <v>610644</v>
      </c>
      <c r="F46" s="1">
        <v>226000</v>
      </c>
    </row>
    <row r="47" spans="1:6" x14ac:dyDescent="0.3">
      <c r="A47" s="3">
        <v>42107</v>
      </c>
      <c r="B47" s="2">
        <f>10037/1.8</f>
        <v>5576.1111111111113</v>
      </c>
      <c r="C47" s="1">
        <v>4124366</v>
      </c>
      <c r="D47" s="1">
        <v>6440724</v>
      </c>
      <c r="E47" s="1">
        <v>926354</v>
      </c>
      <c r="F47" s="1">
        <f>347600+93661</f>
        <v>441261</v>
      </c>
    </row>
    <row r="48" spans="1:6" x14ac:dyDescent="0.3">
      <c r="A48" s="3">
        <v>42101</v>
      </c>
      <c r="B48" s="2">
        <f>7914/1.43</f>
        <v>5534.2657342657349</v>
      </c>
      <c r="C48" s="1">
        <v>2790877</v>
      </c>
      <c r="D48" s="1">
        <v>6130261</v>
      </c>
      <c r="E48" s="1">
        <v>509675</v>
      </c>
      <c r="F48" s="1">
        <f>89426+347600</f>
        <v>437026</v>
      </c>
    </row>
    <row r="49" spans="1:6" x14ac:dyDescent="0.3">
      <c r="A49" s="3">
        <v>42095</v>
      </c>
      <c r="B49" s="1">
        <v>4623</v>
      </c>
      <c r="C49" s="1">
        <v>4141000</v>
      </c>
      <c r="D49" s="1">
        <v>3008500</v>
      </c>
      <c r="E49" s="1">
        <v>544000</v>
      </c>
      <c r="F49" s="1">
        <v>823000</v>
      </c>
    </row>
    <row r="50" spans="1:6" x14ac:dyDescent="0.3">
      <c r="A50" s="3">
        <v>42087</v>
      </c>
      <c r="B50" s="2">
        <v>5200</v>
      </c>
      <c r="C50" s="1">
        <v>5097648</v>
      </c>
      <c r="D50" s="1">
        <v>6289624</v>
      </c>
      <c r="E50" s="1">
        <v>542309</v>
      </c>
      <c r="F50" s="1">
        <f>194392+375000</f>
        <v>569392</v>
      </c>
    </row>
    <row r="51" spans="1:6" x14ac:dyDescent="0.3">
      <c r="A51" s="3">
        <v>42082</v>
      </c>
      <c r="B51" s="1">
        <v>7243</v>
      </c>
      <c r="C51" s="1">
        <v>4842000</v>
      </c>
      <c r="D51" s="1">
        <v>5530500</v>
      </c>
      <c r="E51" s="1">
        <v>545000</v>
      </c>
      <c r="F51" s="1">
        <v>898000</v>
      </c>
    </row>
    <row r="52" spans="1:6" x14ac:dyDescent="0.3">
      <c r="A52" s="3">
        <v>42082</v>
      </c>
      <c r="B52" s="1">
        <v>10083</v>
      </c>
      <c r="C52" s="1">
        <v>5262000</v>
      </c>
      <c r="D52" s="1">
        <v>6178500</v>
      </c>
      <c r="E52" s="1">
        <v>521000</v>
      </c>
      <c r="F52" s="1">
        <v>937000</v>
      </c>
    </row>
    <row r="53" spans="1:6" x14ac:dyDescent="0.3">
      <c r="A53" s="3">
        <v>42091</v>
      </c>
      <c r="B53" s="1">
        <v>10083</v>
      </c>
      <c r="C53" s="1">
        <v>5262000</v>
      </c>
      <c r="D53" s="1">
        <v>6178500</v>
      </c>
      <c r="E53" s="1">
        <v>521000</v>
      </c>
      <c r="F53" s="1">
        <v>937000</v>
      </c>
    </row>
    <row r="54" spans="1:6" x14ac:dyDescent="0.3">
      <c r="A54" s="3">
        <v>42033</v>
      </c>
      <c r="B54" s="1">
        <v>9730</v>
      </c>
      <c r="C54" s="1">
        <v>3323000</v>
      </c>
      <c r="D54" s="1">
        <v>5768000</v>
      </c>
      <c r="E54" s="1">
        <v>458000</v>
      </c>
      <c r="F54" s="1">
        <v>951420</v>
      </c>
    </row>
    <row r="55" spans="1:6" x14ac:dyDescent="0.3">
      <c r="A55" s="3">
        <v>42108</v>
      </c>
      <c r="B55" s="1">
        <v>10230</v>
      </c>
      <c r="C55" s="1">
        <v>2423143</v>
      </c>
      <c r="D55" s="1">
        <f>4690000+131000</f>
        <v>4821000</v>
      </c>
      <c r="E55" s="1">
        <v>605600</v>
      </c>
      <c r="F55" s="1">
        <f>226000+71500</f>
        <v>297500</v>
      </c>
    </row>
    <row r="56" spans="1:6" x14ac:dyDescent="0.3">
      <c r="A56" s="3">
        <v>42108</v>
      </c>
      <c r="B56" s="1">
        <v>5900</v>
      </c>
      <c r="C56" s="1">
        <v>3133396</v>
      </c>
      <c r="D56" s="1">
        <v>3696280</v>
      </c>
      <c r="E56" s="1">
        <v>373368</v>
      </c>
      <c r="F56" s="1">
        <f>91142+406700</f>
        <v>497842</v>
      </c>
    </row>
    <row r="57" spans="1:6" x14ac:dyDescent="0.3">
      <c r="A57" s="3">
        <v>42041</v>
      </c>
      <c r="B57" s="1">
        <v>10230</v>
      </c>
      <c r="C57" s="1">
        <v>3893304</v>
      </c>
      <c r="D57" s="1">
        <v>6017500</v>
      </c>
      <c r="E57" s="1">
        <v>656696</v>
      </c>
      <c r="F57" s="1">
        <v>202000</v>
      </c>
    </row>
    <row r="58" spans="1:6" x14ac:dyDescent="0.3">
      <c r="A58" s="3">
        <v>42027</v>
      </c>
      <c r="B58" s="1">
        <v>10000</v>
      </c>
      <c r="C58" s="1">
        <v>2586009</v>
      </c>
      <c r="D58" s="1">
        <f>4924000+213200</f>
        <v>5137200</v>
      </c>
      <c r="E58" s="1">
        <v>586512</v>
      </c>
      <c r="F58" s="1">
        <f>192500</f>
        <v>192500</v>
      </c>
    </row>
    <row r="59" spans="1:6" x14ac:dyDescent="0.3">
      <c r="A59" s="3">
        <v>41961</v>
      </c>
      <c r="B59" s="2">
        <f>8617/2</f>
        <v>4308.5</v>
      </c>
      <c r="C59" s="1">
        <v>3412073</v>
      </c>
      <c r="D59" s="1">
        <v>6440724</v>
      </c>
      <c r="E59" s="1">
        <v>469918</v>
      </c>
      <c r="F59" s="1">
        <f>87484+347600</f>
        <v>435084</v>
      </c>
    </row>
    <row r="60" spans="1:6" x14ac:dyDescent="0.3">
      <c r="A60" s="3">
        <v>42016</v>
      </c>
      <c r="B60" s="1">
        <v>5000</v>
      </c>
      <c r="C60" s="1">
        <v>2245350</v>
      </c>
      <c r="D60" s="1">
        <v>2467700</v>
      </c>
      <c r="E60" s="1">
        <v>364525</v>
      </c>
      <c r="F60" s="1">
        <v>364300</v>
      </c>
    </row>
    <row r="61" spans="1:6" x14ac:dyDescent="0.3">
      <c r="A61" s="3">
        <v>41828</v>
      </c>
      <c r="B61" s="2">
        <f>8800/2</f>
        <v>4400</v>
      </c>
      <c r="C61" s="1">
        <v>3547809</v>
      </c>
      <c r="D61" s="1">
        <v>7141624</v>
      </c>
      <c r="E61" s="1">
        <v>540278</v>
      </c>
      <c r="F61" s="1">
        <f>193953+375000</f>
        <v>568953</v>
      </c>
    </row>
    <row r="62" spans="1:6" x14ac:dyDescent="0.3">
      <c r="A62" s="3">
        <v>42010</v>
      </c>
      <c r="B62" s="1">
        <f>9100/1.9</f>
        <v>4789.4736842105267</v>
      </c>
      <c r="C62" s="1">
        <v>2733815</v>
      </c>
      <c r="D62" s="1">
        <v>3696280</v>
      </c>
      <c r="E62" s="1">
        <v>379668</v>
      </c>
      <c r="F62" s="1">
        <f>92326+406700</f>
        <v>499026</v>
      </c>
    </row>
    <row r="63" spans="1:6" x14ac:dyDescent="0.3">
      <c r="A63" s="3">
        <v>42010</v>
      </c>
      <c r="B63" s="1">
        <v>10000</v>
      </c>
      <c r="C63" s="1">
        <v>3538200</v>
      </c>
      <c r="D63" s="1">
        <f>6055500+191000</f>
        <v>6246500</v>
      </c>
      <c r="E63" s="1">
        <v>661800</v>
      </c>
      <c r="F63" s="1">
        <v>444000</v>
      </c>
    </row>
    <row r="64" spans="1:6" x14ac:dyDescent="0.3">
      <c r="A64" s="3">
        <v>42009</v>
      </c>
      <c r="B64" s="1">
        <v>10000</v>
      </c>
      <c r="C64" s="1">
        <v>3893304</v>
      </c>
      <c r="D64" s="1">
        <f>6055500+304500</f>
        <v>6360000</v>
      </c>
      <c r="E64" s="1">
        <v>656696</v>
      </c>
      <c r="F64" s="1">
        <v>202000</v>
      </c>
    </row>
    <row r="65" spans="1:6" x14ac:dyDescent="0.3">
      <c r="A65" s="3">
        <v>41968</v>
      </c>
      <c r="B65" s="1">
        <v>9828</v>
      </c>
      <c r="C65" s="1">
        <v>5128000</v>
      </c>
      <c r="D65" s="1">
        <v>6178500</v>
      </c>
      <c r="E65" s="1">
        <v>535000</v>
      </c>
      <c r="F65" s="1">
        <v>904000</v>
      </c>
    </row>
    <row r="66" spans="1:6" x14ac:dyDescent="0.3">
      <c r="A66" s="3">
        <v>41995</v>
      </c>
      <c r="B66" s="1">
        <v>10000</v>
      </c>
      <c r="C66" s="1">
        <v>4032300</v>
      </c>
      <c r="D66" s="1">
        <f>6336000+304500</f>
        <v>6640500</v>
      </c>
      <c r="E66" s="1">
        <v>667700</v>
      </c>
      <c r="F66" s="1">
        <v>202000</v>
      </c>
    </row>
    <row r="67" spans="1:6" x14ac:dyDescent="0.3">
      <c r="A67" s="3">
        <v>42003</v>
      </c>
      <c r="B67" s="1">
        <v>9828</v>
      </c>
      <c r="C67" s="1">
        <v>5128000</v>
      </c>
      <c r="D67" s="1">
        <v>6178500</v>
      </c>
      <c r="E67" s="1">
        <v>535000</v>
      </c>
      <c r="F67" s="1">
        <v>904000</v>
      </c>
    </row>
    <row r="68" spans="1:6" x14ac:dyDescent="0.3">
      <c r="A68" s="3">
        <v>42046</v>
      </c>
      <c r="B68" s="1">
        <v>10000</v>
      </c>
      <c r="C68" s="1">
        <v>3726832</v>
      </c>
      <c r="D68" s="1">
        <f>7035740+124000+72275</f>
        <v>7232015</v>
      </c>
      <c r="E68" s="1">
        <v>673168</v>
      </c>
      <c r="F68" s="1">
        <v>313000</v>
      </c>
    </row>
    <row r="69" spans="1:6" x14ac:dyDescent="0.3">
      <c r="A69" s="3">
        <v>42052</v>
      </c>
      <c r="B69" s="1">
        <f>9100/1.9</f>
        <v>4789.4736842105267</v>
      </c>
      <c r="C69" s="1">
        <v>2034466</v>
      </c>
      <c r="D69" s="1">
        <f>2225000+213200</f>
        <v>2438200</v>
      </c>
      <c r="E69" s="1">
        <v>465534</v>
      </c>
      <c r="F69" s="1">
        <f>15000+192500</f>
        <v>207500</v>
      </c>
    </row>
    <row r="70" spans="1:6" x14ac:dyDescent="0.3">
      <c r="A70" s="3">
        <v>41974</v>
      </c>
      <c r="B70" s="1">
        <f>9100/2</f>
        <v>4550</v>
      </c>
      <c r="C70" s="1">
        <v>3726832</v>
      </c>
      <c r="D70" s="1">
        <f>6055000+213200</f>
        <v>6268200</v>
      </c>
      <c r="E70" s="1">
        <v>673168</v>
      </c>
      <c r="F70" s="1">
        <v>192500</v>
      </c>
    </row>
    <row r="71" spans="1:6" x14ac:dyDescent="0.3">
      <c r="A71" s="3">
        <v>41982</v>
      </c>
      <c r="B71" s="2">
        <f>7100/1.9</f>
        <v>3736.8421052631579</v>
      </c>
      <c r="C71" s="1">
        <v>1643500</v>
      </c>
      <c r="D71" s="1">
        <v>3147000</v>
      </c>
      <c r="E71" s="1">
        <v>308931.25</v>
      </c>
      <c r="F71" s="1">
        <v>185700</v>
      </c>
    </row>
    <row r="72" spans="1:6" x14ac:dyDescent="0.3">
      <c r="A72" s="3">
        <v>41918</v>
      </c>
      <c r="B72" s="1">
        <v>8000</v>
      </c>
      <c r="C72" s="1">
        <v>3726832</v>
      </c>
      <c r="D72" s="1">
        <f>6055000+213200</f>
        <v>6268200</v>
      </c>
      <c r="E72" s="1">
        <v>673168</v>
      </c>
      <c r="F72" s="1">
        <v>192500</v>
      </c>
    </row>
    <row r="73" spans="1:6" x14ac:dyDescent="0.3">
      <c r="A73" s="3">
        <v>41859</v>
      </c>
      <c r="B73" s="1">
        <v>5300</v>
      </c>
      <c r="C73" s="1">
        <v>4100385</v>
      </c>
      <c r="D73" s="1">
        <v>5907394</v>
      </c>
      <c r="E73" s="1">
        <v>458553</v>
      </c>
      <c r="F73" s="1">
        <f>92310+356700</f>
        <v>449010</v>
      </c>
    </row>
    <row r="74" spans="1:6" x14ac:dyDescent="0.3">
      <c r="A74" s="3">
        <v>41964</v>
      </c>
      <c r="B74" s="1">
        <v>5300</v>
      </c>
      <c r="C74" s="1">
        <v>3133396</v>
      </c>
      <c r="D74" s="1">
        <f>3696280+25000</f>
        <v>3721280</v>
      </c>
      <c r="E74" s="1">
        <v>373368</v>
      </c>
      <c r="F74" s="1">
        <f>91142+406700</f>
        <v>497842</v>
      </c>
    </row>
    <row r="75" spans="1:6" x14ac:dyDescent="0.3">
      <c r="A75" s="3">
        <v>41962</v>
      </c>
      <c r="B75" s="2">
        <f>5000/1.9</f>
        <v>2631.5789473684213</v>
      </c>
      <c r="C75" s="1">
        <v>2210090</v>
      </c>
      <c r="D75" s="1">
        <v>3400090</v>
      </c>
      <c r="E75" s="1">
        <v>504900</v>
      </c>
      <c r="F75" s="1">
        <v>1026500</v>
      </c>
    </row>
    <row r="76" spans="1:6" x14ac:dyDescent="0.3">
      <c r="A76" s="3">
        <v>41960</v>
      </c>
      <c r="B76" s="1">
        <v>4452</v>
      </c>
      <c r="C76" s="1">
        <v>2690000</v>
      </c>
      <c r="D76" s="1">
        <v>3103000</v>
      </c>
      <c r="E76" s="1">
        <v>502000</v>
      </c>
      <c r="F76" s="1">
        <v>778000</v>
      </c>
    </row>
    <row r="77" spans="1:6" x14ac:dyDescent="0.3">
      <c r="A77" s="3">
        <v>41844</v>
      </c>
      <c r="B77" s="1">
        <v>5000</v>
      </c>
      <c r="C77" s="1">
        <v>1720896</v>
      </c>
      <c r="D77" s="1">
        <v>2018924</v>
      </c>
      <c r="E77" s="1">
        <v>205468</v>
      </c>
      <c r="F77" s="1">
        <v>569114</v>
      </c>
    </row>
    <row r="78" spans="1:6" x14ac:dyDescent="0.3">
      <c r="A78" s="3">
        <v>41953</v>
      </c>
      <c r="B78" s="1">
        <v>10230</v>
      </c>
      <c r="C78" s="1">
        <v>3743304</v>
      </c>
      <c r="D78" s="1">
        <f>5766000+304500</f>
        <v>6070500</v>
      </c>
      <c r="E78" s="1">
        <v>656696</v>
      </c>
      <c r="F78" s="1">
        <v>202000</v>
      </c>
    </row>
    <row r="79" spans="1:6" x14ac:dyDescent="0.3">
      <c r="A79" s="3">
        <v>41933</v>
      </c>
      <c r="B79" s="1">
        <v>10000</v>
      </c>
      <c r="C79" s="1">
        <v>3748002</v>
      </c>
      <c r="D79" s="1">
        <f>5500000+132000</f>
        <v>5632000</v>
      </c>
      <c r="E79" s="1">
        <v>651998</v>
      </c>
      <c r="F79" s="1">
        <v>453000</v>
      </c>
    </row>
    <row r="80" spans="1:6" x14ac:dyDescent="0.3">
      <c r="A80" s="3">
        <v>41926</v>
      </c>
      <c r="B80" s="2">
        <f>5000/1.9</f>
        <v>2631.5789473684213</v>
      </c>
      <c r="C80" s="1">
        <v>2211190</v>
      </c>
      <c r="D80" s="1">
        <v>3401190</v>
      </c>
      <c r="E80" s="1">
        <v>514800</v>
      </c>
      <c r="F80" s="1">
        <v>1036400</v>
      </c>
    </row>
    <row r="81" spans="1:6" x14ac:dyDescent="0.3">
      <c r="A81" s="3">
        <v>41936</v>
      </c>
      <c r="B81" s="2">
        <f>8800/2</f>
        <v>4400</v>
      </c>
      <c r="C81" s="1">
        <v>3302353</v>
      </c>
      <c r="D81" s="1">
        <f>7141624+23000</f>
        <v>7164624</v>
      </c>
      <c r="E81" s="1">
        <v>537769</v>
      </c>
      <c r="F81" s="1">
        <f>193412+375000</f>
        <v>568412</v>
      </c>
    </row>
    <row r="82" spans="1:6" x14ac:dyDescent="0.3">
      <c r="A82" s="3">
        <v>41935</v>
      </c>
      <c r="B82" s="2">
        <f>8600/2.1</f>
        <v>4095.238095238095</v>
      </c>
      <c r="C82" s="1">
        <v>3162819</v>
      </c>
      <c r="D82" s="1">
        <f>7141624+23000</f>
        <v>7164624</v>
      </c>
      <c r="E82" s="1">
        <v>533708</v>
      </c>
      <c r="F82" s="1">
        <f>192534+375000</f>
        <v>567534</v>
      </c>
    </row>
    <row r="83" spans="1:6" x14ac:dyDescent="0.3">
      <c r="A83" s="3">
        <v>41939</v>
      </c>
      <c r="B83" s="1">
        <v>4500</v>
      </c>
      <c r="C83" s="1">
        <v>4052000</v>
      </c>
      <c r="D83" s="1">
        <v>3824000</v>
      </c>
      <c r="E83" s="1">
        <v>486000</v>
      </c>
      <c r="F83" s="1">
        <v>725000</v>
      </c>
    </row>
    <row r="84" spans="1:6" x14ac:dyDescent="0.3">
      <c r="A84" s="3">
        <v>41926</v>
      </c>
      <c r="B84" s="1">
        <v>5600</v>
      </c>
      <c r="C84" s="1">
        <v>3726832</v>
      </c>
      <c r="D84" s="1">
        <v>4536000</v>
      </c>
      <c r="E84" s="1">
        <v>673168</v>
      </c>
      <c r="F84" s="1">
        <f>14000+192500</f>
        <v>206500</v>
      </c>
    </row>
    <row r="85" spans="1:6" x14ac:dyDescent="0.3">
      <c r="A85" s="3">
        <v>41939</v>
      </c>
      <c r="B85" s="1">
        <v>9813</v>
      </c>
      <c r="C85" s="1">
        <v>5324000</v>
      </c>
      <c r="D85" s="1">
        <v>6188500</v>
      </c>
      <c r="E85" s="1">
        <v>521000</v>
      </c>
      <c r="F85" s="1">
        <v>930000</v>
      </c>
    </row>
    <row r="86" spans="1:6" x14ac:dyDescent="0.3">
      <c r="A86" s="3">
        <v>41934</v>
      </c>
      <c r="B86" s="1">
        <v>5000</v>
      </c>
      <c r="C86" s="1">
        <v>1266167</v>
      </c>
      <c r="D86" s="1">
        <v>2018924</v>
      </c>
      <c r="E86" s="1">
        <v>204506</v>
      </c>
      <c r="F86" s="1">
        <v>574282</v>
      </c>
    </row>
    <row r="87" spans="1:6" x14ac:dyDescent="0.3">
      <c r="A87" s="3">
        <v>42261</v>
      </c>
      <c r="B87" s="1">
        <v>4700</v>
      </c>
      <c r="C87" s="1">
        <v>2799000</v>
      </c>
      <c r="D87" s="1">
        <v>4847200</v>
      </c>
      <c r="E87" s="1">
        <v>601000</v>
      </c>
      <c r="F87" s="1">
        <v>222500</v>
      </c>
    </row>
    <row r="88" spans="1:6" x14ac:dyDescent="0.3">
      <c r="A88" s="3">
        <v>42222</v>
      </c>
      <c r="B88" s="1">
        <v>5200</v>
      </c>
      <c r="C88" s="1">
        <v>3280310</v>
      </c>
      <c r="D88" s="1">
        <v>4641353</v>
      </c>
      <c r="E88" s="1">
        <v>799853</v>
      </c>
      <c r="F88" s="1">
        <v>409011</v>
      </c>
    </row>
    <row r="89" spans="1:6" x14ac:dyDescent="0.3">
      <c r="A89" s="3">
        <v>42240</v>
      </c>
      <c r="B89" s="1">
        <v>9700</v>
      </c>
      <c r="C89" s="1">
        <v>3144000</v>
      </c>
      <c r="D89" s="1">
        <v>5690000</v>
      </c>
      <c r="E89" s="1">
        <v>442000</v>
      </c>
      <c r="F89" s="1">
        <v>966500</v>
      </c>
    </row>
    <row r="90" spans="1:6" x14ac:dyDescent="0.3">
      <c r="A90" s="3">
        <v>42217</v>
      </c>
      <c r="B90" s="1">
        <v>9833</v>
      </c>
      <c r="C90" s="1">
        <v>3635000</v>
      </c>
      <c r="D90" s="1">
        <v>5207800</v>
      </c>
      <c r="E90" s="1">
        <v>404000</v>
      </c>
      <c r="F90" s="1">
        <v>833000</v>
      </c>
    </row>
    <row r="91" spans="1:6" x14ac:dyDescent="0.3">
      <c r="A91" s="3">
        <v>42227</v>
      </c>
      <c r="B91" s="1">
        <v>8000</v>
      </c>
      <c r="C91" s="1">
        <v>2423143</v>
      </c>
      <c r="D91" s="1">
        <f>4690000+131000+48500</f>
        <v>4869500</v>
      </c>
      <c r="E91" s="1">
        <v>605600</v>
      </c>
      <c r="F91" s="1">
        <v>297500</v>
      </c>
    </row>
    <row r="92" spans="1:6" x14ac:dyDescent="0.3">
      <c r="A92" s="3">
        <v>42247</v>
      </c>
      <c r="B92" s="1">
        <v>8400</v>
      </c>
      <c r="C92" s="1">
        <v>2870000</v>
      </c>
      <c r="D92" s="1">
        <v>4847000</v>
      </c>
      <c r="E92" s="1">
        <v>650000</v>
      </c>
      <c r="F92" s="1">
        <v>223000</v>
      </c>
    </row>
    <row r="93" spans="1:6" x14ac:dyDescent="0.3">
      <c r="A93" s="3">
        <v>42248</v>
      </c>
      <c r="B93" s="1">
        <v>8500</v>
      </c>
      <c r="C93" s="1">
        <v>2429356</v>
      </c>
      <c r="D93" s="1">
        <v>4870000</v>
      </c>
      <c r="E93" s="1">
        <v>610644</v>
      </c>
      <c r="F93" s="1">
        <v>297500</v>
      </c>
    </row>
    <row r="94" spans="1:6" x14ac:dyDescent="0.3">
      <c r="A94" s="3">
        <v>42262</v>
      </c>
      <c r="B94" s="1">
        <v>8200</v>
      </c>
      <c r="C94" s="1">
        <v>2849000</v>
      </c>
      <c r="D94" s="1">
        <v>4806000</v>
      </c>
      <c r="E94" s="1">
        <v>601000</v>
      </c>
      <c r="F94" s="1">
        <v>300000</v>
      </c>
    </row>
    <row r="95" spans="1:6" x14ac:dyDescent="0.3">
      <c r="A95" s="3">
        <v>42250</v>
      </c>
      <c r="B95" s="1">
        <v>5000</v>
      </c>
      <c r="C95" s="1">
        <v>1894315</v>
      </c>
      <c r="D95" s="1">
        <v>2944610</v>
      </c>
      <c r="E95" s="1">
        <v>199966</v>
      </c>
      <c r="F95" s="1">
        <v>679196</v>
      </c>
    </row>
    <row r="96" spans="1:6" x14ac:dyDescent="0.3">
      <c r="A96" s="3">
        <v>42233</v>
      </c>
      <c r="B96" s="1">
        <v>5000</v>
      </c>
      <c r="C96" s="1">
        <v>1951450</v>
      </c>
      <c r="D96" s="1">
        <v>2061800</v>
      </c>
      <c r="E96" s="1">
        <v>290525</v>
      </c>
      <c r="F96" s="1">
        <v>414900</v>
      </c>
    </row>
    <row r="97" spans="1:6" x14ac:dyDescent="0.3">
      <c r="A97" s="3">
        <v>42234</v>
      </c>
      <c r="B97" s="1">
        <v>5300</v>
      </c>
      <c r="C97" s="1">
        <v>2426000</v>
      </c>
      <c r="D97" s="1">
        <v>3908200</v>
      </c>
      <c r="E97" s="1">
        <v>614000</v>
      </c>
      <c r="F97" s="1">
        <v>222500</v>
      </c>
    </row>
    <row r="98" spans="1:6" x14ac:dyDescent="0.3">
      <c r="A98" s="3">
        <v>42233</v>
      </c>
      <c r="B98" s="1">
        <v>5000</v>
      </c>
      <c r="C98" s="1">
        <v>2218735</v>
      </c>
      <c r="D98" s="1">
        <v>3230800</v>
      </c>
      <c r="E98" s="1">
        <v>400177</v>
      </c>
      <c r="F98" s="1">
        <v>97464</v>
      </c>
    </row>
    <row r="99" spans="1:6" x14ac:dyDescent="0.3">
      <c r="A99" s="3">
        <v>42230</v>
      </c>
      <c r="B99" s="1">
        <v>6000</v>
      </c>
      <c r="C99" s="1">
        <v>2649000</v>
      </c>
      <c r="D99" s="1">
        <v>4805000</v>
      </c>
      <c r="E99" s="1">
        <v>601000</v>
      </c>
      <c r="F99" s="1">
        <v>300000</v>
      </c>
    </row>
    <row r="100" spans="1:6" x14ac:dyDescent="0.3">
      <c r="A100" s="3">
        <v>42235</v>
      </c>
      <c r="B100" s="1">
        <v>9833</v>
      </c>
      <c r="C100" s="1">
        <v>3635000</v>
      </c>
      <c r="D100" s="1">
        <v>5207800</v>
      </c>
      <c r="E100" s="1">
        <v>404000</v>
      </c>
      <c r="F100" s="1">
        <v>833000</v>
      </c>
    </row>
    <row r="101" spans="1:6" x14ac:dyDescent="0.3">
      <c r="A101" s="3">
        <v>42230</v>
      </c>
      <c r="B101" s="1">
        <v>4543</v>
      </c>
      <c r="C101" s="1">
        <v>2699000</v>
      </c>
      <c r="D101" s="1">
        <v>3498800</v>
      </c>
      <c r="E101" s="1">
        <v>406000</v>
      </c>
      <c r="F101" s="1">
        <v>633000</v>
      </c>
    </row>
    <row r="102" spans="1:6" x14ac:dyDescent="0.3">
      <c r="A102" s="3">
        <v>42230</v>
      </c>
      <c r="B102" s="1">
        <v>6000</v>
      </c>
      <c r="C102" s="1">
        <v>2849000</v>
      </c>
      <c r="D102" s="1">
        <v>4811000</v>
      </c>
      <c r="E102" s="1">
        <v>601000</v>
      </c>
      <c r="F102" s="1">
        <v>300000</v>
      </c>
    </row>
    <row r="103" spans="1:6" x14ac:dyDescent="0.3">
      <c r="A103" s="3">
        <v>42233</v>
      </c>
      <c r="B103" s="1">
        <v>4800</v>
      </c>
      <c r="C103" s="1">
        <v>1951450</v>
      </c>
      <c r="D103" s="1">
        <v>2061800</v>
      </c>
      <c r="E103" s="1">
        <v>290525</v>
      </c>
      <c r="F103" s="1">
        <v>414900</v>
      </c>
    </row>
    <row r="104" spans="1:6" x14ac:dyDescent="0.3">
      <c r="A104" s="3">
        <v>42205</v>
      </c>
      <c r="B104" s="1">
        <v>4553</v>
      </c>
      <c r="C104" s="1">
        <v>3097000</v>
      </c>
      <c r="D104" s="1">
        <v>2934400</v>
      </c>
      <c r="E104" s="1">
        <v>434000</v>
      </c>
      <c r="F104" s="1">
        <v>754000</v>
      </c>
    </row>
    <row r="105" spans="1:6" x14ac:dyDescent="0.3">
      <c r="A105" s="3">
        <v>42195</v>
      </c>
      <c r="B105" s="1">
        <v>10000</v>
      </c>
      <c r="C105" s="1">
        <v>2504683</v>
      </c>
      <c r="D105" s="1">
        <f>5134683+158865+75000</f>
        <v>5368548</v>
      </c>
      <c r="E105" s="1">
        <v>614054</v>
      </c>
      <c r="F105" s="1">
        <v>323000</v>
      </c>
    </row>
    <row r="106" spans="1:6" x14ac:dyDescent="0.3">
      <c r="A106" s="3">
        <v>42184</v>
      </c>
      <c r="B106" s="1">
        <v>10000</v>
      </c>
      <c r="C106" s="1">
        <v>2778610</v>
      </c>
      <c r="D106" s="1">
        <v>4319000</v>
      </c>
      <c r="E106" s="1">
        <v>1021390</v>
      </c>
      <c r="F106" s="1">
        <v>297500</v>
      </c>
    </row>
    <row r="107" spans="1:6" x14ac:dyDescent="0.3">
      <c r="A107" s="3">
        <v>42191</v>
      </c>
      <c r="B107" s="1">
        <v>5000</v>
      </c>
      <c r="C107" s="1">
        <v>2245350</v>
      </c>
      <c r="D107" s="1">
        <v>364525</v>
      </c>
      <c r="E107" s="1">
        <v>2467700</v>
      </c>
      <c r="F107" s="1">
        <v>364300</v>
      </c>
    </row>
    <row r="108" spans="1:6" x14ac:dyDescent="0.3">
      <c r="A108" s="3">
        <v>42223</v>
      </c>
      <c r="B108" s="1">
        <v>4400</v>
      </c>
      <c r="C108" s="1">
        <v>2413796</v>
      </c>
      <c r="D108" s="1">
        <f>2317000+177000</f>
        <v>2494000</v>
      </c>
      <c r="E108" s="1">
        <v>802967</v>
      </c>
      <c r="F108" s="1">
        <f>15000+196000+74000</f>
        <v>285000</v>
      </c>
    </row>
    <row r="109" spans="1:6" x14ac:dyDescent="0.3">
      <c r="A109" s="3">
        <v>42213</v>
      </c>
      <c r="B109" s="1">
        <v>6000</v>
      </c>
      <c r="C109" s="1">
        <v>2320643</v>
      </c>
      <c r="D109" s="1">
        <v>3250830</v>
      </c>
      <c r="E109" s="1">
        <v>435039</v>
      </c>
      <c r="F109" s="1">
        <v>386900</v>
      </c>
    </row>
    <row r="110" spans="1:6" x14ac:dyDescent="0.3">
      <c r="A110" s="3">
        <v>42212</v>
      </c>
      <c r="B110" s="1">
        <v>7500</v>
      </c>
      <c r="C110" s="1">
        <v>2168450</v>
      </c>
      <c r="D110" s="1">
        <v>2542800</v>
      </c>
      <c r="E110" s="1">
        <v>290525</v>
      </c>
      <c r="F110" s="1">
        <v>414900</v>
      </c>
    </row>
    <row r="111" spans="1:6" x14ac:dyDescent="0.3">
      <c r="A111" s="3">
        <v>42174</v>
      </c>
      <c r="B111" s="1">
        <v>9823</v>
      </c>
      <c r="C111" s="1">
        <v>3635000</v>
      </c>
      <c r="D111" s="1">
        <v>5150800</v>
      </c>
      <c r="E111" s="1">
        <v>405000</v>
      </c>
      <c r="F111" s="1">
        <v>797000</v>
      </c>
    </row>
    <row r="112" spans="1:6" x14ac:dyDescent="0.3">
      <c r="A112" s="3">
        <v>42184</v>
      </c>
      <c r="B112" s="1">
        <v>9883</v>
      </c>
      <c r="C112" s="1">
        <v>5439000</v>
      </c>
      <c r="D112" s="1">
        <v>5404500</v>
      </c>
      <c r="E112" s="1">
        <v>495000</v>
      </c>
      <c r="F112" s="1">
        <v>1015800</v>
      </c>
    </row>
    <row r="113" spans="1:6" x14ac:dyDescent="0.3">
      <c r="A113" s="3">
        <v>42181</v>
      </c>
      <c r="B113" s="1">
        <v>5300</v>
      </c>
      <c r="C113" s="1">
        <v>2191287</v>
      </c>
      <c r="D113" s="1">
        <v>3250800</v>
      </c>
      <c r="E113" s="1">
        <v>406004</v>
      </c>
      <c r="F113" s="1">
        <f>289900+97464</f>
        <v>387364</v>
      </c>
    </row>
    <row r="114" spans="1:6" x14ac:dyDescent="0.3">
      <c r="A114" s="3">
        <v>42230</v>
      </c>
      <c r="B114" s="1">
        <v>10323</v>
      </c>
      <c r="C114" s="1">
        <v>3592000</v>
      </c>
      <c r="D114" s="1">
        <v>6783600</v>
      </c>
      <c r="E114" s="1">
        <v>406000</v>
      </c>
      <c r="F114" s="1">
        <v>780000</v>
      </c>
    </row>
    <row r="115" spans="1:6" x14ac:dyDescent="0.3">
      <c r="A115" s="3">
        <v>42184</v>
      </c>
      <c r="B115" s="1">
        <v>9883</v>
      </c>
      <c r="C115" s="1">
        <v>5439000</v>
      </c>
      <c r="D115" s="1">
        <v>5404500</v>
      </c>
      <c r="E115" s="1">
        <v>495000</v>
      </c>
      <c r="F115" s="1">
        <v>1015800</v>
      </c>
    </row>
    <row r="116" spans="1:6" x14ac:dyDescent="0.3">
      <c r="A116" s="3">
        <v>42222</v>
      </c>
      <c r="B116" s="1">
        <v>10000</v>
      </c>
      <c r="C116" s="1">
        <v>2504683</v>
      </c>
      <c r="D116" s="1">
        <f>5134000+158865+75000</f>
        <v>5367865</v>
      </c>
      <c r="E116" s="1">
        <v>614054</v>
      </c>
      <c r="F116" s="1">
        <f>30000+218000+75000</f>
        <v>323000</v>
      </c>
    </row>
    <row r="117" spans="1:6" x14ac:dyDescent="0.3">
      <c r="A117" s="3">
        <v>42041</v>
      </c>
      <c r="B117" s="1">
        <v>10000</v>
      </c>
      <c r="C117" s="1">
        <v>3893304</v>
      </c>
      <c r="D117" s="1">
        <f>6055500+304500</f>
        <v>6360000</v>
      </c>
      <c r="E117" s="1">
        <v>656696</v>
      </c>
      <c r="F117" s="1">
        <v>202000</v>
      </c>
    </row>
    <row r="118" spans="1:6" x14ac:dyDescent="0.3">
      <c r="A118" s="3">
        <v>42095</v>
      </c>
      <c r="B118" s="1">
        <v>5000</v>
      </c>
      <c r="C118" s="1">
        <v>2485064</v>
      </c>
      <c r="D118" s="1">
        <v>2681096</v>
      </c>
      <c r="E118" s="1">
        <v>669459</v>
      </c>
      <c r="F118" s="1">
        <v>388800</v>
      </c>
    </row>
    <row r="119" spans="1:6" x14ac:dyDescent="0.3">
      <c r="A119" s="3">
        <v>42157</v>
      </c>
      <c r="B119" s="1">
        <v>8700</v>
      </c>
      <c r="C119" s="1">
        <v>2810848</v>
      </c>
      <c r="D119" s="1">
        <v>3343638</v>
      </c>
      <c r="E119" s="1">
        <v>463905</v>
      </c>
      <c r="F119" s="1">
        <v>458600</v>
      </c>
    </row>
    <row r="120" spans="1:6" x14ac:dyDescent="0.3">
      <c r="A120" s="3">
        <v>42171</v>
      </c>
      <c r="B120" s="1">
        <v>7200</v>
      </c>
      <c r="C120" s="1">
        <v>2586009</v>
      </c>
      <c r="D120" s="1">
        <v>5137200</v>
      </c>
      <c r="E120" s="1">
        <v>586512</v>
      </c>
      <c r="F120" s="1">
        <v>192500</v>
      </c>
    </row>
    <row r="121" spans="1:6" x14ac:dyDescent="0.3">
      <c r="A121" s="3">
        <v>42171</v>
      </c>
      <c r="B121" s="1">
        <v>5200</v>
      </c>
      <c r="C121" s="1">
        <v>2218735</v>
      </c>
      <c r="D121" s="1">
        <v>3230800</v>
      </c>
      <c r="E121" s="1">
        <v>400177</v>
      </c>
      <c r="F121" s="1">
        <v>387900</v>
      </c>
    </row>
    <row r="122" spans="1:6" x14ac:dyDescent="0.3">
      <c r="A122" s="3">
        <v>42143</v>
      </c>
      <c r="B122" s="1">
        <v>5000</v>
      </c>
      <c r="C122" s="1">
        <v>3412073</v>
      </c>
      <c r="D122" s="1">
        <v>6465724</v>
      </c>
      <c r="E122" s="1">
        <v>469918</v>
      </c>
      <c r="F122" s="1">
        <v>434600</v>
      </c>
    </row>
    <row r="123" spans="1:6" x14ac:dyDescent="0.3">
      <c r="A123" s="3">
        <v>42150</v>
      </c>
      <c r="B123" s="1">
        <v>4800</v>
      </c>
      <c r="C123" s="1">
        <v>3481290</v>
      </c>
      <c r="D123" s="1">
        <v>3973914</v>
      </c>
      <c r="E123" s="1">
        <v>686949</v>
      </c>
      <c r="F123" s="1">
        <v>159500</v>
      </c>
    </row>
    <row r="124" spans="1:6" x14ac:dyDescent="0.3">
      <c r="A124" s="3">
        <v>42156</v>
      </c>
      <c r="B124" s="1">
        <v>5000</v>
      </c>
      <c r="C124" s="1">
        <v>2462999</v>
      </c>
      <c r="D124" s="1">
        <f>5134000+131000+46000</f>
        <v>5311000</v>
      </c>
      <c r="E124" s="1">
        <v>627000</v>
      </c>
      <c r="F124" s="1">
        <v>300000</v>
      </c>
    </row>
    <row r="125" spans="1:6" x14ac:dyDescent="0.3">
      <c r="A125" s="3">
        <v>42171</v>
      </c>
      <c r="B125" s="1">
        <v>9823</v>
      </c>
      <c r="C125" s="1">
        <v>3737000</v>
      </c>
      <c r="D125" s="1">
        <v>5664000</v>
      </c>
      <c r="E125" s="1">
        <v>413000</v>
      </c>
      <c r="F125" s="1">
        <v>797000</v>
      </c>
    </row>
    <row r="126" spans="1:6" x14ac:dyDescent="0.3">
      <c r="A126" s="3">
        <v>42125</v>
      </c>
      <c r="B126" s="1">
        <v>8500</v>
      </c>
      <c r="C126" s="1">
        <v>4168574</v>
      </c>
      <c r="D126" s="1">
        <v>6440724</v>
      </c>
      <c r="E126" s="1">
        <v>958214</v>
      </c>
      <c r="F126" s="1">
        <v>443600</v>
      </c>
    </row>
    <row r="127" spans="1:6" x14ac:dyDescent="0.3">
      <c r="A127" s="3">
        <v>42100</v>
      </c>
      <c r="B127" s="1">
        <v>5000</v>
      </c>
      <c r="C127" s="1">
        <v>2128450</v>
      </c>
      <c r="D127" s="1">
        <v>2183800</v>
      </c>
      <c r="E127" s="1">
        <v>290525</v>
      </c>
      <c r="F127" s="1">
        <v>414900</v>
      </c>
    </row>
    <row r="128" spans="1:6" x14ac:dyDescent="0.3">
      <c r="A128" s="3">
        <v>42117</v>
      </c>
      <c r="B128" s="1">
        <v>4300</v>
      </c>
      <c r="C128" s="1">
        <v>2749080</v>
      </c>
      <c r="D128" s="1">
        <v>4238500</v>
      </c>
      <c r="E128" s="1">
        <v>945814</v>
      </c>
      <c r="F128" s="1">
        <v>232000</v>
      </c>
    </row>
    <row r="129" spans="1:6" x14ac:dyDescent="0.3">
      <c r="A129" s="3">
        <v>42150</v>
      </c>
      <c r="B129" s="1">
        <v>10000</v>
      </c>
      <c r="C129" s="1">
        <v>4032300</v>
      </c>
      <c r="D129" s="1">
        <v>6640500</v>
      </c>
      <c r="E129" s="1">
        <v>667700</v>
      </c>
      <c r="F129" s="1">
        <v>202000</v>
      </c>
    </row>
    <row r="130" spans="1:6" x14ac:dyDescent="0.3">
      <c r="A130" s="3">
        <v>42129</v>
      </c>
      <c r="B130" s="1">
        <v>5300</v>
      </c>
      <c r="C130" s="1">
        <v>2320543</v>
      </c>
      <c r="D130" s="1">
        <v>3250800</v>
      </c>
      <c r="E130" s="1">
        <v>435059</v>
      </c>
      <c r="F130" s="1">
        <v>386800</v>
      </c>
    </row>
    <row r="131" spans="1:6" x14ac:dyDescent="0.3">
      <c r="A131" s="3">
        <v>42139</v>
      </c>
      <c r="B131" s="1">
        <v>10323</v>
      </c>
      <c r="C131" s="1">
        <v>3592000</v>
      </c>
      <c r="D131" s="1">
        <v>4772400</v>
      </c>
      <c r="E131" s="1">
        <v>406000</v>
      </c>
      <c r="F131" s="1">
        <v>755000</v>
      </c>
    </row>
    <row r="132" spans="1:6" x14ac:dyDescent="0.3">
      <c r="A132" s="3">
        <v>42072</v>
      </c>
      <c r="B132" s="1">
        <v>10323</v>
      </c>
      <c r="C132" s="1">
        <v>3956000</v>
      </c>
      <c r="D132" s="1">
        <v>4772400</v>
      </c>
      <c r="E132" s="1">
        <v>406000</v>
      </c>
      <c r="F132" s="1">
        <v>868000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Bowery Services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thushan</cp:lastModifiedBy>
  <dcterms:created xsi:type="dcterms:W3CDTF">2017-07-19T17:35:53Z</dcterms:created>
  <dcterms:modified xsi:type="dcterms:W3CDTF">2017-07-22T01:32:55Z</dcterms:modified>
</cp:coreProperties>
</file>