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F71B8595-48E2-46CF-81CE-9BAECD96D9EC}" xr6:coauthVersionLast="47" xr6:coauthVersionMax="47" xr10:uidLastSave="{00000000-0000-0000-0000-000000000000}"/>
  <bookViews>
    <workbookView xWindow="1836" yWindow="576" windowWidth="15648" windowHeight="11028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5" l="1"/>
  <c r="I6" i="5"/>
  <c r="I7" i="5"/>
  <c r="I8" i="5"/>
  <c r="I9" i="5"/>
  <c r="I10" i="5"/>
  <c r="I11" i="5"/>
  <c r="I12" i="5"/>
  <c r="I13" i="5"/>
  <c r="I14" i="5"/>
  <c r="I15" i="5"/>
  <c r="I4" i="5"/>
  <c r="H5" i="5"/>
  <c r="H6" i="5"/>
  <c r="H7" i="5"/>
  <c r="H8" i="5"/>
  <c r="H9" i="5"/>
  <c r="H10" i="5"/>
  <c r="H11" i="5"/>
  <c r="H12" i="5"/>
  <c r="H13" i="5"/>
  <c r="H14" i="5"/>
  <c r="H15" i="5"/>
  <c r="H4" i="5"/>
  <c r="W21" i="3"/>
  <c r="Y21" i="3" s="1"/>
  <c r="AA21" i="3" s="1"/>
  <c r="V21" i="3"/>
  <c r="T21" i="3"/>
  <c r="S21" i="3"/>
  <c r="W20" i="3"/>
  <c r="Z20" i="3" s="1"/>
  <c r="V20" i="3"/>
  <c r="T20" i="3"/>
  <c r="S20" i="3"/>
  <c r="U20" i="3" s="1"/>
  <c r="X20" i="3" s="1"/>
  <c r="W19" i="3"/>
  <c r="Y19" i="3" s="1"/>
  <c r="AA19" i="3" s="1"/>
  <c r="V19" i="3"/>
  <c r="T19" i="3"/>
  <c r="S19" i="3"/>
  <c r="U19" i="3" s="1"/>
  <c r="X19" i="3" s="1"/>
  <c r="W18" i="3"/>
  <c r="Z18" i="3" s="1"/>
  <c r="V18" i="3"/>
  <c r="T18" i="3"/>
  <c r="S18" i="3"/>
  <c r="W17" i="3"/>
  <c r="Y17" i="3" s="1"/>
  <c r="AA17" i="3" s="1"/>
  <c r="V17" i="3"/>
  <c r="T17" i="3"/>
  <c r="S17" i="3"/>
  <c r="W16" i="3"/>
  <c r="Y16" i="3" s="1"/>
  <c r="AA16" i="3" s="1"/>
  <c r="V16" i="3"/>
  <c r="T16" i="3"/>
  <c r="S16" i="3"/>
  <c r="U16" i="3" s="1"/>
  <c r="X16" i="3" s="1"/>
  <c r="W15" i="3"/>
  <c r="Y15" i="3" s="1"/>
  <c r="AA15" i="3" s="1"/>
  <c r="V15" i="3"/>
  <c r="T15" i="3"/>
  <c r="S15" i="3"/>
  <c r="U15" i="3" s="1"/>
  <c r="Z14" i="3"/>
  <c r="W14" i="3"/>
  <c r="Y14" i="3" s="1"/>
  <c r="AA14" i="3" s="1"/>
  <c r="V14" i="3"/>
  <c r="T14" i="3"/>
  <c r="S14" i="3"/>
  <c r="W13" i="3"/>
  <c r="Y13" i="3" s="1"/>
  <c r="AA13" i="3" s="1"/>
  <c r="V13" i="3"/>
  <c r="T13" i="3"/>
  <c r="S13" i="3"/>
  <c r="W12" i="3"/>
  <c r="Z12" i="3" s="1"/>
  <c r="V12" i="3"/>
  <c r="T12" i="3"/>
  <c r="S12" i="3"/>
  <c r="W11" i="3"/>
  <c r="Y11" i="3" s="1"/>
  <c r="AA11" i="3" s="1"/>
  <c r="V11" i="3"/>
  <c r="T11" i="3"/>
  <c r="S11" i="3"/>
  <c r="W10" i="3"/>
  <c r="Z10" i="3" s="1"/>
  <c r="V10" i="3"/>
  <c r="T10" i="3"/>
  <c r="S10" i="3"/>
  <c r="U10" i="3" s="1"/>
  <c r="W21" i="2"/>
  <c r="Y21" i="2" s="1"/>
  <c r="AA21" i="2" s="1"/>
  <c r="V21" i="2"/>
  <c r="T21" i="2"/>
  <c r="S21" i="2"/>
  <c r="W20" i="2"/>
  <c r="Z20" i="2" s="1"/>
  <c r="V20" i="2"/>
  <c r="T20" i="2"/>
  <c r="S20" i="2"/>
  <c r="U20" i="2" s="1"/>
  <c r="W19" i="2"/>
  <c r="Y19" i="2" s="1"/>
  <c r="AA19" i="2" s="1"/>
  <c r="V19" i="2"/>
  <c r="T19" i="2"/>
  <c r="S19" i="2"/>
  <c r="Y18" i="2"/>
  <c r="AA18" i="2" s="1"/>
  <c r="W18" i="2"/>
  <c r="Z18" i="2" s="1"/>
  <c r="V18" i="2"/>
  <c r="T18" i="2"/>
  <c r="S18" i="2"/>
  <c r="U18" i="2" s="1"/>
  <c r="X18" i="2" s="1"/>
  <c r="W17" i="2"/>
  <c r="Y17" i="2" s="1"/>
  <c r="AA17" i="2" s="1"/>
  <c r="V17" i="2"/>
  <c r="T17" i="2"/>
  <c r="S17" i="2"/>
  <c r="W16" i="2"/>
  <c r="Z16" i="2" s="1"/>
  <c r="V16" i="2"/>
  <c r="T16" i="2"/>
  <c r="S16" i="2"/>
  <c r="W15" i="2"/>
  <c r="Y15" i="2" s="1"/>
  <c r="AA15" i="2" s="1"/>
  <c r="V15" i="2"/>
  <c r="T15" i="2"/>
  <c r="S15" i="2"/>
  <c r="W14" i="2"/>
  <c r="Z14" i="2" s="1"/>
  <c r="V14" i="2"/>
  <c r="T14" i="2"/>
  <c r="S14" i="2"/>
  <c r="U14" i="2" s="1"/>
  <c r="W13" i="2"/>
  <c r="Y13" i="2" s="1"/>
  <c r="AA13" i="2" s="1"/>
  <c r="V13" i="2"/>
  <c r="T13" i="2"/>
  <c r="S13" i="2"/>
  <c r="W12" i="2"/>
  <c r="Z12" i="2" s="1"/>
  <c r="V12" i="2"/>
  <c r="T12" i="2"/>
  <c r="S12" i="2"/>
  <c r="U12" i="2" s="1"/>
  <c r="W11" i="2"/>
  <c r="Z11" i="2" s="1"/>
  <c r="V11" i="2"/>
  <c r="T11" i="2"/>
  <c r="S11" i="2"/>
  <c r="Y10" i="2"/>
  <c r="AA10" i="2" s="1"/>
  <c r="W10" i="2"/>
  <c r="Z10" i="2" s="1"/>
  <c r="V10" i="2"/>
  <c r="T10" i="2"/>
  <c r="S10" i="2"/>
  <c r="U10" i="2" s="1"/>
  <c r="X10" i="2" s="1"/>
  <c r="W21" i="1"/>
  <c r="Y21" i="1" s="1"/>
  <c r="AA21" i="1" s="1"/>
  <c r="V21" i="1"/>
  <c r="T21" i="1"/>
  <c r="S21" i="1"/>
  <c r="W20" i="1"/>
  <c r="Y20" i="1" s="1"/>
  <c r="AA20" i="1" s="1"/>
  <c r="V20" i="1"/>
  <c r="U20" i="1"/>
  <c r="X20" i="1" s="1"/>
  <c r="T20" i="1"/>
  <c r="S20" i="1"/>
  <c r="W19" i="1"/>
  <c r="Y19" i="1" s="1"/>
  <c r="AA19" i="1" s="1"/>
  <c r="V19" i="1"/>
  <c r="T19" i="1"/>
  <c r="S19" i="1"/>
  <c r="U19" i="1" s="1"/>
  <c r="W18" i="1"/>
  <c r="Z18" i="1" s="1"/>
  <c r="V18" i="1"/>
  <c r="T18" i="1"/>
  <c r="S18" i="1"/>
  <c r="U18" i="1" s="1"/>
  <c r="W17" i="1"/>
  <c r="Y17" i="1" s="1"/>
  <c r="AA17" i="1" s="1"/>
  <c r="V17" i="1"/>
  <c r="T17" i="1"/>
  <c r="S17" i="1"/>
  <c r="W16" i="1"/>
  <c r="Y16" i="1" s="1"/>
  <c r="AA16" i="1" s="1"/>
  <c r="V16" i="1"/>
  <c r="T16" i="1"/>
  <c r="S16" i="1"/>
  <c r="U16" i="1" s="1"/>
  <c r="W15" i="1"/>
  <c r="Y15" i="1" s="1"/>
  <c r="AA15" i="1" s="1"/>
  <c r="V15" i="1"/>
  <c r="T15" i="1"/>
  <c r="S15" i="1"/>
  <c r="U15" i="1" s="1"/>
  <c r="Y14" i="1"/>
  <c r="AA14" i="1" s="1"/>
  <c r="W14" i="1"/>
  <c r="Z14" i="1" s="1"/>
  <c r="V14" i="1"/>
  <c r="T14" i="1"/>
  <c r="S14" i="1"/>
  <c r="U14" i="1" s="1"/>
  <c r="X14" i="1" s="1"/>
  <c r="W13" i="1"/>
  <c r="Y13" i="1" s="1"/>
  <c r="AA13" i="1" s="1"/>
  <c r="V13" i="1"/>
  <c r="T13" i="1"/>
  <c r="S13" i="1"/>
  <c r="W12" i="1"/>
  <c r="Y12" i="1" s="1"/>
  <c r="AA12" i="1" s="1"/>
  <c r="V12" i="1"/>
  <c r="U12" i="1"/>
  <c r="X12" i="1" s="1"/>
  <c r="T12" i="1"/>
  <c r="S12" i="1"/>
  <c r="W11" i="1"/>
  <c r="Y11" i="1" s="1"/>
  <c r="AA11" i="1" s="1"/>
  <c r="V11" i="1"/>
  <c r="T11" i="1"/>
  <c r="S11" i="1"/>
  <c r="U11" i="1" s="1"/>
  <c r="W10" i="1"/>
  <c r="Z10" i="1" s="1"/>
  <c r="V10" i="1"/>
  <c r="T10" i="1"/>
  <c r="S10" i="1"/>
  <c r="U10" i="1" s="1"/>
  <c r="X18" i="1" l="1"/>
  <c r="AB18" i="1" s="1"/>
  <c r="Y12" i="2"/>
  <c r="AA12" i="2" s="1"/>
  <c r="Y20" i="2"/>
  <c r="AA20" i="2" s="1"/>
  <c r="X10" i="1"/>
  <c r="AB10" i="1" s="1"/>
  <c r="X15" i="1"/>
  <c r="X12" i="2"/>
  <c r="AB12" i="2" s="1"/>
  <c r="X20" i="2"/>
  <c r="AB20" i="2" s="1"/>
  <c r="X14" i="2"/>
  <c r="Y14" i="2"/>
  <c r="AA14" i="2" s="1"/>
  <c r="X10" i="3"/>
  <c r="Y10" i="3"/>
  <c r="AA10" i="3" s="1"/>
  <c r="Z16" i="3"/>
  <c r="AB16" i="3" s="1"/>
  <c r="AB12" i="1"/>
  <c r="Y10" i="1"/>
  <c r="AA10" i="1" s="1"/>
  <c r="X16" i="1"/>
  <c r="Y18" i="1"/>
  <c r="AA18" i="1" s="1"/>
  <c r="Z12" i="1"/>
  <c r="Z20" i="1"/>
  <c r="AB20" i="1" s="1"/>
  <c r="U16" i="2"/>
  <c r="X16" i="2" s="1"/>
  <c r="AB16" i="2" s="1"/>
  <c r="Y16" i="2"/>
  <c r="AA16" i="2" s="1"/>
  <c r="U11" i="3"/>
  <c r="X11" i="3" s="1"/>
  <c r="U12" i="3"/>
  <c r="X12" i="3" s="1"/>
  <c r="AB12" i="3" s="1"/>
  <c r="U14" i="3"/>
  <c r="X14" i="3" s="1"/>
  <c r="AB14" i="3" s="1"/>
  <c r="U18" i="3"/>
  <c r="X18" i="3" s="1"/>
  <c r="AB18" i="3" s="1"/>
  <c r="Y18" i="3"/>
  <c r="AA18" i="3" s="1"/>
  <c r="AB14" i="1"/>
  <c r="AB20" i="3"/>
  <c r="AB10" i="3"/>
  <c r="Z16" i="1"/>
  <c r="AB16" i="1" s="1"/>
  <c r="X19" i="1"/>
  <c r="U17" i="1"/>
  <c r="X17" i="1" s="1"/>
  <c r="U11" i="2"/>
  <c r="X11" i="2" s="1"/>
  <c r="AB11" i="2" s="1"/>
  <c r="U15" i="2"/>
  <c r="X15" i="2" s="1"/>
  <c r="U19" i="2"/>
  <c r="X19" i="2" s="1"/>
  <c r="U13" i="3"/>
  <c r="X13" i="3" s="1"/>
  <c r="U21" i="3"/>
  <c r="X21" i="3" s="1"/>
  <c r="U13" i="1"/>
  <c r="X13" i="1" s="1"/>
  <c r="U21" i="1"/>
  <c r="X21" i="1" s="1"/>
  <c r="U13" i="2"/>
  <c r="X13" i="2" s="1"/>
  <c r="U17" i="2"/>
  <c r="X17" i="2" s="1"/>
  <c r="U21" i="2"/>
  <c r="X21" i="2" s="1"/>
  <c r="Y12" i="3"/>
  <c r="AA12" i="3" s="1"/>
  <c r="U17" i="3"/>
  <c r="X17" i="3" s="1"/>
  <c r="Y20" i="3"/>
  <c r="AA20" i="3" s="1"/>
  <c r="X11" i="1"/>
  <c r="X15" i="3"/>
  <c r="Z11" i="3"/>
  <c r="AB11" i="3" s="1"/>
  <c r="Z13" i="3"/>
  <c r="AB13" i="3" s="1"/>
  <c r="Z15" i="3"/>
  <c r="Z17" i="3"/>
  <c r="AB17" i="3" s="1"/>
  <c r="Z19" i="3"/>
  <c r="AB19" i="3" s="1"/>
  <c r="Z21" i="3"/>
  <c r="AB21" i="3" s="1"/>
  <c r="AB10" i="2"/>
  <c r="AB14" i="2"/>
  <c r="AB18" i="2"/>
  <c r="Z13" i="2"/>
  <c r="AB13" i="2" s="1"/>
  <c r="Z15" i="2"/>
  <c r="AB15" i="2" s="1"/>
  <c r="Z19" i="2"/>
  <c r="Z21" i="2"/>
  <c r="Y11" i="2"/>
  <c r="AA11" i="2" s="1"/>
  <c r="Z17" i="2"/>
  <c r="AB21" i="1"/>
  <c r="Z11" i="1"/>
  <c r="Z13" i="1"/>
  <c r="Z15" i="1"/>
  <c r="AB15" i="1" s="1"/>
  <c r="Z17" i="1"/>
  <c r="AB17" i="1" s="1"/>
  <c r="Z19" i="1"/>
  <c r="Z21" i="1"/>
  <c r="AB19" i="2" l="1"/>
  <c r="AB17" i="2"/>
  <c r="AB13" i="1"/>
  <c r="AB15" i="3"/>
  <c r="AB19" i="1"/>
  <c r="AB11" i="1"/>
  <c r="AB21" i="2"/>
</calcChain>
</file>

<file path=xl/sharedStrings.xml><?xml version="1.0" encoding="utf-8"?>
<sst xmlns="http://schemas.openxmlformats.org/spreadsheetml/2006/main" count="115" uniqueCount="62">
  <si>
    <t xml:space="preserve"> solid fin  8mm pitch</t>
  </si>
  <si>
    <t>Velocity</t>
  </si>
  <si>
    <t>Voltmeter</t>
  </si>
  <si>
    <t>Ammeter</t>
  </si>
  <si>
    <t>Base plate</t>
  </si>
  <si>
    <t>Fin Temperature</t>
  </si>
  <si>
    <t>Absolute Temp</t>
  </si>
  <si>
    <t>Surface Temp</t>
  </si>
  <si>
    <t xml:space="preserve">   Bottom Temp</t>
  </si>
  <si>
    <t>Qtotal</t>
  </si>
  <si>
    <t>Qcond</t>
  </si>
  <si>
    <t>Qnet</t>
  </si>
  <si>
    <t>Tf Avg</t>
  </si>
  <si>
    <t>Tmean</t>
  </si>
  <si>
    <t>havg</t>
  </si>
  <si>
    <t>γ</t>
  </si>
  <si>
    <t>Kair</t>
  </si>
  <si>
    <t>Re</t>
  </si>
  <si>
    <t>Nu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</si>
  <si>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</si>
  <si>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</si>
  <si>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</si>
  <si>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</si>
  <si>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</si>
  <si>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</si>
  <si>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</si>
  <si>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</si>
  <si>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</si>
  <si>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</si>
  <si>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</si>
  <si>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Solid Fin 10mm pitch</t>
  </si>
  <si>
    <t xml:space="preserve">Velocity </t>
  </si>
  <si>
    <t xml:space="preserve">Voltmeter </t>
  </si>
  <si>
    <t>Base temp</t>
  </si>
  <si>
    <t>Fin temp</t>
  </si>
  <si>
    <t>Surface temp</t>
  </si>
  <si>
    <t>Bottom sur temp</t>
  </si>
  <si>
    <t>Solid Fin 12mm pitch</t>
  </si>
  <si>
    <t>Texp</t>
  </si>
  <si>
    <t>Tsim</t>
  </si>
  <si>
    <t>Length</t>
  </si>
  <si>
    <t>AMD</t>
  </si>
  <si>
    <t>len</t>
  </si>
  <si>
    <t>Kf=200</t>
  </si>
  <si>
    <t>kf=385</t>
  </si>
  <si>
    <t>exp</t>
  </si>
  <si>
    <t>th</t>
  </si>
  <si>
    <t>th-exp</t>
  </si>
  <si>
    <t>err/exp*100</t>
  </si>
  <si>
    <t>60,2</t>
  </si>
  <si>
    <t>60,4</t>
  </si>
  <si>
    <t>60,6</t>
  </si>
  <si>
    <t>80,2</t>
  </si>
  <si>
    <t>80,4</t>
  </si>
  <si>
    <t>80,6</t>
  </si>
  <si>
    <t>100,2</t>
  </si>
  <si>
    <t>100,4</t>
  </si>
  <si>
    <t>100,6</t>
  </si>
  <si>
    <t>120,2</t>
  </si>
  <si>
    <t>120,4</t>
  </si>
  <si>
    <t>120,6</t>
  </si>
  <si>
    <t>Q,V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</si>
</sst>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0" fontId="4" fillId="3" borderId="2" xfId="0" applyFont="1" applyFill="1" applyBorder="1"/>
    <xf numFmtId="2" fontId="5" fillId="4" borderId="2" xfId="0" applyNumberFormat="1" applyFont="1" applyFill="1" applyBorder="1"/>
    <xf numFmtId="0" fontId="4" fillId="3" borderId="2" xfId="0" applyFont="1" applyFill="1" applyBorder="1" applyAlignment="1">
      <alignment horizontal="center" vertical="center"/>
    </xf>
    <xf numFmtId="2" fontId="0" fillId="3" borderId="2" xfId="0" applyNumberFormat="1" applyFill="1" applyBorder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Temperature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tsim vs len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Sheet4!$C$2:$C$13</c:f>
              <c:numCache>
                <c:formatCode>General</c:formatCode>
                <c:ptCount val="12"/>
                <c:pt idx="0">
                  <c:v>4.4999999999999997E-3</c:v>
                </c:pt>
                <c:pt idx="1">
                  <c:v>8.9999999999999993E-3</c:v>
                </c:pt>
                <c:pt idx="2">
                  <c:v>1.35E-2</c:v>
                </c:pt>
                <c:pt idx="3">
                  <c:v>1.7999999999999999E-2</c:v>
                </c:pt>
                <c:pt idx="4">
                  <c:v>2.2499999999999999E-2</c:v>
                </c:pt>
                <c:pt idx="5">
                  <c:v>2.7E-2</c:v>
                </c:pt>
                <c:pt idx="6">
                  <c:v>3.15E-2</c:v>
                </c:pt>
                <c:pt idx="7">
                  <c:v>3.5999999999999997E-2</c:v>
                </c:pt>
                <c:pt idx="8">
                  <c:v>4.0500000000000001E-2</c:v>
                </c:pt>
                <c:pt idx="9">
                  <c:v>4.4999999999999998E-2</c:v>
                </c:pt>
                <c:pt idx="10">
                  <c:v>4.9500000000000002E-2</c:v>
                </c:pt>
                <c:pt idx="11">
                  <c:v>5.3999999999999999E-2</c:v>
                </c:pt>
              </c:numCache>
            </c:numRef>
          </c:xVal>
          <c:yVal>
            <c:numRef>
              <c:f>Sheet4!$A$2:$A$13</c:f>
              <c:numCache>
                <c:formatCode>General</c:formatCode>
                <c:ptCount val="12"/>
                <c:pt idx="0">
                  <c:v>48.6</c:v>
                </c:pt>
                <c:pt idx="1">
                  <c:v>45.57</c:v>
                </c:pt>
                <c:pt idx="2">
                  <c:v>43</c:v>
                </c:pt>
                <c:pt idx="3">
                  <c:v>43.78</c:v>
                </c:pt>
                <c:pt idx="4">
                  <c:v>43.22</c:v>
                </c:pt>
                <c:pt idx="5">
                  <c:v>43.27</c:v>
                </c:pt>
                <c:pt idx="6">
                  <c:v>44.78</c:v>
                </c:pt>
                <c:pt idx="7">
                  <c:v>45.66</c:v>
                </c:pt>
                <c:pt idx="8">
                  <c:v>44.63</c:v>
                </c:pt>
                <c:pt idx="9">
                  <c:v>53.08</c:v>
                </c:pt>
                <c:pt idx="10">
                  <c:v>52.8</c:v>
                </c:pt>
                <c:pt idx="11">
                  <c:v>52.8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CB-45A4-8989-FD34BD64F464}"/>
            </c:ext>
          </c:extLst>
        </c:ser>
        <c:ser>
          <c:idx val="1"/>
          <c:order val="1"/>
          <c:tx>
            <c:v>texp vs len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Sheet4!$C$2:$C$13</c:f>
              <c:numCache>
                <c:formatCode>General</c:formatCode>
                <c:ptCount val="12"/>
                <c:pt idx="0">
                  <c:v>4.4999999999999997E-3</c:v>
                </c:pt>
                <c:pt idx="1">
                  <c:v>8.9999999999999993E-3</c:v>
                </c:pt>
                <c:pt idx="2">
                  <c:v>1.35E-2</c:v>
                </c:pt>
                <c:pt idx="3">
                  <c:v>1.7999999999999999E-2</c:v>
                </c:pt>
                <c:pt idx="4">
                  <c:v>2.2499999999999999E-2</c:v>
                </c:pt>
                <c:pt idx="5">
                  <c:v>2.7E-2</c:v>
                </c:pt>
                <c:pt idx="6">
                  <c:v>3.15E-2</c:v>
                </c:pt>
                <c:pt idx="7">
                  <c:v>3.5999999999999997E-2</c:v>
                </c:pt>
                <c:pt idx="8">
                  <c:v>4.0500000000000001E-2</c:v>
                </c:pt>
                <c:pt idx="9">
                  <c:v>4.4999999999999998E-2</c:v>
                </c:pt>
                <c:pt idx="10">
                  <c:v>4.9500000000000002E-2</c:v>
                </c:pt>
                <c:pt idx="11">
                  <c:v>5.3999999999999999E-2</c:v>
                </c:pt>
              </c:numCache>
            </c:numRef>
          </c:xVal>
          <c:yVal>
            <c:numRef>
              <c:f>Sheet4!$B$2:$B$13</c:f>
              <c:numCache>
                <c:formatCode>General</c:formatCode>
                <c:ptCount val="12"/>
                <c:pt idx="0">
                  <c:v>46</c:v>
                </c:pt>
                <c:pt idx="1">
                  <c:v>43.5</c:v>
                </c:pt>
                <c:pt idx="2">
                  <c:v>41</c:v>
                </c:pt>
                <c:pt idx="3">
                  <c:v>42</c:v>
                </c:pt>
                <c:pt idx="4">
                  <c:v>41.75</c:v>
                </c:pt>
                <c:pt idx="5">
                  <c:v>41.75</c:v>
                </c:pt>
                <c:pt idx="6">
                  <c:v>43</c:v>
                </c:pt>
                <c:pt idx="7">
                  <c:v>44</c:v>
                </c:pt>
                <c:pt idx="8">
                  <c:v>44.25</c:v>
                </c:pt>
                <c:pt idx="9">
                  <c:v>49.25</c:v>
                </c:pt>
                <c:pt idx="10">
                  <c:v>49.25</c:v>
                </c:pt>
                <c:pt idx="11">
                  <c:v>48.25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CB-45A4-8989-FD34BD64F46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878827152"/>
        <c:axId val="878836304"/>
      </c:scatterChart>
      <c:valAx>
        <c:axId val="87882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Length in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836304"/>
        <c:crosses val="autoZero"/>
        <c:crossBetween val="midCat"/>
      </c:valAx>
      <c:valAx>
        <c:axId val="8788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Texp , Tsim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82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AMD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Sheet4!$A$26</c:f>
              <c:strCache>
                <c:ptCount val="1"/>
                <c:pt idx="0">
                  <c:v>AMD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Sheet4!$A$27:$A$38</c:f>
              <c:numCache>
                <c:formatCode>General</c:formatCode>
                <c:ptCount val="12"/>
                <c:pt idx="0">
                  <c:v>5.351</c:v>
                </c:pt>
                <c:pt idx="1">
                  <c:v>4.5462999999999996</c:v>
                </c:pt>
                <c:pt idx="2">
                  <c:v>4.6512000000000002</c:v>
                </c:pt>
                <c:pt idx="3">
                  <c:v>4.0808</c:v>
                </c:pt>
                <c:pt idx="4">
                  <c:v>3.4028</c:v>
                </c:pt>
                <c:pt idx="5">
                  <c:v>3.5221</c:v>
                </c:pt>
                <c:pt idx="6">
                  <c:v>3.99</c:v>
                </c:pt>
                <c:pt idx="7">
                  <c:v>3.6465000000000001</c:v>
                </c:pt>
                <c:pt idx="8">
                  <c:v>3.6709000000000001</c:v>
                </c:pt>
                <c:pt idx="9">
                  <c:v>7.2295999999999996</c:v>
                </c:pt>
                <c:pt idx="10">
                  <c:v>6.7256</c:v>
                </c:pt>
                <c:pt idx="11">
                  <c:v>6.7256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F-43AE-B397-D3D5576B5BAC}"/>
            </c:ext>
          </c:extLst>
        </c:ser>
        <c:ser>
          <c:idx val="1"/>
          <c:order val="1"/>
          <c:tx>
            <c:strRef>
              <c:f>Sheet4!$B$26</c:f>
              <c:strCache>
                <c:ptCount val="1"/>
                <c:pt idx="0">
                  <c:v>len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Sheet4!$B$27:$B$38</c:f>
              <c:numCache>
                <c:formatCode>General</c:formatCode>
                <c:ptCount val="12"/>
                <c:pt idx="0">
                  <c:v>4.4999999999999997E-3</c:v>
                </c:pt>
                <c:pt idx="1">
                  <c:v>8.9999999999999993E-3</c:v>
                </c:pt>
                <c:pt idx="2">
                  <c:v>1.35E-2</c:v>
                </c:pt>
                <c:pt idx="3">
                  <c:v>1.7999999999999999E-2</c:v>
                </c:pt>
                <c:pt idx="4">
                  <c:v>2.2499999999999999E-2</c:v>
                </c:pt>
                <c:pt idx="5">
                  <c:v>2.7E-2</c:v>
                </c:pt>
                <c:pt idx="6">
                  <c:v>3.15E-2</c:v>
                </c:pt>
                <c:pt idx="7">
                  <c:v>3.5999999999999997E-2</c:v>
                </c:pt>
                <c:pt idx="8">
                  <c:v>4.0500000000000001E-2</c:v>
                </c:pt>
                <c:pt idx="9">
                  <c:v>4.4999999999999998E-2</c:v>
                </c:pt>
                <c:pt idx="10">
                  <c:v>4.9500000000000002E-2</c:v>
                </c:pt>
                <c:pt idx="11">
                  <c:v>5.3999999999999999E-2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F-43AE-B397-D3D5576B5B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86603328"/>
        <c:axId val="986604160"/>
      </c:lineChart>
      <c:catAx>
        <c:axId val="98660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Length in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604160"/>
        <c:crosses val="autoZero"/>
        <c:auto val="1"/>
        <c:lblAlgn val="ctr"/>
        <c:lblOffset val="100"/>
        <c:noMultiLvlLbl val="0"/>
      </c:catAx>
      <c:valAx>
        <c:axId val="98660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603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Compare for Al and Cu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Sheet4!$D$47</c:f>
              <c:strCache>
                <c:ptCount val="1"/>
                <c:pt idx="0">
                  <c:v>Kf=200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Sheet4!$C$48:$C$59</c:f>
              <c:strCache>
                <c:ptCount val="12"/>
                <c:pt idx="0">
                  <c:v>60,2</c:v>
                </c:pt>
                <c:pt idx="1">
                  <c:v>60,4</c:v>
                </c:pt>
                <c:pt idx="2">
                  <c:v>60,6</c:v>
                </c:pt>
                <c:pt idx="3">
                  <c:v>80,2</c:v>
                </c:pt>
                <c:pt idx="4">
                  <c:v>80,4</c:v>
                </c:pt>
                <c:pt idx="5">
                  <c:v>80,6</c:v>
                </c:pt>
                <c:pt idx="6">
                  <c:v>100,2</c:v>
                </c:pt>
                <c:pt idx="7">
                  <c:v>100,4</c:v>
                </c:pt>
                <c:pt idx="8">
                  <c:v>100,6</c:v>
                </c:pt>
                <c:pt idx="9">
                  <c:v>120,2</c:v>
                </c:pt>
                <c:pt idx="10">
                  <c:v>120,4</c:v>
                </c:pt>
                <c:pt idx="11">
                  <c:v>120,6</c:v>
                </c:pt>
              </c:strCache>
            </c:strRef>
          </c:cat>
          <c:val>
            <c:numRef>
              <c:f>Sheet4!$D$48:$D$59</c:f>
              <c:numCache>
                <c:formatCode>General</c:formatCode>
                <c:ptCount val="12"/>
                <c:pt idx="0">
                  <c:v>48.6</c:v>
                </c:pt>
                <c:pt idx="1">
                  <c:v>45.57</c:v>
                </c:pt>
                <c:pt idx="2">
                  <c:v>43</c:v>
                </c:pt>
                <c:pt idx="3">
                  <c:v>43.78</c:v>
                </c:pt>
                <c:pt idx="4">
                  <c:v>43.22</c:v>
                </c:pt>
                <c:pt idx="5">
                  <c:v>43.27</c:v>
                </c:pt>
                <c:pt idx="6">
                  <c:v>44.78</c:v>
                </c:pt>
                <c:pt idx="7">
                  <c:v>45.66</c:v>
                </c:pt>
                <c:pt idx="8">
                  <c:v>44.63</c:v>
                </c:pt>
                <c:pt idx="9">
                  <c:v>53.08</c:v>
                </c:pt>
                <c:pt idx="10">
                  <c:v>52.8</c:v>
                </c:pt>
                <c:pt idx="11">
                  <c:v>52.8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D-4D35-BAEF-535A8FB5AA22}"/>
            </c:ext>
          </c:extLst>
        </c:ser>
        <c:ser>
          <c:idx val="1"/>
          <c:order val="1"/>
          <c:tx>
            <c:strRef>
              <c:f>Sheet4!$E$47</c:f>
              <c:strCache>
                <c:ptCount val="1"/>
                <c:pt idx="0">
                  <c:v>kf=385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Sheet4!$C$48:$C$59</c:f>
              <c:strCache>
                <c:ptCount val="12"/>
                <c:pt idx="0">
                  <c:v>60,2</c:v>
                </c:pt>
                <c:pt idx="1">
                  <c:v>60,4</c:v>
                </c:pt>
                <c:pt idx="2">
                  <c:v>60,6</c:v>
                </c:pt>
                <c:pt idx="3">
                  <c:v>80,2</c:v>
                </c:pt>
                <c:pt idx="4">
                  <c:v>80,4</c:v>
                </c:pt>
                <c:pt idx="5">
                  <c:v>80,6</c:v>
                </c:pt>
                <c:pt idx="6">
                  <c:v>100,2</c:v>
                </c:pt>
                <c:pt idx="7">
                  <c:v>100,4</c:v>
                </c:pt>
                <c:pt idx="8">
                  <c:v>100,6</c:v>
                </c:pt>
                <c:pt idx="9">
                  <c:v>120,2</c:v>
                </c:pt>
                <c:pt idx="10">
                  <c:v>120,4</c:v>
                </c:pt>
                <c:pt idx="11">
                  <c:v>120,6</c:v>
                </c:pt>
              </c:strCache>
            </c:strRef>
          </c:cat>
          <c:val>
            <c:numRef>
              <c:f>Sheet4!$E$48:$E$59</c:f>
              <c:numCache>
                <c:formatCode>General</c:formatCode>
                <c:ptCount val="12"/>
                <c:pt idx="0">
                  <c:v>48.78</c:v>
                </c:pt>
                <c:pt idx="1">
                  <c:v>45.77</c:v>
                </c:pt>
                <c:pt idx="2">
                  <c:v>43</c:v>
                </c:pt>
                <c:pt idx="3">
                  <c:v>43.88</c:v>
                </c:pt>
                <c:pt idx="4">
                  <c:v>43.35</c:v>
                </c:pt>
                <c:pt idx="5">
                  <c:v>43.37</c:v>
                </c:pt>
                <c:pt idx="6">
                  <c:v>44.88</c:v>
                </c:pt>
                <c:pt idx="7">
                  <c:v>45.82</c:v>
                </c:pt>
                <c:pt idx="8">
                  <c:v>44.8</c:v>
                </c:pt>
                <c:pt idx="9">
                  <c:v>53.28</c:v>
                </c:pt>
                <c:pt idx="10">
                  <c:v>53.12</c:v>
                </c:pt>
                <c:pt idx="11">
                  <c:v>53.12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5D-4D35-BAEF-535A8FB5A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62978544"/>
        <c:axId val="962986864"/>
        <c:axId val="0"/>
      </c:bar3DChart>
      <c:catAx>
        <c:axId val="96297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Q,V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986864"/>
        <c:crosses val="autoZero"/>
        <c:auto val="1"/>
        <c:lblAlgn val="ctr"/>
        <c:lblOffset val="100"/>
        <c:noMultiLvlLbl val="0"/>
      </c:catAx>
      <c:valAx>
        <c:axId val="96298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 theoretical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978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431042</xdr:colOff>
      <xdr:row>1</xdr:row>
      <xdr:rowOff>76028</xdr:rowOff>
    </xdr:from>
    <xdr:to>
      <xdr:col>16</xdr:col>
      <xdr:colOff>500418</xdr:colOff>
      <xdr:row>21</xdr:row>
      <xdr:rowOff>56864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898504-8963-D9E5-E721-67DE471C7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540224</xdr:colOff>
      <xdr:row>23</xdr:row>
      <xdr:rowOff>163773</xdr:rowOff>
    </xdr:from>
    <xdr:to>
      <xdr:col>17</xdr:col>
      <xdr:colOff>136478</xdr:colOff>
      <xdr:row>43</xdr:row>
      <xdr:rowOff>159223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04B1D66-C3AC-05C9-4805-84880B9A7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471985</xdr:colOff>
      <xdr:row>47</xdr:row>
      <xdr:rowOff>163773</xdr:rowOff>
    </xdr:from>
    <xdr:to>
      <xdr:col>17</xdr:col>
      <xdr:colOff>170597</xdr:colOff>
      <xdr:row>66</xdr:row>
      <xdr:rowOff>45492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09F384C-2B5B-9D78-57E1-B8BB80298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AB21"/>
  <sheetViews>
    <sheetView workbookViewId="0">
      <selection activeCell="E3" sqref="E3:AB21"/>
    </sheetView>
  </sheetViews>
  <sheetFormatPr defaultRowHeight="14.4" x14ac:dyDescent="0.3"/>
  <sheetData>
    <row r="3" spans="5:28" x14ac:dyDescent="0.3">
      <c r="E3" s="27" t="s">
        <v>0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5:28" x14ac:dyDescent="0.3"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8" spans="5:28" x14ac:dyDescent="0.3">
      <c r="E8" s="28" t="s">
        <v>1</v>
      </c>
      <c r="F8" s="28" t="s">
        <v>2</v>
      </c>
      <c r="G8" s="28" t="s">
        <v>3</v>
      </c>
      <c r="H8" s="30" t="s">
        <v>4</v>
      </c>
      <c r="I8" s="30"/>
      <c r="J8" s="30" t="s">
        <v>5</v>
      </c>
      <c r="K8" s="30"/>
      <c r="L8" s="30"/>
      <c r="M8" s="30"/>
      <c r="N8" s="31" t="s">
        <v>6</v>
      </c>
      <c r="O8" s="32"/>
      <c r="P8" s="30" t="s">
        <v>7</v>
      </c>
      <c r="Q8" s="30"/>
      <c r="R8" s="1" t="s">
        <v>8</v>
      </c>
      <c r="S8" s="33" t="s">
        <v>9</v>
      </c>
      <c r="T8" s="33" t="s">
        <v>10</v>
      </c>
      <c r="U8" s="33" t="s">
        <v>11</v>
      </c>
      <c r="V8" s="33" t="s">
        <v>12</v>
      </c>
      <c r="W8" s="33" t="s">
        <v>13</v>
      </c>
      <c r="X8" s="33" t="s">
        <v>14</v>
      </c>
      <c r="Y8" s="34" t="s">
        <v>15</v>
      </c>
      <c r="Z8" s="33" t="s">
        <v>16</v>
      </c>
      <c r="AA8" s="33" t="s">
        <v>17</v>
      </c>
      <c r="AB8" s="33" t="s">
        <v>18</v>
      </c>
    </row>
    <row r="9" spans="5:28" x14ac:dyDescent="0.3">
      <c r="E9" s="29"/>
      <c r="F9" s="29"/>
      <c r="G9" s="29"/>
      <c r="H9" s="2" t="s">
        <v>19</v>
      </c>
      <c r="I9" s="2" t="s">
        <v>20</v>
      </c>
      <c r="J9" s="2" t="s">
        <v>21</v>
      </c>
      <c r="K9" s="2" t="s">
        <v>22</v>
      </c>
      <c r="L9" s="2" t="s">
        <v>23</v>
      </c>
      <c r="M9" s="3" t="s">
        <v>24</v>
      </c>
      <c r="N9" s="2" t="s">
        <v>25</v>
      </c>
      <c r="O9" s="2" t="s">
        <v>26</v>
      </c>
      <c r="P9" s="2" t="s">
        <v>27</v>
      </c>
      <c r="Q9" s="2" t="s">
        <v>28</v>
      </c>
      <c r="R9" s="2" t="s">
        <v>29</v>
      </c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 spans="5:28" ht="15.6" x14ac:dyDescent="0.3">
      <c r="E10" s="4">
        <v>2</v>
      </c>
      <c r="F10" s="4">
        <v>60</v>
      </c>
      <c r="G10" s="4">
        <v>0.55500000000000005</v>
      </c>
      <c r="H10" s="5">
        <v>49</v>
      </c>
      <c r="I10" s="5">
        <v>48</v>
      </c>
      <c r="J10" s="5">
        <v>46</v>
      </c>
      <c r="K10" s="5">
        <v>45</v>
      </c>
      <c r="L10" s="5">
        <v>44</v>
      </c>
      <c r="M10" s="5">
        <v>44</v>
      </c>
      <c r="N10" s="5">
        <v>35</v>
      </c>
      <c r="O10" s="5">
        <v>39</v>
      </c>
      <c r="P10" s="5">
        <v>54</v>
      </c>
      <c r="Q10" s="5">
        <v>52</v>
      </c>
      <c r="R10" s="5">
        <v>39</v>
      </c>
      <c r="S10" s="6">
        <f>F10*G10</f>
        <v>33.300000000000004</v>
      </c>
      <c r="T10" s="7">
        <f>(0.71*0.1*0.1*(AVERAGE(P10:Q10)-R10))/0.075</f>
        <v>1.3253333333333333</v>
      </c>
      <c r="U10" s="7">
        <f>S10-T10</f>
        <v>31.974666666666671</v>
      </c>
      <c r="V10" s="6">
        <f>AVERAGE(J10:M10)</f>
        <v>44.75</v>
      </c>
      <c r="W10" s="8">
        <f>(N10+O10)/2</f>
        <v>37</v>
      </c>
      <c r="X10" s="9">
        <f>U10/(0.07798*(V10-W10))</f>
        <v>52.907969233908901</v>
      </c>
      <c r="Y10" s="6">
        <f>(0.000000096)*(W10-30)+0.000016</f>
        <v>1.6671999999999999E-5</v>
      </c>
      <c r="Z10" s="10">
        <f>0.02675+((W10-30)*0.000081)</f>
        <v>2.7317000000000001E-2</v>
      </c>
      <c r="AA10" s="6">
        <f>(E10*0.222)/Y10</f>
        <v>26631.477927063341</v>
      </c>
      <c r="AB10" s="11">
        <f>(X10*0.222)/Z10</f>
        <v>429.97288025507106</v>
      </c>
    </row>
    <row r="11" spans="5:28" ht="15.6" x14ac:dyDescent="0.3">
      <c r="E11" s="4">
        <v>4</v>
      </c>
      <c r="F11" s="4">
        <v>60</v>
      </c>
      <c r="G11" s="4">
        <v>0.55500000000000005</v>
      </c>
      <c r="H11" s="5">
        <v>45</v>
      </c>
      <c r="I11" s="5">
        <v>45</v>
      </c>
      <c r="J11" s="5">
        <v>43</v>
      </c>
      <c r="K11" s="5">
        <v>42</v>
      </c>
      <c r="L11" s="5">
        <v>41</v>
      </c>
      <c r="M11" s="5">
        <v>41</v>
      </c>
      <c r="N11" s="5">
        <v>36</v>
      </c>
      <c r="O11" s="5">
        <v>38</v>
      </c>
      <c r="P11" s="5">
        <v>54</v>
      </c>
      <c r="Q11" s="5">
        <v>51</v>
      </c>
      <c r="R11" s="5">
        <v>39</v>
      </c>
      <c r="S11" s="6">
        <f t="shared" ref="S11:S21" si="0">F11*G11</f>
        <v>33.300000000000004</v>
      </c>
      <c r="T11" s="7">
        <f t="shared" ref="T11:T21" si="1">(0.71*0.1*0.1*(AVERAGE(P11:Q11)-R11))/0.075</f>
        <v>1.278</v>
      </c>
      <c r="U11" s="7">
        <f t="shared" ref="U11:U21" si="2">S11-T11</f>
        <v>32.022000000000006</v>
      </c>
      <c r="V11" s="6">
        <f t="shared" ref="V11:V21" si="3">AVERAGE(J11:M11)</f>
        <v>41.75</v>
      </c>
      <c r="W11" s="8">
        <f t="shared" ref="W11:W21" si="4">(N11+O11)/2</f>
        <v>37</v>
      </c>
      <c r="X11" s="9">
        <f t="shared" ref="X11:X21" si="5">U11/(0.07798*(V11-W11))</f>
        <v>86.451316801879045</v>
      </c>
      <c r="Y11" s="6">
        <f t="shared" ref="Y11:Y21" si="6">(0.000000096)*(W11-30)+0.000016</f>
        <v>1.6671999999999999E-5</v>
      </c>
      <c r="Z11" s="10">
        <f t="shared" ref="Z11:Z21" si="7">0.02675+((W11-30)*0.000081)</f>
        <v>2.7317000000000001E-2</v>
      </c>
      <c r="AA11" s="6">
        <f t="shared" ref="AA11:AA21" si="8">(E11*0.222)/Y11</f>
        <v>53262.955854126682</v>
      </c>
      <c r="AB11" s="11">
        <f t="shared" ref="AB11:AB21" si="9">(X11*0.222)/Z11</f>
        <v>702.57320825922136</v>
      </c>
    </row>
    <row r="12" spans="5:28" ht="15.6" x14ac:dyDescent="0.3">
      <c r="E12" s="4">
        <v>6</v>
      </c>
      <c r="F12" s="4">
        <v>60</v>
      </c>
      <c r="G12" s="4">
        <v>0.55500000000000005</v>
      </c>
      <c r="H12" s="5">
        <v>42</v>
      </c>
      <c r="I12" s="5">
        <v>42</v>
      </c>
      <c r="J12" s="5">
        <v>40</v>
      </c>
      <c r="K12" s="5">
        <v>40</v>
      </c>
      <c r="L12" s="5">
        <v>40</v>
      </c>
      <c r="M12" s="5">
        <v>40</v>
      </c>
      <c r="N12" s="5">
        <v>38</v>
      </c>
      <c r="O12" s="5">
        <v>39</v>
      </c>
      <c r="P12" s="5">
        <v>52</v>
      </c>
      <c r="Q12" s="5">
        <v>50</v>
      </c>
      <c r="R12" s="5">
        <v>38</v>
      </c>
      <c r="S12" s="6">
        <f t="shared" si="0"/>
        <v>33.300000000000004</v>
      </c>
      <c r="T12" s="7">
        <f t="shared" si="1"/>
        <v>1.2306666666666666</v>
      </c>
      <c r="U12" s="7">
        <f t="shared" si="2"/>
        <v>32.06933333333334</v>
      </c>
      <c r="V12" s="6">
        <f t="shared" si="3"/>
        <v>40</v>
      </c>
      <c r="W12" s="8">
        <f t="shared" si="4"/>
        <v>38.5</v>
      </c>
      <c r="X12" s="9">
        <f t="shared" si="5"/>
        <v>274.16716537003799</v>
      </c>
      <c r="Y12" s="6">
        <f t="shared" si="6"/>
        <v>1.6816E-5</v>
      </c>
      <c r="Z12" s="10">
        <f t="shared" si="7"/>
        <v>2.7438500000000001E-2</v>
      </c>
      <c r="AA12" s="6">
        <f t="shared" si="8"/>
        <v>79210.275927687922</v>
      </c>
      <c r="AB12" s="11">
        <f t="shared" si="9"/>
        <v>2218.2375389379313</v>
      </c>
    </row>
    <row r="13" spans="5:28" ht="15.6" x14ac:dyDescent="0.3">
      <c r="E13" s="12">
        <v>2</v>
      </c>
      <c r="F13" s="12">
        <v>80</v>
      </c>
      <c r="G13" s="12">
        <v>0.71399999999999997</v>
      </c>
      <c r="H13" s="13">
        <v>43</v>
      </c>
      <c r="I13" s="13">
        <v>43</v>
      </c>
      <c r="J13" s="13">
        <v>41</v>
      </c>
      <c r="K13" s="13">
        <v>41</v>
      </c>
      <c r="L13" s="13">
        <v>40</v>
      </c>
      <c r="M13" s="13">
        <v>40</v>
      </c>
      <c r="N13" s="13">
        <v>36</v>
      </c>
      <c r="O13" s="13">
        <v>38</v>
      </c>
      <c r="P13" s="13">
        <v>54</v>
      </c>
      <c r="Q13" s="13">
        <v>52</v>
      </c>
      <c r="R13" s="13">
        <v>39</v>
      </c>
      <c r="S13" s="6">
        <f t="shared" si="0"/>
        <v>57.12</v>
      </c>
      <c r="T13" s="7">
        <f t="shared" si="1"/>
        <v>1.3253333333333333</v>
      </c>
      <c r="U13" s="7">
        <f t="shared" si="2"/>
        <v>55.794666666666664</v>
      </c>
      <c r="V13" s="6">
        <f t="shared" si="3"/>
        <v>40.5</v>
      </c>
      <c r="W13" s="8">
        <f t="shared" si="4"/>
        <v>37</v>
      </c>
      <c r="X13" s="9">
        <f t="shared" si="5"/>
        <v>204.42848593656493</v>
      </c>
      <c r="Y13" s="6">
        <f t="shared" si="6"/>
        <v>1.6671999999999999E-5</v>
      </c>
      <c r="Z13" s="10">
        <f t="shared" si="7"/>
        <v>2.7317000000000001E-2</v>
      </c>
      <c r="AA13" s="6">
        <f t="shared" si="8"/>
        <v>26631.477927063341</v>
      </c>
      <c r="AB13" s="11">
        <f t="shared" si="9"/>
        <v>1661.350949149519</v>
      </c>
    </row>
    <row r="14" spans="5:28" ht="15.6" x14ac:dyDescent="0.3">
      <c r="E14" s="12">
        <v>4</v>
      </c>
      <c r="F14" s="12">
        <v>80</v>
      </c>
      <c r="G14" s="12">
        <v>0.71399999999999997</v>
      </c>
      <c r="H14" s="13">
        <v>42</v>
      </c>
      <c r="I14" s="13">
        <v>43</v>
      </c>
      <c r="J14" s="13">
        <v>40</v>
      </c>
      <c r="K14" s="13">
        <v>40</v>
      </c>
      <c r="L14" s="13">
        <v>40</v>
      </c>
      <c r="M14" s="13">
        <v>40</v>
      </c>
      <c r="N14" s="13">
        <v>36</v>
      </c>
      <c r="O14" s="13">
        <v>38</v>
      </c>
      <c r="P14" s="13">
        <v>55</v>
      </c>
      <c r="Q14" s="13">
        <v>52</v>
      </c>
      <c r="R14" s="13">
        <v>40</v>
      </c>
      <c r="S14" s="6">
        <f t="shared" si="0"/>
        <v>57.12</v>
      </c>
      <c r="T14" s="7">
        <f t="shared" si="1"/>
        <v>1.278</v>
      </c>
      <c r="U14" s="7">
        <f t="shared" si="2"/>
        <v>55.841999999999999</v>
      </c>
      <c r="V14" s="6">
        <f t="shared" si="3"/>
        <v>40</v>
      </c>
      <c r="W14" s="8">
        <f t="shared" si="4"/>
        <v>37</v>
      </c>
      <c r="X14" s="9">
        <f t="shared" si="5"/>
        <v>238.70223134136958</v>
      </c>
      <c r="Y14" s="6">
        <f t="shared" si="6"/>
        <v>1.6671999999999999E-5</v>
      </c>
      <c r="Z14" s="10">
        <f t="shared" si="7"/>
        <v>2.7317000000000001E-2</v>
      </c>
      <c r="AA14" s="6">
        <f t="shared" si="8"/>
        <v>53262.955854126682</v>
      </c>
      <c r="AB14" s="11">
        <f t="shared" si="9"/>
        <v>1939.8870797592724</v>
      </c>
    </row>
    <row r="15" spans="5:28" ht="15.6" x14ac:dyDescent="0.3">
      <c r="E15" s="12">
        <v>6</v>
      </c>
      <c r="F15" s="12">
        <v>80</v>
      </c>
      <c r="G15" s="12">
        <v>0.71399999999999997</v>
      </c>
      <c r="H15" s="13">
        <v>43</v>
      </c>
      <c r="I15" s="13">
        <v>43</v>
      </c>
      <c r="J15" s="13">
        <v>41</v>
      </c>
      <c r="K15" s="13">
        <v>41</v>
      </c>
      <c r="L15" s="13">
        <v>40</v>
      </c>
      <c r="M15" s="13">
        <v>40</v>
      </c>
      <c r="N15" s="13">
        <v>38</v>
      </c>
      <c r="O15" s="13">
        <v>39</v>
      </c>
      <c r="P15" s="13">
        <v>55</v>
      </c>
      <c r="Q15" s="13">
        <v>53</v>
      </c>
      <c r="R15" s="13">
        <v>40</v>
      </c>
      <c r="S15" s="6">
        <f t="shared" si="0"/>
        <v>57.12</v>
      </c>
      <c r="T15" s="7">
        <f t="shared" si="1"/>
        <v>1.3253333333333333</v>
      </c>
      <c r="U15" s="7">
        <f t="shared" si="2"/>
        <v>55.794666666666664</v>
      </c>
      <c r="V15" s="6">
        <f t="shared" si="3"/>
        <v>40.5</v>
      </c>
      <c r="W15" s="8">
        <f t="shared" si="4"/>
        <v>38.5</v>
      </c>
      <c r="X15" s="9">
        <f t="shared" si="5"/>
        <v>357.74985038898865</v>
      </c>
      <c r="Y15" s="6">
        <f t="shared" si="6"/>
        <v>1.6816E-5</v>
      </c>
      <c r="Z15" s="10">
        <f t="shared" si="7"/>
        <v>2.7438500000000001E-2</v>
      </c>
      <c r="AA15" s="6">
        <f t="shared" si="8"/>
        <v>79210.275927687922</v>
      </c>
      <c r="AB15" s="11">
        <f t="shared" si="9"/>
        <v>2894.4901064692122</v>
      </c>
    </row>
    <row r="16" spans="5:28" ht="15.6" x14ac:dyDescent="0.3">
      <c r="E16" s="14">
        <v>2</v>
      </c>
      <c r="F16" s="14">
        <v>100</v>
      </c>
      <c r="G16" s="14">
        <v>0.88600000000000001</v>
      </c>
      <c r="H16" s="15">
        <v>44</v>
      </c>
      <c r="I16" s="15">
        <v>44</v>
      </c>
      <c r="J16" s="15">
        <v>42</v>
      </c>
      <c r="K16" s="15">
        <v>41</v>
      </c>
      <c r="L16" s="15">
        <v>41</v>
      </c>
      <c r="M16" s="15">
        <v>41</v>
      </c>
      <c r="N16" s="15">
        <v>37</v>
      </c>
      <c r="O16" s="15">
        <v>39</v>
      </c>
      <c r="P16" s="15">
        <v>58</v>
      </c>
      <c r="Q16" s="15">
        <v>55</v>
      </c>
      <c r="R16" s="15">
        <v>40</v>
      </c>
      <c r="S16" s="6">
        <f t="shared" si="0"/>
        <v>88.6</v>
      </c>
      <c r="T16" s="7">
        <f t="shared" si="1"/>
        <v>1.5619999999999998</v>
      </c>
      <c r="U16" s="7">
        <f t="shared" si="2"/>
        <v>87.037999999999997</v>
      </c>
      <c r="V16" s="6">
        <f t="shared" si="3"/>
        <v>41.25</v>
      </c>
      <c r="W16" s="8">
        <f t="shared" si="4"/>
        <v>38</v>
      </c>
      <c r="X16" s="9">
        <f t="shared" si="5"/>
        <v>343.4332274547715</v>
      </c>
      <c r="Y16" s="6">
        <f t="shared" si="6"/>
        <v>1.6767999999999999E-5</v>
      </c>
      <c r="Z16" s="10">
        <f t="shared" si="7"/>
        <v>2.7397999999999999E-2</v>
      </c>
      <c r="AA16" s="6">
        <f t="shared" si="8"/>
        <v>26479.007633587789</v>
      </c>
      <c r="AB16" s="11">
        <f t="shared" si="9"/>
        <v>2782.764307429713</v>
      </c>
    </row>
    <row r="17" spans="5:28" ht="15.6" x14ac:dyDescent="0.3">
      <c r="E17" s="14">
        <v>4</v>
      </c>
      <c r="F17" s="14">
        <v>100</v>
      </c>
      <c r="G17" s="14">
        <v>0.88600000000000001</v>
      </c>
      <c r="H17" s="15">
        <v>44</v>
      </c>
      <c r="I17" s="15">
        <v>44</v>
      </c>
      <c r="J17" s="15">
        <v>42</v>
      </c>
      <c r="K17" s="15">
        <v>41</v>
      </c>
      <c r="L17" s="15">
        <v>41</v>
      </c>
      <c r="M17" s="15">
        <v>40</v>
      </c>
      <c r="N17" s="15">
        <v>37</v>
      </c>
      <c r="O17" s="15">
        <v>39</v>
      </c>
      <c r="P17" s="15">
        <v>61</v>
      </c>
      <c r="Q17" s="15">
        <v>57</v>
      </c>
      <c r="R17" s="15">
        <v>42</v>
      </c>
      <c r="S17" s="6">
        <f t="shared" si="0"/>
        <v>88.6</v>
      </c>
      <c r="T17" s="7">
        <f t="shared" si="1"/>
        <v>1.6093333333333333</v>
      </c>
      <c r="U17" s="7">
        <f t="shared" si="2"/>
        <v>86.990666666666655</v>
      </c>
      <c r="V17" s="6">
        <f t="shared" si="3"/>
        <v>41</v>
      </c>
      <c r="W17" s="8">
        <f t="shared" si="4"/>
        <v>38</v>
      </c>
      <c r="X17" s="9">
        <f t="shared" si="5"/>
        <v>371.85033199395855</v>
      </c>
      <c r="Y17" s="6">
        <f t="shared" si="6"/>
        <v>1.6767999999999999E-5</v>
      </c>
      <c r="Z17" s="10">
        <f t="shared" si="7"/>
        <v>2.7397999999999999E-2</v>
      </c>
      <c r="AA17" s="6">
        <f t="shared" si="8"/>
        <v>52958.015267175579</v>
      </c>
      <c r="AB17" s="11">
        <f t="shared" si="9"/>
        <v>3013.0218885560553</v>
      </c>
    </row>
    <row r="18" spans="5:28" ht="15.6" x14ac:dyDescent="0.3">
      <c r="E18" s="14">
        <v>6</v>
      </c>
      <c r="F18" s="14">
        <v>100</v>
      </c>
      <c r="G18" s="14">
        <v>0.88600000000000001</v>
      </c>
      <c r="H18" s="15">
        <v>45</v>
      </c>
      <c r="I18" s="15">
        <v>45</v>
      </c>
      <c r="J18" s="15">
        <v>42</v>
      </c>
      <c r="K18" s="15">
        <v>42</v>
      </c>
      <c r="L18" s="15">
        <v>42</v>
      </c>
      <c r="M18" s="15">
        <v>41</v>
      </c>
      <c r="N18" s="15">
        <v>39</v>
      </c>
      <c r="O18" s="15">
        <v>40</v>
      </c>
      <c r="P18" s="15">
        <v>62</v>
      </c>
      <c r="Q18" s="15">
        <v>59</v>
      </c>
      <c r="R18" s="15">
        <v>42</v>
      </c>
      <c r="S18" s="6">
        <f t="shared" si="0"/>
        <v>88.6</v>
      </c>
      <c r="T18" s="7">
        <f t="shared" si="1"/>
        <v>1.7513333333333334</v>
      </c>
      <c r="U18" s="7">
        <f t="shared" si="2"/>
        <v>86.848666666666659</v>
      </c>
      <c r="V18" s="6">
        <f t="shared" si="3"/>
        <v>41.75</v>
      </c>
      <c r="W18" s="8">
        <f t="shared" si="4"/>
        <v>39.5</v>
      </c>
      <c r="X18" s="9">
        <f t="shared" si="5"/>
        <v>494.99111833043617</v>
      </c>
      <c r="Y18" s="6">
        <f t="shared" si="6"/>
        <v>1.6912E-5</v>
      </c>
      <c r="Z18" s="10">
        <f t="shared" si="7"/>
        <v>2.7519499999999999E-2</v>
      </c>
      <c r="AA18" s="6">
        <f t="shared" si="8"/>
        <v>78760.643330179752</v>
      </c>
      <c r="AB18" s="11">
        <f t="shared" si="9"/>
        <v>3993.0968320411644</v>
      </c>
    </row>
    <row r="19" spans="5:28" ht="15.6" x14ac:dyDescent="0.3">
      <c r="E19" s="16">
        <v>2</v>
      </c>
      <c r="F19" s="16">
        <v>120</v>
      </c>
      <c r="G19" s="16">
        <v>1.0880000000000001</v>
      </c>
      <c r="H19" s="17">
        <v>47</v>
      </c>
      <c r="I19" s="17">
        <v>47</v>
      </c>
      <c r="J19" s="17">
        <v>44</v>
      </c>
      <c r="K19" s="17">
        <v>44</v>
      </c>
      <c r="L19" s="17">
        <v>43</v>
      </c>
      <c r="M19" s="17">
        <v>42</v>
      </c>
      <c r="N19" s="17">
        <v>36</v>
      </c>
      <c r="O19" s="17">
        <v>39</v>
      </c>
      <c r="P19" s="17">
        <v>64</v>
      </c>
      <c r="Q19" s="17">
        <v>61</v>
      </c>
      <c r="R19" s="17">
        <v>44</v>
      </c>
      <c r="S19" s="6">
        <f t="shared" si="0"/>
        <v>130.56</v>
      </c>
      <c r="T19" s="7">
        <f t="shared" si="1"/>
        <v>1.7513333333333334</v>
      </c>
      <c r="U19" s="7">
        <f t="shared" si="2"/>
        <v>128.80866666666668</v>
      </c>
      <c r="V19" s="6">
        <f t="shared" si="3"/>
        <v>43.25</v>
      </c>
      <c r="W19" s="8">
        <f t="shared" si="4"/>
        <v>37.5</v>
      </c>
      <c r="X19" s="9">
        <f t="shared" si="5"/>
        <v>287.27247045879477</v>
      </c>
      <c r="Y19" s="6">
        <f t="shared" si="6"/>
        <v>1.6719999999999999E-5</v>
      </c>
      <c r="Z19" s="10">
        <f t="shared" si="7"/>
        <v>2.73575E-2</v>
      </c>
      <c r="AA19" s="6">
        <f t="shared" si="8"/>
        <v>26555.023923444976</v>
      </c>
      <c r="AB19" s="11">
        <f t="shared" si="9"/>
        <v>2331.1519123403982</v>
      </c>
    </row>
    <row r="20" spans="5:28" ht="15.6" x14ac:dyDescent="0.3">
      <c r="E20" s="16">
        <v>4</v>
      </c>
      <c r="F20" s="16">
        <v>120</v>
      </c>
      <c r="G20" s="16">
        <v>1.0880000000000001</v>
      </c>
      <c r="H20" s="17">
        <v>48</v>
      </c>
      <c r="I20" s="17">
        <v>48</v>
      </c>
      <c r="J20" s="17">
        <v>44</v>
      </c>
      <c r="K20" s="17">
        <v>44</v>
      </c>
      <c r="L20" s="17">
        <v>43</v>
      </c>
      <c r="M20" s="17">
        <v>42</v>
      </c>
      <c r="N20" s="17">
        <v>36</v>
      </c>
      <c r="O20" s="17">
        <v>39</v>
      </c>
      <c r="P20" s="17">
        <v>67</v>
      </c>
      <c r="Q20" s="17">
        <v>64</v>
      </c>
      <c r="R20" s="17">
        <v>46</v>
      </c>
      <c r="S20" s="6">
        <f t="shared" si="0"/>
        <v>130.56</v>
      </c>
      <c r="T20" s="7">
        <f t="shared" si="1"/>
        <v>1.8459999999999999</v>
      </c>
      <c r="U20" s="7">
        <f t="shared" si="2"/>
        <v>128.714</v>
      </c>
      <c r="V20" s="6">
        <f t="shared" si="3"/>
        <v>43.25</v>
      </c>
      <c r="W20" s="8">
        <f t="shared" si="4"/>
        <v>37.5</v>
      </c>
      <c r="X20" s="9">
        <f t="shared" si="5"/>
        <v>287.06134237318378</v>
      </c>
      <c r="Y20" s="6">
        <f t="shared" si="6"/>
        <v>1.6719999999999999E-5</v>
      </c>
      <c r="Z20" s="10">
        <f t="shared" si="7"/>
        <v>2.73575E-2</v>
      </c>
      <c r="AA20" s="6">
        <f t="shared" si="8"/>
        <v>53110.047846889953</v>
      </c>
      <c r="AB20" s="11">
        <f t="shared" si="9"/>
        <v>2329.4386550981194</v>
      </c>
    </row>
    <row r="21" spans="5:28" ht="15.6" x14ac:dyDescent="0.3">
      <c r="E21" s="16">
        <v>6</v>
      </c>
      <c r="F21" s="16">
        <v>120</v>
      </c>
      <c r="G21" s="16">
        <v>1.0880000000000001</v>
      </c>
      <c r="H21" s="17">
        <v>50</v>
      </c>
      <c r="I21" s="17">
        <v>50</v>
      </c>
      <c r="J21" s="17">
        <v>45</v>
      </c>
      <c r="K21" s="17">
        <v>45</v>
      </c>
      <c r="L21" s="17">
        <v>45</v>
      </c>
      <c r="M21" s="17">
        <v>43</v>
      </c>
      <c r="N21" s="17">
        <v>39</v>
      </c>
      <c r="O21" s="17">
        <v>42</v>
      </c>
      <c r="P21" s="17">
        <v>71</v>
      </c>
      <c r="Q21" s="17">
        <v>72</v>
      </c>
      <c r="R21" s="17">
        <v>49</v>
      </c>
      <c r="S21" s="6">
        <f t="shared" si="0"/>
        <v>130.56</v>
      </c>
      <c r="T21" s="7">
        <f t="shared" si="1"/>
        <v>2.1300000000000003</v>
      </c>
      <c r="U21" s="7">
        <f t="shared" si="2"/>
        <v>128.43</v>
      </c>
      <c r="V21" s="6">
        <f t="shared" si="3"/>
        <v>44.5</v>
      </c>
      <c r="W21" s="8">
        <f t="shared" si="4"/>
        <v>40.5</v>
      </c>
      <c r="X21" s="9">
        <f t="shared" si="5"/>
        <v>411.74018979225445</v>
      </c>
      <c r="Y21" s="6">
        <f t="shared" si="6"/>
        <v>1.7008E-5</v>
      </c>
      <c r="Z21" s="10">
        <f t="shared" si="7"/>
        <v>2.76005E-2</v>
      </c>
      <c r="AA21" s="6">
        <f t="shared" si="8"/>
        <v>78316.08654750706</v>
      </c>
      <c r="AB21" s="11">
        <f t="shared" si="9"/>
        <v>3311.7632700088943</v>
      </c>
    </row>
  </sheetData>
  <mergeCells count="18">
    <mergeCell ref="Y8:Y9"/>
    <mergeCell ref="Z8:Z9"/>
    <mergeCell ref="E3:AB4"/>
    <mergeCell ref="E8:E9"/>
    <mergeCell ref="F8:F9"/>
    <mergeCell ref="G8:G9"/>
    <mergeCell ref="H8:I8"/>
    <mergeCell ref="J8:M8"/>
    <mergeCell ref="N8:O8"/>
    <mergeCell ref="P8:Q8"/>
    <mergeCell ref="S8:S9"/>
    <mergeCell ref="T8:T9"/>
    <mergeCell ref="AA8:AA9"/>
    <mergeCell ref="AB8:AB9"/>
    <mergeCell ref="U8:U9"/>
    <mergeCell ref="V8:V9"/>
    <mergeCell ref="W8:W9"/>
    <mergeCell ref="X8:X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AB21"/>
  <sheetViews>
    <sheetView topLeftCell="K1" workbookViewId="0">
      <selection activeCell="V10" sqref="V10:V21"/>
    </sheetView>
  </sheetViews>
  <sheetFormatPr defaultRowHeight="14.4" x14ac:dyDescent="0.3"/>
  <sheetData>
    <row r="3" spans="5:28" x14ac:dyDescent="0.3">
      <c r="E3" s="35" t="s">
        <v>30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5:28" x14ac:dyDescent="0.3"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8" spans="5:28" x14ac:dyDescent="0.3">
      <c r="E8" s="33" t="s">
        <v>31</v>
      </c>
      <c r="F8" s="33" t="s">
        <v>32</v>
      </c>
      <c r="G8" s="33" t="s">
        <v>3</v>
      </c>
      <c r="H8" s="30" t="s">
        <v>33</v>
      </c>
      <c r="I8" s="30"/>
      <c r="J8" s="30" t="s">
        <v>34</v>
      </c>
      <c r="K8" s="30"/>
      <c r="L8" s="30"/>
      <c r="M8" s="30"/>
      <c r="N8" s="30" t="s">
        <v>6</v>
      </c>
      <c r="O8" s="30"/>
      <c r="P8" s="30" t="s">
        <v>35</v>
      </c>
      <c r="Q8" s="30"/>
      <c r="R8" s="2" t="s">
        <v>36</v>
      </c>
      <c r="S8" s="33" t="s">
        <v>9</v>
      </c>
      <c r="T8" s="33" t="s">
        <v>10</v>
      </c>
      <c r="U8" s="33" t="s">
        <v>11</v>
      </c>
      <c r="V8" s="33" t="s">
        <v>12</v>
      </c>
      <c r="W8" s="33" t="s">
        <v>13</v>
      </c>
      <c r="X8" s="33" t="s">
        <v>14</v>
      </c>
      <c r="Y8" s="34" t="s">
        <v>15</v>
      </c>
      <c r="Z8" s="33" t="s">
        <v>16</v>
      </c>
      <c r="AA8" s="33" t="s">
        <v>17</v>
      </c>
      <c r="AB8" s="33" t="s">
        <v>18</v>
      </c>
    </row>
    <row r="9" spans="5:28" x14ac:dyDescent="0.3">
      <c r="E9" s="33"/>
      <c r="F9" s="33"/>
      <c r="G9" s="33"/>
      <c r="H9" s="2" t="s">
        <v>19</v>
      </c>
      <c r="I9" s="2" t="s">
        <v>20</v>
      </c>
      <c r="J9" s="2" t="s">
        <v>21</v>
      </c>
      <c r="K9" s="2" t="s">
        <v>22</v>
      </c>
      <c r="L9" s="2" t="s">
        <v>23</v>
      </c>
      <c r="M9" s="2" t="s">
        <v>24</v>
      </c>
      <c r="N9" s="2" t="s">
        <v>25</v>
      </c>
      <c r="O9" s="2" t="s">
        <v>26</v>
      </c>
      <c r="P9" s="2" t="s">
        <v>27</v>
      </c>
      <c r="Q9" s="2" t="s">
        <v>28</v>
      </c>
      <c r="R9" s="2" t="s">
        <v>29</v>
      </c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 spans="5:28" ht="15.6" x14ac:dyDescent="0.3">
      <c r="E10" s="16">
        <v>2</v>
      </c>
      <c r="F10" s="16">
        <v>60</v>
      </c>
      <c r="G10" s="18">
        <v>0.54</v>
      </c>
      <c r="H10" s="6">
        <v>49</v>
      </c>
      <c r="I10" s="6">
        <v>49</v>
      </c>
      <c r="J10" s="6">
        <v>48</v>
      </c>
      <c r="K10" s="6">
        <v>46</v>
      </c>
      <c r="L10" s="6">
        <v>46</v>
      </c>
      <c r="M10" s="6">
        <v>44</v>
      </c>
      <c r="N10" s="6">
        <v>32</v>
      </c>
      <c r="O10" s="6">
        <v>36</v>
      </c>
      <c r="P10" s="6">
        <v>53</v>
      </c>
      <c r="Q10" s="6">
        <v>52</v>
      </c>
      <c r="R10" s="6">
        <v>40</v>
      </c>
      <c r="S10" s="6">
        <f>F10*G10</f>
        <v>32.400000000000006</v>
      </c>
      <c r="T10" s="7">
        <f>(0.71*0.1*0.1*(AVERAGE(P10:Q10)-R10))/0.075</f>
        <v>1.1833333333333333</v>
      </c>
      <c r="U10" s="7">
        <f>S10-T10</f>
        <v>31.216666666666672</v>
      </c>
      <c r="V10" s="6">
        <f>AVERAGE(J10:M10)</f>
        <v>46</v>
      </c>
      <c r="W10" s="8">
        <f>(N10+O10)/2</f>
        <v>34</v>
      </c>
      <c r="X10" s="9">
        <f>U10/(0.07798*(V10-W10))</f>
        <v>33.359693368670037</v>
      </c>
      <c r="Y10" s="6">
        <f>(0.000000096)*(W10-30)+0.000016</f>
        <v>1.6383999999999998E-5</v>
      </c>
      <c r="Z10" s="10">
        <f>0.02675+((W10-30)*0.000081)</f>
        <v>2.7074000000000001E-2</v>
      </c>
      <c r="AA10" s="6">
        <f>(E10*0.222)/Y10</f>
        <v>27099.609375000004</v>
      </c>
      <c r="AB10" s="11">
        <f>(X10*0.222)/Z10</f>
        <v>273.54110688648694</v>
      </c>
    </row>
    <row r="11" spans="5:28" ht="15.6" x14ac:dyDescent="0.3">
      <c r="E11" s="17">
        <v>4</v>
      </c>
      <c r="F11" s="16">
        <v>60</v>
      </c>
      <c r="G11" s="18">
        <v>0.54</v>
      </c>
      <c r="H11" s="6">
        <v>46</v>
      </c>
      <c r="I11" s="6">
        <v>46</v>
      </c>
      <c r="J11" s="6">
        <v>45</v>
      </c>
      <c r="K11" s="6">
        <v>43</v>
      </c>
      <c r="L11" s="6">
        <v>44</v>
      </c>
      <c r="M11" s="6">
        <v>42</v>
      </c>
      <c r="N11" s="6">
        <v>33</v>
      </c>
      <c r="O11" s="6">
        <v>36</v>
      </c>
      <c r="P11" s="6">
        <v>52</v>
      </c>
      <c r="Q11" s="6">
        <v>51</v>
      </c>
      <c r="R11" s="6">
        <v>40</v>
      </c>
      <c r="S11" s="6">
        <f t="shared" ref="S11:S21" si="0">F11*G11</f>
        <v>32.400000000000006</v>
      </c>
      <c r="T11" s="7">
        <f t="shared" ref="T11:T21" si="1">(0.71*0.1*0.1*(AVERAGE(P11:Q11)-R11))/0.075</f>
        <v>1.0886666666666667</v>
      </c>
      <c r="U11" s="7">
        <f t="shared" ref="U11:U21" si="2">S11-T11</f>
        <v>31.311333333333337</v>
      </c>
      <c r="V11" s="6">
        <f t="shared" ref="V11:V21" si="3">AVERAGE(J11:M11)</f>
        <v>43.5</v>
      </c>
      <c r="W11" s="8">
        <f t="shared" ref="W11:W21" si="4">(N11+O11)/2</f>
        <v>34.5</v>
      </c>
      <c r="X11" s="9">
        <f t="shared" ref="X11:X21" si="5">U11/(0.07798*(V11-W11))</f>
        <v>44.614478546255938</v>
      </c>
      <c r="Y11" s="6">
        <f t="shared" ref="Y11:Y21" si="6">(0.000000096)*(W11-30)+0.000016</f>
        <v>1.6431999999999998E-5</v>
      </c>
      <c r="Z11" s="10">
        <f t="shared" ref="Z11:Z21" si="7">0.02675+((W11-30)*0.000081)</f>
        <v>2.71145E-2</v>
      </c>
      <c r="AA11" s="6">
        <f t="shared" ref="AA11:AA21" si="8">(E11*0.222)/Y11</f>
        <v>54040.895813047719</v>
      </c>
      <c r="AB11" s="11">
        <f t="shared" ref="AB11:AB21" si="9">(X11*0.222)/Z11</f>
        <v>365.28109451654353</v>
      </c>
    </row>
    <row r="12" spans="5:28" ht="15.6" x14ac:dyDescent="0.3">
      <c r="E12" s="17">
        <v>6</v>
      </c>
      <c r="F12" s="16">
        <v>60</v>
      </c>
      <c r="G12" s="18">
        <v>0.54</v>
      </c>
      <c r="H12" s="6">
        <v>43</v>
      </c>
      <c r="I12" s="6">
        <v>43</v>
      </c>
      <c r="J12" s="6">
        <v>42</v>
      </c>
      <c r="K12" s="6">
        <v>41</v>
      </c>
      <c r="L12" s="6">
        <v>41</v>
      </c>
      <c r="M12" s="6">
        <v>40</v>
      </c>
      <c r="N12" s="6">
        <v>36</v>
      </c>
      <c r="O12" s="6">
        <v>37</v>
      </c>
      <c r="P12" s="6">
        <v>51</v>
      </c>
      <c r="Q12" s="6">
        <v>51</v>
      </c>
      <c r="R12" s="6">
        <v>40</v>
      </c>
      <c r="S12" s="6">
        <f t="shared" si="0"/>
        <v>32.400000000000006</v>
      </c>
      <c r="T12" s="7">
        <f t="shared" si="1"/>
        <v>1.0413333333333332</v>
      </c>
      <c r="U12" s="7">
        <f t="shared" si="2"/>
        <v>31.358666666666672</v>
      </c>
      <c r="V12" s="6">
        <f t="shared" si="3"/>
        <v>41</v>
      </c>
      <c r="W12" s="8">
        <f t="shared" si="4"/>
        <v>36.5</v>
      </c>
      <c r="X12" s="9">
        <f t="shared" si="5"/>
        <v>89.363844480541104</v>
      </c>
      <c r="Y12" s="6">
        <f t="shared" si="6"/>
        <v>1.6623999999999999E-5</v>
      </c>
      <c r="Z12" s="10">
        <f t="shared" si="7"/>
        <v>2.7276499999999999E-2</v>
      </c>
      <c r="AA12" s="6">
        <f t="shared" si="8"/>
        <v>80125.120307988458</v>
      </c>
      <c r="AB12" s="11">
        <f t="shared" si="9"/>
        <v>727.32108132202177</v>
      </c>
    </row>
    <row r="13" spans="5:28" ht="15.6" x14ac:dyDescent="0.3">
      <c r="E13" s="19">
        <v>2</v>
      </c>
      <c r="F13" s="19">
        <v>80</v>
      </c>
      <c r="G13" s="20">
        <v>0.72099999999999997</v>
      </c>
      <c r="H13" s="21">
        <v>44</v>
      </c>
      <c r="I13" s="21">
        <v>44</v>
      </c>
      <c r="J13" s="21">
        <v>43</v>
      </c>
      <c r="K13" s="21">
        <v>42</v>
      </c>
      <c r="L13" s="21">
        <v>42</v>
      </c>
      <c r="M13" s="21">
        <v>41</v>
      </c>
      <c r="N13" s="21">
        <v>35</v>
      </c>
      <c r="O13" s="21">
        <v>37</v>
      </c>
      <c r="P13" s="21">
        <v>53</v>
      </c>
      <c r="Q13" s="21">
        <v>52</v>
      </c>
      <c r="R13" s="21">
        <v>42</v>
      </c>
      <c r="S13" s="6">
        <f t="shared" si="0"/>
        <v>57.68</v>
      </c>
      <c r="T13" s="7">
        <f t="shared" si="1"/>
        <v>0.99399999999999988</v>
      </c>
      <c r="U13" s="7">
        <f t="shared" si="2"/>
        <v>56.686</v>
      </c>
      <c r="V13" s="6">
        <f t="shared" si="3"/>
        <v>42</v>
      </c>
      <c r="W13" s="8">
        <f t="shared" si="4"/>
        <v>36</v>
      </c>
      <c r="X13" s="9">
        <f t="shared" si="5"/>
        <v>121.15499700777978</v>
      </c>
      <c r="Y13" s="6">
        <f t="shared" si="6"/>
        <v>1.6575999999999999E-5</v>
      </c>
      <c r="Z13" s="10">
        <f t="shared" si="7"/>
        <v>2.7236E-2</v>
      </c>
      <c r="AA13" s="6">
        <f t="shared" si="8"/>
        <v>26785.71428571429</v>
      </c>
      <c r="AB13" s="11">
        <f t="shared" si="9"/>
        <v>987.53155146596839</v>
      </c>
    </row>
    <row r="14" spans="5:28" ht="15.6" x14ac:dyDescent="0.3">
      <c r="E14" s="20">
        <v>4</v>
      </c>
      <c r="F14" s="19">
        <v>80</v>
      </c>
      <c r="G14" s="20">
        <v>0.72099999999999997</v>
      </c>
      <c r="H14" s="21">
        <v>43</v>
      </c>
      <c r="I14" s="21">
        <v>44</v>
      </c>
      <c r="J14" s="21">
        <v>43</v>
      </c>
      <c r="K14" s="21">
        <v>41</v>
      </c>
      <c r="L14" s="21">
        <v>42</v>
      </c>
      <c r="M14" s="21">
        <v>41</v>
      </c>
      <c r="N14" s="21">
        <v>35</v>
      </c>
      <c r="O14" s="21">
        <v>37</v>
      </c>
      <c r="P14" s="21">
        <v>53</v>
      </c>
      <c r="Q14" s="21">
        <v>53</v>
      </c>
      <c r="R14" s="21">
        <v>42</v>
      </c>
      <c r="S14" s="6">
        <f t="shared" si="0"/>
        <v>57.68</v>
      </c>
      <c r="T14" s="7">
        <f t="shared" si="1"/>
        <v>1.0413333333333332</v>
      </c>
      <c r="U14" s="7">
        <f t="shared" si="2"/>
        <v>56.638666666666666</v>
      </c>
      <c r="V14" s="6">
        <f t="shared" si="3"/>
        <v>41.75</v>
      </c>
      <c r="W14" s="8">
        <f t="shared" si="4"/>
        <v>36</v>
      </c>
      <c r="X14" s="9">
        <f t="shared" si="5"/>
        <v>126.31704153052995</v>
      </c>
      <c r="Y14" s="6">
        <f t="shared" si="6"/>
        <v>1.6575999999999999E-5</v>
      </c>
      <c r="Z14" s="10">
        <f t="shared" si="7"/>
        <v>2.7236E-2</v>
      </c>
      <c r="AA14" s="6">
        <f t="shared" si="8"/>
        <v>53571.42857142858</v>
      </c>
      <c r="AB14" s="11">
        <f t="shared" si="9"/>
        <v>1029.6072558296978</v>
      </c>
    </row>
    <row r="15" spans="5:28" ht="15.6" x14ac:dyDescent="0.3">
      <c r="E15" s="20">
        <v>6</v>
      </c>
      <c r="F15" s="19">
        <v>80</v>
      </c>
      <c r="G15" s="20">
        <v>0.72099999999999997</v>
      </c>
      <c r="H15" s="21">
        <v>43</v>
      </c>
      <c r="I15" s="21">
        <v>44</v>
      </c>
      <c r="J15" s="21">
        <v>43</v>
      </c>
      <c r="K15" s="21">
        <v>41</v>
      </c>
      <c r="L15" s="21">
        <v>42</v>
      </c>
      <c r="M15" s="21">
        <v>41</v>
      </c>
      <c r="N15" s="21">
        <v>38</v>
      </c>
      <c r="O15" s="21">
        <v>39</v>
      </c>
      <c r="P15" s="21">
        <v>53</v>
      </c>
      <c r="Q15" s="21">
        <v>53</v>
      </c>
      <c r="R15" s="21">
        <v>42</v>
      </c>
      <c r="S15" s="6">
        <f t="shared" si="0"/>
        <v>57.68</v>
      </c>
      <c r="T15" s="7">
        <f t="shared" si="1"/>
        <v>1.0413333333333332</v>
      </c>
      <c r="U15" s="7">
        <f t="shared" si="2"/>
        <v>56.638666666666666</v>
      </c>
      <c r="V15" s="6">
        <f t="shared" si="3"/>
        <v>41.75</v>
      </c>
      <c r="W15" s="8">
        <f t="shared" si="4"/>
        <v>38.5</v>
      </c>
      <c r="X15" s="9">
        <f t="shared" si="5"/>
        <v>223.48399655401454</v>
      </c>
      <c r="Y15" s="6">
        <f t="shared" si="6"/>
        <v>1.6816E-5</v>
      </c>
      <c r="Z15" s="10">
        <f t="shared" si="7"/>
        <v>2.7438500000000001E-2</v>
      </c>
      <c r="AA15" s="6">
        <f t="shared" si="8"/>
        <v>79210.275927687922</v>
      </c>
      <c r="AB15" s="11">
        <f t="shared" si="9"/>
        <v>1808.1690775731627</v>
      </c>
    </row>
    <row r="16" spans="5:28" ht="15.6" x14ac:dyDescent="0.3">
      <c r="E16" s="16">
        <v>2</v>
      </c>
      <c r="F16" s="16">
        <v>100</v>
      </c>
      <c r="G16" s="17">
        <v>0.89700000000000002</v>
      </c>
      <c r="H16" s="6">
        <v>45</v>
      </c>
      <c r="I16" s="6">
        <v>45</v>
      </c>
      <c r="J16" s="6">
        <v>44</v>
      </c>
      <c r="K16" s="6">
        <v>43</v>
      </c>
      <c r="L16" s="6">
        <v>43</v>
      </c>
      <c r="M16" s="6">
        <v>42</v>
      </c>
      <c r="N16" s="6">
        <v>36</v>
      </c>
      <c r="O16" s="6">
        <v>38</v>
      </c>
      <c r="P16" s="6">
        <v>55</v>
      </c>
      <c r="Q16" s="6">
        <v>55</v>
      </c>
      <c r="R16" s="6">
        <v>43</v>
      </c>
      <c r="S16" s="6">
        <f t="shared" si="0"/>
        <v>89.7</v>
      </c>
      <c r="T16" s="7">
        <f t="shared" si="1"/>
        <v>1.1360000000000001</v>
      </c>
      <c r="U16" s="7">
        <f t="shared" si="2"/>
        <v>88.564000000000007</v>
      </c>
      <c r="V16" s="6">
        <f t="shared" si="3"/>
        <v>43</v>
      </c>
      <c r="W16" s="8">
        <f t="shared" si="4"/>
        <v>37</v>
      </c>
      <c r="X16" s="9">
        <f t="shared" si="5"/>
        <v>189.28785158587675</v>
      </c>
      <c r="Y16" s="6">
        <f t="shared" si="6"/>
        <v>1.6671999999999999E-5</v>
      </c>
      <c r="Z16" s="10">
        <f t="shared" si="7"/>
        <v>2.7317000000000001E-2</v>
      </c>
      <c r="AA16" s="6">
        <f t="shared" si="8"/>
        <v>26631.477927063341</v>
      </c>
      <c r="AB16" s="11">
        <f t="shared" si="9"/>
        <v>1538.3059286182463</v>
      </c>
    </row>
    <row r="17" spans="5:28" ht="15.6" x14ac:dyDescent="0.3">
      <c r="E17" s="17">
        <v>4</v>
      </c>
      <c r="F17" s="16">
        <v>100</v>
      </c>
      <c r="G17" s="17">
        <v>0.89700000000000002</v>
      </c>
      <c r="H17" s="6">
        <v>46</v>
      </c>
      <c r="I17" s="6">
        <v>46</v>
      </c>
      <c r="J17" s="6">
        <v>45</v>
      </c>
      <c r="K17" s="6">
        <v>44</v>
      </c>
      <c r="L17" s="6">
        <v>44</v>
      </c>
      <c r="M17" s="6">
        <v>43</v>
      </c>
      <c r="N17" s="6">
        <v>36</v>
      </c>
      <c r="O17" s="6">
        <v>38</v>
      </c>
      <c r="P17" s="6">
        <v>59</v>
      </c>
      <c r="Q17" s="6">
        <v>58</v>
      </c>
      <c r="R17" s="6">
        <v>46</v>
      </c>
      <c r="S17" s="6">
        <f t="shared" si="0"/>
        <v>89.7</v>
      </c>
      <c r="T17" s="7">
        <f t="shared" si="1"/>
        <v>1.1833333333333333</v>
      </c>
      <c r="U17" s="7">
        <f t="shared" si="2"/>
        <v>88.516666666666666</v>
      </c>
      <c r="V17" s="6">
        <f t="shared" si="3"/>
        <v>44</v>
      </c>
      <c r="W17" s="8">
        <f t="shared" si="4"/>
        <v>37</v>
      </c>
      <c r="X17" s="9">
        <f t="shared" si="5"/>
        <v>162.16001660987556</v>
      </c>
      <c r="Y17" s="6">
        <f t="shared" si="6"/>
        <v>1.6671999999999999E-5</v>
      </c>
      <c r="Z17" s="10">
        <f t="shared" si="7"/>
        <v>2.7317000000000001E-2</v>
      </c>
      <c r="AA17" s="6">
        <f t="shared" si="8"/>
        <v>53262.955854126682</v>
      </c>
      <c r="AB17" s="11">
        <f t="shared" si="9"/>
        <v>1317.8432363507111</v>
      </c>
    </row>
    <row r="18" spans="5:28" ht="15.6" x14ac:dyDescent="0.3">
      <c r="E18" s="17">
        <v>6</v>
      </c>
      <c r="F18" s="16">
        <v>100</v>
      </c>
      <c r="G18" s="17">
        <v>0.89700000000000002</v>
      </c>
      <c r="H18" s="6">
        <v>47</v>
      </c>
      <c r="I18" s="6">
        <v>47</v>
      </c>
      <c r="J18" s="6">
        <v>46</v>
      </c>
      <c r="K18" s="6">
        <v>44</v>
      </c>
      <c r="L18" s="6">
        <v>44</v>
      </c>
      <c r="M18" s="6">
        <v>43</v>
      </c>
      <c r="N18" s="6">
        <v>38</v>
      </c>
      <c r="O18" s="6">
        <v>40</v>
      </c>
      <c r="P18" s="6">
        <v>61</v>
      </c>
      <c r="Q18" s="6">
        <v>60</v>
      </c>
      <c r="R18" s="6">
        <v>48</v>
      </c>
      <c r="S18" s="6">
        <f t="shared" si="0"/>
        <v>89.7</v>
      </c>
      <c r="T18" s="7">
        <f t="shared" si="1"/>
        <v>1.1833333333333333</v>
      </c>
      <c r="U18" s="7">
        <f t="shared" si="2"/>
        <v>88.516666666666666</v>
      </c>
      <c r="V18" s="6">
        <f t="shared" si="3"/>
        <v>44.25</v>
      </c>
      <c r="W18" s="8">
        <f t="shared" si="4"/>
        <v>39</v>
      </c>
      <c r="X18" s="9">
        <f t="shared" si="5"/>
        <v>216.21335547983409</v>
      </c>
      <c r="Y18" s="6">
        <f t="shared" si="6"/>
        <v>1.6864E-5</v>
      </c>
      <c r="Z18" s="10">
        <f t="shared" si="7"/>
        <v>2.7479E-2</v>
      </c>
      <c r="AA18" s="6">
        <f t="shared" si="8"/>
        <v>78984.81973434535</v>
      </c>
      <c r="AB18" s="11">
        <f t="shared" si="9"/>
        <v>1746.7653450461505</v>
      </c>
    </row>
    <row r="19" spans="5:28" ht="15.6" x14ac:dyDescent="0.3">
      <c r="E19" s="22">
        <v>2</v>
      </c>
      <c r="F19" s="23">
        <v>120</v>
      </c>
      <c r="G19" s="24">
        <v>1.071</v>
      </c>
      <c r="H19" s="25">
        <v>52</v>
      </c>
      <c r="I19" s="25">
        <v>53</v>
      </c>
      <c r="J19" s="25">
        <v>51</v>
      </c>
      <c r="K19" s="25">
        <v>49</v>
      </c>
      <c r="L19" s="25">
        <v>49</v>
      </c>
      <c r="M19" s="25">
        <v>48</v>
      </c>
      <c r="N19" s="25">
        <v>36</v>
      </c>
      <c r="O19" s="25">
        <v>40</v>
      </c>
      <c r="P19" s="25">
        <v>71</v>
      </c>
      <c r="Q19" s="25">
        <v>70</v>
      </c>
      <c r="R19" s="25">
        <v>52</v>
      </c>
      <c r="S19" s="6">
        <f t="shared" si="0"/>
        <v>128.51999999999998</v>
      </c>
      <c r="T19" s="7">
        <f t="shared" si="1"/>
        <v>1.7513333333333334</v>
      </c>
      <c r="U19" s="7">
        <f t="shared" si="2"/>
        <v>126.76866666666665</v>
      </c>
      <c r="V19" s="6">
        <f t="shared" si="3"/>
        <v>49.25</v>
      </c>
      <c r="W19" s="8">
        <f t="shared" si="4"/>
        <v>38</v>
      </c>
      <c r="X19" s="9">
        <f t="shared" si="5"/>
        <v>144.50276899109932</v>
      </c>
      <c r="Y19" s="6">
        <f t="shared" si="6"/>
        <v>1.6767999999999999E-5</v>
      </c>
      <c r="Z19" s="10">
        <f t="shared" si="7"/>
        <v>2.7397999999999999E-2</v>
      </c>
      <c r="AA19" s="6">
        <f t="shared" si="8"/>
        <v>26479.007633587789</v>
      </c>
      <c r="AB19" s="11">
        <f t="shared" si="9"/>
        <v>1170.8743235281424</v>
      </c>
    </row>
    <row r="20" spans="5:28" ht="15.6" x14ac:dyDescent="0.3">
      <c r="E20" s="24">
        <v>4</v>
      </c>
      <c r="F20" s="23">
        <v>120</v>
      </c>
      <c r="G20" s="24">
        <v>1.071</v>
      </c>
      <c r="H20" s="25">
        <v>53</v>
      </c>
      <c r="I20" s="25">
        <v>54</v>
      </c>
      <c r="J20" s="25">
        <v>52</v>
      </c>
      <c r="K20" s="25">
        <v>49</v>
      </c>
      <c r="L20" s="25">
        <v>49</v>
      </c>
      <c r="M20" s="25">
        <v>47</v>
      </c>
      <c r="N20" s="25">
        <v>36</v>
      </c>
      <c r="O20" s="25">
        <v>40</v>
      </c>
      <c r="P20" s="25">
        <v>73</v>
      </c>
      <c r="Q20" s="25">
        <v>72</v>
      </c>
      <c r="R20" s="25">
        <v>54</v>
      </c>
      <c r="S20" s="6">
        <f t="shared" si="0"/>
        <v>128.51999999999998</v>
      </c>
      <c r="T20" s="7">
        <f t="shared" si="1"/>
        <v>1.7513333333333334</v>
      </c>
      <c r="U20" s="7">
        <f t="shared" si="2"/>
        <v>126.76866666666665</v>
      </c>
      <c r="V20" s="6">
        <f t="shared" si="3"/>
        <v>49.25</v>
      </c>
      <c r="W20" s="8">
        <f t="shared" si="4"/>
        <v>38</v>
      </c>
      <c r="X20" s="9">
        <f t="shared" si="5"/>
        <v>144.50276899109932</v>
      </c>
      <c r="Y20" s="6">
        <f t="shared" si="6"/>
        <v>1.6767999999999999E-5</v>
      </c>
      <c r="Z20" s="10">
        <f t="shared" si="7"/>
        <v>2.7397999999999999E-2</v>
      </c>
      <c r="AA20" s="6">
        <f t="shared" si="8"/>
        <v>52958.015267175579</v>
      </c>
      <c r="AB20" s="11">
        <f t="shared" si="9"/>
        <v>1170.8743235281424</v>
      </c>
    </row>
    <row r="21" spans="5:28" ht="15.6" x14ac:dyDescent="0.3">
      <c r="E21" s="24">
        <v>6</v>
      </c>
      <c r="F21" s="23">
        <v>120</v>
      </c>
      <c r="G21" s="24">
        <v>1.071</v>
      </c>
      <c r="H21" s="25">
        <v>52</v>
      </c>
      <c r="I21" s="25">
        <v>53</v>
      </c>
      <c r="J21" s="25">
        <v>51</v>
      </c>
      <c r="K21" s="25">
        <v>48</v>
      </c>
      <c r="L21" s="25">
        <v>48</v>
      </c>
      <c r="M21" s="25">
        <v>46</v>
      </c>
      <c r="N21" s="25">
        <v>39</v>
      </c>
      <c r="O21" s="25">
        <v>41</v>
      </c>
      <c r="P21" s="25">
        <v>72</v>
      </c>
      <c r="Q21" s="25">
        <v>72</v>
      </c>
      <c r="R21" s="25">
        <v>56</v>
      </c>
      <c r="S21" s="6">
        <f t="shared" si="0"/>
        <v>128.51999999999998</v>
      </c>
      <c r="T21" s="7">
        <f t="shared" si="1"/>
        <v>1.5146666666666666</v>
      </c>
      <c r="U21" s="7">
        <f t="shared" si="2"/>
        <v>127.00533333333331</v>
      </c>
      <c r="V21" s="6">
        <f t="shared" si="3"/>
        <v>48.25</v>
      </c>
      <c r="W21" s="8">
        <f t="shared" si="4"/>
        <v>40</v>
      </c>
      <c r="X21" s="9">
        <f t="shared" si="5"/>
        <v>197.4171051370333</v>
      </c>
      <c r="Y21" s="6">
        <f t="shared" si="6"/>
        <v>1.696E-5</v>
      </c>
      <c r="Z21" s="10">
        <f t="shared" si="7"/>
        <v>2.7560000000000001E-2</v>
      </c>
      <c r="AA21" s="6">
        <f t="shared" si="8"/>
        <v>78537.735849056611</v>
      </c>
      <c r="AB21" s="11">
        <f t="shared" si="9"/>
        <v>1590.2248672141288</v>
      </c>
    </row>
  </sheetData>
  <mergeCells count="18">
    <mergeCell ref="Y8:Y9"/>
    <mergeCell ref="Z8:Z9"/>
    <mergeCell ref="E3:AB4"/>
    <mergeCell ref="E8:E9"/>
    <mergeCell ref="F8:F9"/>
    <mergeCell ref="G8:G9"/>
    <mergeCell ref="H8:I8"/>
    <mergeCell ref="J8:M8"/>
    <mergeCell ref="N8:O8"/>
    <mergeCell ref="P8:Q8"/>
    <mergeCell ref="S8:S9"/>
    <mergeCell ref="T8:T9"/>
    <mergeCell ref="AA8:AA9"/>
    <mergeCell ref="AB8:AB9"/>
    <mergeCell ref="U8:U9"/>
    <mergeCell ref="V8:V9"/>
    <mergeCell ref="W8:W9"/>
    <mergeCell ref="X8:X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3:AB21"/>
  <sheetViews>
    <sheetView topLeftCell="H1" workbookViewId="0">
      <selection activeCell="D5" sqref="D5"/>
    </sheetView>
  </sheetViews>
  <sheetFormatPr defaultRowHeight="14.4" x14ac:dyDescent="0.3"/>
  <sheetData>
    <row r="3" spans="5:28" x14ac:dyDescent="0.3">
      <c r="E3" s="35" t="s">
        <v>37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5:28" x14ac:dyDescent="0.3"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8" spans="5:28" x14ac:dyDescent="0.3">
      <c r="E8" s="33" t="s">
        <v>31</v>
      </c>
      <c r="F8" s="33" t="s">
        <v>32</v>
      </c>
      <c r="G8" s="33" t="s">
        <v>3</v>
      </c>
      <c r="H8" s="30" t="s">
        <v>33</v>
      </c>
      <c r="I8" s="30"/>
      <c r="J8" s="30" t="s">
        <v>34</v>
      </c>
      <c r="K8" s="30"/>
      <c r="L8" s="30"/>
      <c r="M8" s="30"/>
      <c r="N8" s="30" t="s">
        <v>6</v>
      </c>
      <c r="O8" s="30"/>
      <c r="P8" s="30" t="s">
        <v>35</v>
      </c>
      <c r="Q8" s="30"/>
      <c r="R8" s="2" t="s">
        <v>36</v>
      </c>
      <c r="S8" s="33" t="s">
        <v>9</v>
      </c>
      <c r="T8" s="33" t="s">
        <v>10</v>
      </c>
      <c r="U8" s="33" t="s">
        <v>11</v>
      </c>
      <c r="V8" s="33" t="s">
        <v>12</v>
      </c>
      <c r="W8" s="33" t="s">
        <v>13</v>
      </c>
      <c r="X8" s="33" t="s">
        <v>14</v>
      </c>
      <c r="Y8" s="34" t="s">
        <v>15</v>
      </c>
      <c r="Z8" s="33" t="s">
        <v>16</v>
      </c>
      <c r="AA8" s="33" t="s">
        <v>17</v>
      </c>
      <c r="AB8" s="33" t="s">
        <v>18</v>
      </c>
    </row>
    <row r="9" spans="5:28" x14ac:dyDescent="0.3">
      <c r="E9" s="33"/>
      <c r="F9" s="33"/>
      <c r="G9" s="33"/>
      <c r="H9" s="2" t="s">
        <v>19</v>
      </c>
      <c r="I9" s="2" t="s">
        <v>20</v>
      </c>
      <c r="J9" s="2" t="s">
        <v>21</v>
      </c>
      <c r="K9" s="2" t="s">
        <v>22</v>
      </c>
      <c r="L9" s="2" t="s">
        <v>23</v>
      </c>
      <c r="M9" s="2" t="s">
        <v>24</v>
      </c>
      <c r="N9" s="2" t="s">
        <v>25</v>
      </c>
      <c r="O9" s="2" t="s">
        <v>26</v>
      </c>
      <c r="P9" s="2" t="s">
        <v>27</v>
      </c>
      <c r="Q9" s="2" t="s">
        <v>28</v>
      </c>
      <c r="R9" s="2" t="s">
        <v>29</v>
      </c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 spans="5:28" ht="15.6" x14ac:dyDescent="0.3">
      <c r="E10" s="16">
        <v>2</v>
      </c>
      <c r="F10" s="16">
        <v>60</v>
      </c>
      <c r="G10" s="17">
        <v>0.54</v>
      </c>
      <c r="H10" s="17">
        <v>49</v>
      </c>
      <c r="I10" s="6">
        <v>46</v>
      </c>
      <c r="J10" s="6">
        <v>46</v>
      </c>
      <c r="K10" s="6">
        <v>43</v>
      </c>
      <c r="L10" s="6">
        <v>44</v>
      </c>
      <c r="M10" s="6">
        <v>47</v>
      </c>
      <c r="N10" s="6">
        <v>35</v>
      </c>
      <c r="O10" s="6">
        <v>36</v>
      </c>
      <c r="P10" s="6">
        <v>54</v>
      </c>
      <c r="Q10" s="6">
        <v>52</v>
      </c>
      <c r="R10" s="6">
        <v>40</v>
      </c>
      <c r="S10" s="6">
        <f>F10*G10</f>
        <v>32.400000000000006</v>
      </c>
      <c r="T10" s="7">
        <f>(0.71*0.1*0.1*(AVERAGE(P10:Q10)-R10))/0.075</f>
        <v>1.2306666666666666</v>
      </c>
      <c r="U10" s="7">
        <f>S10-T10</f>
        <v>31.169333333333338</v>
      </c>
      <c r="V10" s="6">
        <f>AVERAGE(J10:M10)</f>
        <v>45</v>
      </c>
      <c r="W10" s="8">
        <f>(N10+O10)/2</f>
        <v>35.5</v>
      </c>
      <c r="X10" s="9">
        <f>U10/(0.07798*(V10-W10))</f>
        <v>42.074666018727257</v>
      </c>
      <c r="Y10" s="6">
        <f>(0.000000096)*(W10-30)+0.000016</f>
        <v>1.6527999999999998E-5</v>
      </c>
      <c r="Z10" s="10">
        <f>0.02675+((W10-30)*0.000081)</f>
        <v>2.7195500000000001E-2</v>
      </c>
      <c r="AA10" s="6">
        <f>(E10*0.222)/Y10</f>
        <v>26863.504356243953</v>
      </c>
      <c r="AB10" s="11">
        <f>(X10*0.222)/Z10</f>
        <v>343.46034660724939</v>
      </c>
    </row>
    <row r="11" spans="5:28" ht="15.6" x14ac:dyDescent="0.3">
      <c r="E11" s="17">
        <v>4</v>
      </c>
      <c r="F11" s="16">
        <v>60</v>
      </c>
      <c r="G11" s="17">
        <v>0.54</v>
      </c>
      <c r="H11" s="6">
        <v>45</v>
      </c>
      <c r="I11" s="6">
        <v>43</v>
      </c>
      <c r="J11" s="6">
        <v>42</v>
      </c>
      <c r="K11" s="6">
        <v>40</v>
      </c>
      <c r="L11" s="6">
        <v>40</v>
      </c>
      <c r="M11" s="6">
        <v>43</v>
      </c>
      <c r="N11" s="6">
        <v>35</v>
      </c>
      <c r="O11" s="6">
        <v>37</v>
      </c>
      <c r="P11" s="6">
        <v>53</v>
      </c>
      <c r="Q11" s="6">
        <v>50</v>
      </c>
      <c r="R11" s="6">
        <v>40</v>
      </c>
      <c r="S11" s="6">
        <f t="shared" ref="S11:S21" si="0">F11*G11</f>
        <v>32.400000000000006</v>
      </c>
      <c r="T11" s="7">
        <f t="shared" ref="T11:T21" si="1">(0.71*0.1*0.1*(AVERAGE(P11:Q11)-R11))/0.075</f>
        <v>1.0886666666666667</v>
      </c>
      <c r="U11" s="7">
        <f t="shared" ref="U11:U21" si="2">S11-T11</f>
        <v>31.311333333333337</v>
      </c>
      <c r="V11" s="6">
        <f t="shared" ref="V11:V21" si="3">AVERAGE(J11:M11)</f>
        <v>41.25</v>
      </c>
      <c r="W11" s="8">
        <f t="shared" ref="W11:W21" si="4">(N11+O11)/2</f>
        <v>36</v>
      </c>
      <c r="X11" s="9">
        <f t="shared" ref="X11:X21" si="5">U11/(0.07798*(V11-W11))</f>
        <v>76.481963222153027</v>
      </c>
      <c r="Y11" s="6">
        <f t="shared" ref="Y11:Y21" si="6">(0.000000096)*(W11-30)+0.000016</f>
        <v>1.6575999999999999E-5</v>
      </c>
      <c r="Z11" s="10">
        <f t="shared" ref="Z11:Z21" si="7">0.02675+((W11-30)*0.000081)</f>
        <v>2.7236E-2</v>
      </c>
      <c r="AA11" s="6">
        <f t="shared" ref="AA11:AA21" si="8">(E11*0.222)/Y11</f>
        <v>53571.42857142858</v>
      </c>
      <c r="AB11" s="11">
        <f t="shared" ref="AB11:AB21" si="9">(X11*0.222)/Z11</f>
        <v>623.40269625928806</v>
      </c>
    </row>
    <row r="12" spans="5:28" ht="15.6" x14ac:dyDescent="0.3">
      <c r="E12" s="17">
        <v>6</v>
      </c>
      <c r="F12" s="16">
        <v>60</v>
      </c>
      <c r="G12" s="17">
        <v>0.54</v>
      </c>
      <c r="H12" s="6">
        <v>42</v>
      </c>
      <c r="I12" s="6">
        <v>42</v>
      </c>
      <c r="J12" s="6">
        <v>40</v>
      </c>
      <c r="K12" s="6">
        <v>39</v>
      </c>
      <c r="L12" s="6">
        <v>40</v>
      </c>
      <c r="M12" s="6">
        <v>41</v>
      </c>
      <c r="N12" s="6">
        <v>37</v>
      </c>
      <c r="O12" s="6">
        <v>38</v>
      </c>
      <c r="P12" s="6">
        <v>50</v>
      </c>
      <c r="Q12" s="6">
        <v>50</v>
      </c>
      <c r="R12" s="6">
        <v>40</v>
      </c>
      <c r="S12" s="6">
        <f t="shared" si="0"/>
        <v>32.400000000000006</v>
      </c>
      <c r="T12" s="7">
        <f t="shared" si="1"/>
        <v>0.94666666666666666</v>
      </c>
      <c r="U12" s="7">
        <f t="shared" si="2"/>
        <v>31.45333333333334</v>
      </c>
      <c r="V12" s="6">
        <f t="shared" si="3"/>
        <v>40</v>
      </c>
      <c r="W12" s="8">
        <f t="shared" si="4"/>
        <v>37.5</v>
      </c>
      <c r="X12" s="9">
        <f t="shared" si="5"/>
        <v>161.34051466187915</v>
      </c>
      <c r="Y12" s="6">
        <f t="shared" si="6"/>
        <v>1.6719999999999999E-5</v>
      </c>
      <c r="Z12" s="10">
        <f t="shared" si="7"/>
        <v>2.73575E-2</v>
      </c>
      <c r="AA12" s="6">
        <f t="shared" si="8"/>
        <v>79665.071770334936</v>
      </c>
      <c r="AB12" s="11">
        <f t="shared" si="9"/>
        <v>1309.2422280887204</v>
      </c>
    </row>
    <row r="13" spans="5:28" ht="15.6" x14ac:dyDescent="0.3">
      <c r="E13" s="16">
        <v>2</v>
      </c>
      <c r="F13" s="16">
        <v>80</v>
      </c>
      <c r="G13" s="17">
        <v>0.71099999999999997</v>
      </c>
      <c r="H13" s="6">
        <v>44</v>
      </c>
      <c r="I13" s="6">
        <v>43</v>
      </c>
      <c r="J13" s="6">
        <v>42</v>
      </c>
      <c r="K13" s="6">
        <v>40</v>
      </c>
      <c r="L13" s="6">
        <v>41</v>
      </c>
      <c r="M13" s="6">
        <v>43</v>
      </c>
      <c r="N13" s="6">
        <v>36</v>
      </c>
      <c r="O13" s="6">
        <v>37</v>
      </c>
      <c r="P13" s="6">
        <v>52</v>
      </c>
      <c r="Q13" s="6">
        <v>52</v>
      </c>
      <c r="R13" s="6">
        <v>41</v>
      </c>
      <c r="S13" s="6">
        <f t="shared" si="0"/>
        <v>56.879999999999995</v>
      </c>
      <c r="T13" s="7">
        <f t="shared" si="1"/>
        <v>1.0413333333333332</v>
      </c>
      <c r="U13" s="7">
        <f t="shared" si="2"/>
        <v>55.838666666666661</v>
      </c>
      <c r="V13" s="6">
        <f t="shared" si="3"/>
        <v>41.5</v>
      </c>
      <c r="W13" s="8">
        <f t="shared" si="4"/>
        <v>36.5</v>
      </c>
      <c r="X13" s="9">
        <f t="shared" si="5"/>
        <v>143.212789604172</v>
      </c>
      <c r="Y13" s="6">
        <f t="shared" si="6"/>
        <v>1.6623999999999999E-5</v>
      </c>
      <c r="Z13" s="10">
        <f t="shared" si="7"/>
        <v>2.7276499999999999E-2</v>
      </c>
      <c r="AA13" s="6">
        <f t="shared" si="8"/>
        <v>26708.373435996153</v>
      </c>
      <c r="AB13" s="11">
        <f t="shared" si="9"/>
        <v>1165.5908673079825</v>
      </c>
    </row>
    <row r="14" spans="5:28" ht="15.6" x14ac:dyDescent="0.3">
      <c r="E14" s="17">
        <v>4</v>
      </c>
      <c r="F14" s="16">
        <v>80</v>
      </c>
      <c r="G14" s="17">
        <v>0.71099999999999997</v>
      </c>
      <c r="H14" s="6">
        <v>44</v>
      </c>
      <c r="I14" s="6">
        <v>44</v>
      </c>
      <c r="J14" s="6">
        <v>42</v>
      </c>
      <c r="K14" s="6">
        <v>40</v>
      </c>
      <c r="L14" s="6">
        <v>41</v>
      </c>
      <c r="M14" s="6">
        <v>43</v>
      </c>
      <c r="N14" s="6">
        <v>37</v>
      </c>
      <c r="O14" s="6">
        <v>38</v>
      </c>
      <c r="P14" s="6">
        <v>53</v>
      </c>
      <c r="Q14" s="6">
        <v>54</v>
      </c>
      <c r="R14" s="6">
        <v>42</v>
      </c>
      <c r="S14" s="6">
        <f t="shared" si="0"/>
        <v>56.879999999999995</v>
      </c>
      <c r="T14" s="7">
        <f t="shared" si="1"/>
        <v>1.0886666666666667</v>
      </c>
      <c r="U14" s="7">
        <f t="shared" si="2"/>
        <v>55.791333333333327</v>
      </c>
      <c r="V14" s="6">
        <f t="shared" si="3"/>
        <v>41.5</v>
      </c>
      <c r="W14" s="8">
        <f>(N14+O14)/2</f>
        <v>37.5</v>
      </c>
      <c r="X14" s="9">
        <f t="shared" si="5"/>
        <v>178.86423869368213</v>
      </c>
      <c r="Y14" s="6">
        <f t="shared" si="6"/>
        <v>1.6719999999999999E-5</v>
      </c>
      <c r="Z14" s="10">
        <f t="shared" si="7"/>
        <v>2.73575E-2</v>
      </c>
      <c r="AA14" s="6">
        <f t="shared" si="8"/>
        <v>53110.047846889953</v>
      </c>
      <c r="AB14" s="11">
        <f t="shared" si="9"/>
        <v>1451.4433332723179</v>
      </c>
    </row>
    <row r="15" spans="5:28" ht="15.6" x14ac:dyDescent="0.3">
      <c r="E15" s="17">
        <v>6</v>
      </c>
      <c r="F15" s="16">
        <v>80</v>
      </c>
      <c r="G15" s="17">
        <v>0.71099999999999997</v>
      </c>
      <c r="H15" s="6">
        <v>45</v>
      </c>
      <c r="I15" s="6">
        <v>44</v>
      </c>
      <c r="J15" s="6">
        <v>42</v>
      </c>
      <c r="K15" s="6">
        <v>41</v>
      </c>
      <c r="L15" s="6">
        <v>42</v>
      </c>
      <c r="M15" s="6">
        <v>43</v>
      </c>
      <c r="N15" s="6">
        <v>38</v>
      </c>
      <c r="O15" s="6">
        <v>39</v>
      </c>
      <c r="P15" s="6">
        <v>53</v>
      </c>
      <c r="Q15" s="6">
        <v>54</v>
      </c>
      <c r="R15" s="6">
        <v>43</v>
      </c>
      <c r="S15" s="6">
        <f t="shared" si="0"/>
        <v>56.879999999999995</v>
      </c>
      <c r="T15" s="7">
        <f t="shared" si="1"/>
        <v>0.99399999999999988</v>
      </c>
      <c r="U15" s="7">
        <f t="shared" si="2"/>
        <v>55.885999999999996</v>
      </c>
      <c r="V15" s="6">
        <f t="shared" si="3"/>
        <v>42</v>
      </c>
      <c r="W15" s="8">
        <f t="shared" si="4"/>
        <v>38.5</v>
      </c>
      <c r="X15" s="9">
        <f t="shared" si="5"/>
        <v>204.76312607628327</v>
      </c>
      <c r="Y15" s="6">
        <f t="shared" si="6"/>
        <v>1.6816E-5</v>
      </c>
      <c r="Z15" s="10">
        <f t="shared" si="7"/>
        <v>2.7438500000000001E-2</v>
      </c>
      <c r="AA15" s="6">
        <f t="shared" si="8"/>
        <v>79210.275927687922</v>
      </c>
      <c r="AB15" s="11">
        <f t="shared" si="9"/>
        <v>1656.701860121176</v>
      </c>
    </row>
    <row r="16" spans="5:28" ht="15.6" x14ac:dyDescent="0.3">
      <c r="E16" s="16">
        <v>2</v>
      </c>
      <c r="F16" s="16">
        <v>100</v>
      </c>
      <c r="G16" s="17">
        <v>0.89</v>
      </c>
      <c r="H16" s="6">
        <v>47</v>
      </c>
      <c r="I16" s="6">
        <v>46</v>
      </c>
      <c r="J16" s="6">
        <v>44</v>
      </c>
      <c r="K16" s="6">
        <v>43</v>
      </c>
      <c r="L16" s="6">
        <v>43</v>
      </c>
      <c r="M16" s="6">
        <v>45</v>
      </c>
      <c r="N16" s="6">
        <v>37</v>
      </c>
      <c r="O16" s="6">
        <v>38</v>
      </c>
      <c r="P16" s="6">
        <v>57</v>
      </c>
      <c r="Q16" s="6">
        <v>58</v>
      </c>
      <c r="R16" s="6">
        <v>44</v>
      </c>
      <c r="S16" s="6">
        <f t="shared" si="0"/>
        <v>89</v>
      </c>
      <c r="T16" s="7">
        <f t="shared" si="1"/>
        <v>1.278</v>
      </c>
      <c r="U16" s="7">
        <f t="shared" si="2"/>
        <v>87.721999999999994</v>
      </c>
      <c r="V16" s="6">
        <f t="shared" si="3"/>
        <v>43.75</v>
      </c>
      <c r="W16" s="8">
        <f t="shared" si="4"/>
        <v>37.5</v>
      </c>
      <c r="X16" s="9">
        <f t="shared" si="5"/>
        <v>179.98871505514236</v>
      </c>
      <c r="Y16" s="6">
        <f t="shared" si="6"/>
        <v>1.6719999999999999E-5</v>
      </c>
      <c r="Z16" s="10">
        <f t="shared" si="7"/>
        <v>2.73575E-2</v>
      </c>
      <c r="AA16" s="6">
        <f t="shared" si="8"/>
        <v>26555.023923444976</v>
      </c>
      <c r="AB16" s="11">
        <f t="shared" si="9"/>
        <v>1460.5682077032479</v>
      </c>
    </row>
    <row r="17" spans="5:28" ht="15.6" x14ac:dyDescent="0.3">
      <c r="E17" s="17">
        <v>4</v>
      </c>
      <c r="F17" s="16">
        <v>100</v>
      </c>
      <c r="G17" s="17">
        <v>0.89</v>
      </c>
      <c r="H17" s="6">
        <v>48</v>
      </c>
      <c r="I17" s="6">
        <v>47</v>
      </c>
      <c r="J17" s="6">
        <v>44</v>
      </c>
      <c r="K17" s="6">
        <v>42</v>
      </c>
      <c r="L17" s="6">
        <v>43</v>
      </c>
      <c r="M17" s="6">
        <v>46</v>
      </c>
      <c r="N17" s="6">
        <v>37</v>
      </c>
      <c r="O17" s="6">
        <v>38</v>
      </c>
      <c r="P17" s="6">
        <v>60</v>
      </c>
      <c r="Q17" s="6">
        <v>61</v>
      </c>
      <c r="R17" s="6">
        <v>46</v>
      </c>
      <c r="S17" s="6">
        <f t="shared" si="0"/>
        <v>89</v>
      </c>
      <c r="T17" s="7">
        <f t="shared" si="1"/>
        <v>1.3726666666666667</v>
      </c>
      <c r="U17" s="7">
        <f t="shared" si="2"/>
        <v>87.62733333333334</v>
      </c>
      <c r="V17" s="6">
        <f t="shared" si="3"/>
        <v>43.75</v>
      </c>
      <c r="W17" s="8">
        <f t="shared" si="4"/>
        <v>37.5</v>
      </c>
      <c r="X17" s="9">
        <f t="shared" si="5"/>
        <v>179.7944772163803</v>
      </c>
      <c r="Y17" s="6">
        <f t="shared" si="6"/>
        <v>1.6719999999999999E-5</v>
      </c>
      <c r="Z17" s="10">
        <f t="shared" si="7"/>
        <v>2.73575E-2</v>
      </c>
      <c r="AA17" s="6">
        <f t="shared" si="8"/>
        <v>53110.047846889953</v>
      </c>
      <c r="AB17" s="11">
        <f t="shared" si="9"/>
        <v>1458.9920110403518</v>
      </c>
    </row>
    <row r="18" spans="5:28" ht="15.6" x14ac:dyDescent="0.3">
      <c r="E18" s="17">
        <v>6</v>
      </c>
      <c r="F18" s="16">
        <v>100</v>
      </c>
      <c r="G18" s="17">
        <v>0.89</v>
      </c>
      <c r="H18" s="6">
        <v>48</v>
      </c>
      <c r="I18" s="6">
        <v>47</v>
      </c>
      <c r="J18" s="6">
        <v>44</v>
      </c>
      <c r="K18" s="6">
        <v>43</v>
      </c>
      <c r="L18" s="6">
        <v>43</v>
      </c>
      <c r="M18" s="6">
        <v>46</v>
      </c>
      <c r="N18" s="6">
        <v>39</v>
      </c>
      <c r="O18" s="6">
        <v>40</v>
      </c>
      <c r="P18" s="6">
        <v>60</v>
      </c>
      <c r="Q18" s="6">
        <v>61</v>
      </c>
      <c r="R18" s="6">
        <v>47</v>
      </c>
      <c r="S18" s="6">
        <f t="shared" si="0"/>
        <v>89</v>
      </c>
      <c r="T18" s="7">
        <f t="shared" si="1"/>
        <v>1.278</v>
      </c>
      <c r="U18" s="7">
        <f t="shared" si="2"/>
        <v>87.721999999999994</v>
      </c>
      <c r="V18" s="6">
        <f t="shared" si="3"/>
        <v>44</v>
      </c>
      <c r="W18" s="8">
        <f t="shared" si="4"/>
        <v>39.5</v>
      </c>
      <c r="X18" s="9">
        <f t="shared" si="5"/>
        <v>249.9843264654755</v>
      </c>
      <c r="Y18" s="6">
        <f t="shared" si="6"/>
        <v>1.6912E-5</v>
      </c>
      <c r="Z18" s="10">
        <f t="shared" si="7"/>
        <v>2.7519499999999999E-2</v>
      </c>
      <c r="AA18" s="6">
        <f t="shared" si="8"/>
        <v>78760.643330179752</v>
      </c>
      <c r="AB18" s="11">
        <f t="shared" si="9"/>
        <v>2016.625319331222</v>
      </c>
    </row>
    <row r="19" spans="5:28" ht="15.6" x14ac:dyDescent="0.3">
      <c r="E19" s="16">
        <v>2</v>
      </c>
      <c r="F19" s="26">
        <v>120</v>
      </c>
      <c r="G19" s="17">
        <v>1.08</v>
      </c>
      <c r="H19" s="6">
        <v>51</v>
      </c>
      <c r="I19" s="6">
        <v>50</v>
      </c>
      <c r="J19" s="6">
        <v>47</v>
      </c>
      <c r="K19" s="6">
        <v>45</v>
      </c>
      <c r="L19" s="6">
        <v>45</v>
      </c>
      <c r="M19" s="6">
        <v>49</v>
      </c>
      <c r="N19" s="6">
        <v>38</v>
      </c>
      <c r="O19" s="6">
        <v>39</v>
      </c>
      <c r="P19" s="6">
        <v>65</v>
      </c>
      <c r="Q19" s="6">
        <v>66</v>
      </c>
      <c r="R19" s="6">
        <v>49</v>
      </c>
      <c r="S19" s="6">
        <f t="shared" si="0"/>
        <v>129.60000000000002</v>
      </c>
      <c r="T19" s="7">
        <f t="shared" si="1"/>
        <v>1.5619999999999998</v>
      </c>
      <c r="U19" s="7">
        <f t="shared" si="2"/>
        <v>128.03800000000001</v>
      </c>
      <c r="V19" s="6">
        <f t="shared" si="3"/>
        <v>46.5</v>
      </c>
      <c r="W19" s="8">
        <f t="shared" si="4"/>
        <v>38.5</v>
      </c>
      <c r="X19" s="9">
        <f t="shared" si="5"/>
        <v>205.24172864837141</v>
      </c>
      <c r="Y19" s="6">
        <f t="shared" si="6"/>
        <v>1.6816E-5</v>
      </c>
      <c r="Z19" s="10">
        <f t="shared" si="7"/>
        <v>2.7438500000000001E-2</v>
      </c>
      <c r="AA19" s="6">
        <f t="shared" si="8"/>
        <v>26403.425309229307</v>
      </c>
      <c r="AB19" s="11">
        <f t="shared" si="9"/>
        <v>1660.5741480014742</v>
      </c>
    </row>
    <row r="20" spans="5:28" ht="15.6" x14ac:dyDescent="0.3">
      <c r="E20" s="17">
        <v>4</v>
      </c>
      <c r="F20" s="26">
        <v>120</v>
      </c>
      <c r="G20" s="17">
        <v>1.08</v>
      </c>
      <c r="H20" s="6">
        <v>52</v>
      </c>
      <c r="I20" s="6">
        <v>51</v>
      </c>
      <c r="J20" s="6">
        <v>47</v>
      </c>
      <c r="K20" s="6">
        <v>44</v>
      </c>
      <c r="L20" s="6">
        <v>45</v>
      </c>
      <c r="M20" s="6">
        <v>50</v>
      </c>
      <c r="N20" s="6">
        <v>38</v>
      </c>
      <c r="O20" s="6">
        <v>39</v>
      </c>
      <c r="P20" s="6">
        <v>69</v>
      </c>
      <c r="Q20" s="6">
        <v>70</v>
      </c>
      <c r="R20" s="6">
        <v>52</v>
      </c>
      <c r="S20" s="6">
        <f t="shared" si="0"/>
        <v>129.60000000000002</v>
      </c>
      <c r="T20" s="7">
        <f t="shared" si="1"/>
        <v>1.6566666666666665</v>
      </c>
      <c r="U20" s="7">
        <f t="shared" si="2"/>
        <v>127.94333333333336</v>
      </c>
      <c r="V20" s="6">
        <f t="shared" si="3"/>
        <v>46.5</v>
      </c>
      <c r="W20" s="8">
        <f t="shared" si="4"/>
        <v>38.5</v>
      </c>
      <c r="X20" s="9">
        <f t="shared" si="5"/>
        <v>205.08998033683855</v>
      </c>
      <c r="Y20" s="6">
        <f t="shared" si="6"/>
        <v>1.6816E-5</v>
      </c>
      <c r="Z20" s="10">
        <f t="shared" si="7"/>
        <v>2.7438500000000001E-2</v>
      </c>
      <c r="AA20" s="6">
        <f t="shared" si="8"/>
        <v>52806.850618458615</v>
      </c>
      <c r="AB20" s="11">
        <f t="shared" si="9"/>
        <v>1659.3463795316129</v>
      </c>
    </row>
    <row r="21" spans="5:28" ht="15.6" x14ac:dyDescent="0.3">
      <c r="E21" s="17">
        <v>6</v>
      </c>
      <c r="F21" s="26">
        <v>120</v>
      </c>
      <c r="G21" s="17">
        <v>1.08</v>
      </c>
      <c r="H21" s="6">
        <v>53</v>
      </c>
      <c r="I21" s="6">
        <v>52</v>
      </c>
      <c r="J21" s="6">
        <v>48</v>
      </c>
      <c r="K21" s="6">
        <v>45</v>
      </c>
      <c r="L21" s="6">
        <v>46</v>
      </c>
      <c r="M21" s="6">
        <v>50</v>
      </c>
      <c r="N21" s="6">
        <v>40</v>
      </c>
      <c r="O21" s="6">
        <v>41</v>
      </c>
      <c r="P21" s="6">
        <v>71</v>
      </c>
      <c r="Q21" s="6">
        <v>72</v>
      </c>
      <c r="R21" s="6">
        <v>54</v>
      </c>
      <c r="S21" s="6">
        <f t="shared" si="0"/>
        <v>129.60000000000002</v>
      </c>
      <c r="T21" s="7">
        <f t="shared" si="1"/>
        <v>1.6566666666666665</v>
      </c>
      <c r="U21" s="7">
        <f t="shared" si="2"/>
        <v>127.94333333333336</v>
      </c>
      <c r="V21" s="6">
        <f t="shared" si="3"/>
        <v>47.25</v>
      </c>
      <c r="W21" s="8">
        <f t="shared" si="4"/>
        <v>40.5</v>
      </c>
      <c r="X21" s="9">
        <f t="shared" si="5"/>
        <v>243.06960632514199</v>
      </c>
      <c r="Y21" s="6">
        <f t="shared" si="6"/>
        <v>1.7008E-5</v>
      </c>
      <c r="Z21" s="10">
        <f t="shared" si="7"/>
        <v>2.76005E-2</v>
      </c>
      <c r="AA21" s="6">
        <f t="shared" si="8"/>
        <v>78316.08654750706</v>
      </c>
      <c r="AB21" s="11">
        <f t="shared" si="9"/>
        <v>1955.0896760631699</v>
      </c>
    </row>
  </sheetData>
  <mergeCells count="18">
    <mergeCell ref="Y8:Y9"/>
    <mergeCell ref="Z8:Z9"/>
    <mergeCell ref="E3:AB4"/>
    <mergeCell ref="E8:E9"/>
    <mergeCell ref="F8:F9"/>
    <mergeCell ref="G8:G9"/>
    <mergeCell ref="H8:I8"/>
    <mergeCell ref="J8:M8"/>
    <mergeCell ref="N8:O8"/>
    <mergeCell ref="P8:Q8"/>
    <mergeCell ref="S8:S9"/>
    <mergeCell ref="T8:T9"/>
    <mergeCell ref="AA8:AA9"/>
    <mergeCell ref="AB8:AB9"/>
    <mergeCell ref="U8:U9"/>
    <mergeCell ref="V8:V9"/>
    <mergeCell ref="W8:W9"/>
    <mergeCell ref="X8:X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BF63-BD2B-4B42-9944-84F728829E8B}">
  <dimension ref="A1:E59"/>
  <sheetViews>
    <sheetView tabSelected="1" topLeftCell="B1" zoomScale="67" workbookViewId="0">
      <selection activeCell="V44" sqref="V44"/>
    </sheetView>
  </sheetViews>
  <sheetFormatPr defaultRowHeight="14.4" x14ac:dyDescent="0.3"/>
  <cols>
    <col min="1" max="1" width="8.88671875" customWidth="1"/>
    <col min="3" max="3" width="10" customWidth="1"/>
  </cols>
  <sheetData>
    <row r="1" spans="1:3" x14ac:dyDescent="0.3">
      <c r="A1" s="36" t="s">
        <v>39</v>
      </c>
      <c r="B1" s="36" t="s">
        <v>38</v>
      </c>
      <c r="C1" s="36" t="s">
        <v>40</v>
      </c>
    </row>
    <row r="2" spans="1:3" x14ac:dyDescent="0.3">
      <c r="A2">
        <v>48.6</v>
      </c>
      <c r="B2">
        <v>46</v>
      </c>
      <c r="C2">
        <v>4.4999999999999997E-3</v>
      </c>
    </row>
    <row r="3" spans="1:3" x14ac:dyDescent="0.3">
      <c r="A3">
        <v>45.57</v>
      </c>
      <c r="B3">
        <v>43.5</v>
      </c>
      <c r="C3">
        <v>8.9999999999999993E-3</v>
      </c>
    </row>
    <row r="4" spans="1:3" x14ac:dyDescent="0.3">
      <c r="A4">
        <v>43</v>
      </c>
      <c r="B4">
        <v>41</v>
      </c>
      <c r="C4">
        <v>1.35E-2</v>
      </c>
    </row>
    <row r="5" spans="1:3" x14ac:dyDescent="0.3">
      <c r="A5">
        <v>43.78</v>
      </c>
      <c r="B5">
        <v>42</v>
      </c>
      <c r="C5">
        <v>1.7999999999999999E-2</v>
      </c>
    </row>
    <row r="6" spans="1:3" x14ac:dyDescent="0.3">
      <c r="A6">
        <v>43.22</v>
      </c>
      <c r="B6">
        <v>41.75</v>
      </c>
      <c r="C6">
        <v>2.2499999999999999E-2</v>
      </c>
    </row>
    <row r="7" spans="1:3" x14ac:dyDescent="0.3">
      <c r="A7">
        <v>43.27</v>
      </c>
      <c r="B7">
        <v>41.75</v>
      </c>
      <c r="C7">
        <v>2.7E-2</v>
      </c>
    </row>
    <row r="8" spans="1:3" x14ac:dyDescent="0.3">
      <c r="A8">
        <v>44.78</v>
      </c>
      <c r="B8">
        <v>43</v>
      </c>
      <c r="C8">
        <v>3.15E-2</v>
      </c>
    </row>
    <row r="9" spans="1:3" x14ac:dyDescent="0.3">
      <c r="A9">
        <v>45.66</v>
      </c>
      <c r="B9">
        <v>44</v>
      </c>
      <c r="C9">
        <v>3.5999999999999997E-2</v>
      </c>
    </row>
    <row r="10" spans="1:3" x14ac:dyDescent="0.3">
      <c r="A10">
        <v>44.63</v>
      </c>
      <c r="B10">
        <v>44.25</v>
      </c>
      <c r="C10">
        <v>4.0500000000000001E-2</v>
      </c>
    </row>
    <row r="11" spans="1:3" x14ac:dyDescent="0.3">
      <c r="A11">
        <v>53.08</v>
      </c>
      <c r="B11">
        <v>49.25</v>
      </c>
      <c r="C11">
        <v>4.4999999999999998E-2</v>
      </c>
    </row>
    <row r="12" spans="1:3" x14ac:dyDescent="0.3">
      <c r="A12">
        <v>52.8</v>
      </c>
      <c r="B12">
        <v>49.25</v>
      </c>
      <c r="C12">
        <v>4.9500000000000002E-2</v>
      </c>
    </row>
    <row r="13" spans="1:3" x14ac:dyDescent="0.3">
      <c r="A13">
        <v>52.8</v>
      </c>
      <c r="B13">
        <v>48.25</v>
      </c>
      <c r="C13">
        <v>5.3999999999999999E-2</v>
      </c>
    </row>
    <row r="26" spans="1:2" x14ac:dyDescent="0.3">
      <c r="A26" t="s">
        <v>41</v>
      </c>
      <c r="B26" t="s">
        <v>42</v>
      </c>
    </row>
    <row r="27" spans="1:2" x14ac:dyDescent="0.3">
      <c r="A27">
        <v>5.351</v>
      </c>
      <c r="B27">
        <v>4.4999999999999997E-3</v>
      </c>
    </row>
    <row r="28" spans="1:2" x14ac:dyDescent="0.3">
      <c r="A28">
        <v>4.5462999999999996</v>
      </c>
      <c r="B28">
        <v>8.9999999999999993E-3</v>
      </c>
    </row>
    <row r="29" spans="1:2" x14ac:dyDescent="0.3">
      <c r="A29">
        <v>4.6512000000000002</v>
      </c>
      <c r="B29">
        <v>1.35E-2</v>
      </c>
    </row>
    <row r="30" spans="1:2" x14ac:dyDescent="0.3">
      <c r="A30">
        <v>4.0808</v>
      </c>
      <c r="B30">
        <v>1.7999999999999999E-2</v>
      </c>
    </row>
    <row r="31" spans="1:2" x14ac:dyDescent="0.3">
      <c r="A31">
        <v>3.4028</v>
      </c>
      <c r="B31">
        <v>2.2499999999999999E-2</v>
      </c>
    </row>
    <row r="32" spans="1:2" x14ac:dyDescent="0.3">
      <c r="A32">
        <v>3.5221</v>
      </c>
      <c r="B32">
        <v>2.7E-2</v>
      </c>
    </row>
    <row r="33" spans="1:5" x14ac:dyDescent="0.3">
      <c r="A33">
        <v>3.99</v>
      </c>
      <c r="B33">
        <v>3.15E-2</v>
      </c>
    </row>
    <row r="34" spans="1:5" x14ac:dyDescent="0.3">
      <c r="A34">
        <v>3.6465000000000001</v>
      </c>
      <c r="B34">
        <v>3.5999999999999997E-2</v>
      </c>
    </row>
    <row r="35" spans="1:5" x14ac:dyDescent="0.3">
      <c r="A35">
        <v>3.6709000000000001</v>
      </c>
      <c r="B35">
        <v>4.0500000000000001E-2</v>
      </c>
    </row>
    <row r="36" spans="1:5" x14ac:dyDescent="0.3">
      <c r="A36">
        <v>7.2295999999999996</v>
      </c>
      <c r="B36">
        <v>4.4999999999999998E-2</v>
      </c>
    </row>
    <row r="37" spans="1:5" x14ac:dyDescent="0.3">
      <c r="A37">
        <v>6.7256</v>
      </c>
      <c r="B37">
        <v>4.9500000000000002E-2</v>
      </c>
    </row>
    <row r="38" spans="1:5" x14ac:dyDescent="0.3">
      <c r="A38">
        <v>6.7256</v>
      </c>
      <c r="B38">
        <v>5.3999999999999999E-2</v>
      </c>
    </row>
    <row r="47" spans="1:5" x14ac:dyDescent="0.3">
      <c r="C47" t="s">
        <v>61</v>
      </c>
      <c r="D47" t="s">
        <v>43</v>
      </c>
      <c r="E47" t="s">
        <v>44</v>
      </c>
    </row>
    <row r="48" spans="1:5" x14ac:dyDescent="0.3">
      <c r="C48" t="s">
        <v>49</v>
      </c>
      <c r="D48">
        <v>48.6</v>
      </c>
      <c r="E48">
        <v>48.78</v>
      </c>
    </row>
    <row r="49" spans="3:5" x14ac:dyDescent="0.3">
      <c r="C49" t="s">
        <v>50</v>
      </c>
      <c r="D49">
        <v>45.57</v>
      </c>
      <c r="E49">
        <v>45.77</v>
      </c>
    </row>
    <row r="50" spans="3:5" x14ac:dyDescent="0.3">
      <c r="C50" t="s">
        <v>51</v>
      </c>
      <c r="D50">
        <v>43</v>
      </c>
      <c r="E50">
        <v>43</v>
      </c>
    </row>
    <row r="51" spans="3:5" x14ac:dyDescent="0.3">
      <c r="C51" t="s">
        <v>52</v>
      </c>
      <c r="D51">
        <v>43.78</v>
      </c>
      <c r="E51">
        <v>43.88</v>
      </c>
    </row>
    <row r="52" spans="3:5" x14ac:dyDescent="0.3">
      <c r="C52" t="s">
        <v>53</v>
      </c>
      <c r="D52">
        <v>43.22</v>
      </c>
      <c r="E52">
        <v>43.35</v>
      </c>
    </row>
    <row r="53" spans="3:5" x14ac:dyDescent="0.3">
      <c r="C53" t="s">
        <v>54</v>
      </c>
      <c r="D53">
        <v>43.27</v>
      </c>
      <c r="E53">
        <v>43.37</v>
      </c>
    </row>
    <row r="54" spans="3:5" x14ac:dyDescent="0.3">
      <c r="C54" t="s">
        <v>55</v>
      </c>
      <c r="D54">
        <v>44.78</v>
      </c>
      <c r="E54">
        <v>44.88</v>
      </c>
    </row>
    <row r="55" spans="3:5" x14ac:dyDescent="0.3">
      <c r="C55" t="s">
        <v>56</v>
      </c>
      <c r="D55">
        <v>45.66</v>
      </c>
      <c r="E55">
        <v>45.82</v>
      </c>
    </row>
    <row r="56" spans="3:5" x14ac:dyDescent="0.3">
      <c r="C56" t="s">
        <v>57</v>
      </c>
      <c r="D56">
        <v>44.63</v>
      </c>
      <c r="E56">
        <v>44.8</v>
      </c>
    </row>
    <row r="57" spans="3:5" x14ac:dyDescent="0.3">
      <c r="C57" t="s">
        <v>58</v>
      </c>
      <c r="D57">
        <v>53.08</v>
      </c>
      <c r="E57">
        <v>53.28</v>
      </c>
    </row>
    <row r="58" spans="3:5" x14ac:dyDescent="0.3">
      <c r="C58" t="s">
        <v>59</v>
      </c>
      <c r="D58">
        <v>52.8</v>
      </c>
      <c r="E58">
        <v>53.12</v>
      </c>
    </row>
    <row r="59" spans="3:5" x14ac:dyDescent="0.3">
      <c r="C59" t="s">
        <v>60</v>
      </c>
      <c r="D59">
        <v>52.8</v>
      </c>
      <c r="E59">
        <v>53.12</v>
      </c>
    </row>
  </sheetData>
  <pageMargins left="0.7" right="0.7" top="0.75" bottom="0.75" header="0.3" footer="0.3"/>
  <pageSetup paperSize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EC37-0F21-4F94-AD49-FDAD9E3DD788}">
  <dimension ref="E3:I15"/>
  <sheetViews>
    <sheetView workbookViewId="0">
      <selection activeCell="H18" sqref="H18"/>
    </sheetView>
  </sheetViews>
  <sheetFormatPr defaultRowHeight="14.4" x14ac:dyDescent="0.3"/>
  <cols>
    <col min="9" max="9" width="10.77734375" customWidth="1"/>
  </cols>
  <sheetData>
    <row r="3" spans="5:9" x14ac:dyDescent="0.3">
      <c r="E3" s="37" t="s">
        <v>40</v>
      </c>
      <c r="F3" t="s">
        <v>45</v>
      </c>
      <c r="G3" t="s">
        <v>46</v>
      </c>
      <c r="H3" t="s">
        <v>47</v>
      </c>
      <c r="I3" t="s">
        <v>48</v>
      </c>
    </row>
    <row r="4" spans="5:9" x14ac:dyDescent="0.3">
      <c r="E4">
        <v>4.4999999999999997E-3</v>
      </c>
      <c r="F4">
        <v>46</v>
      </c>
      <c r="G4">
        <v>48.6</v>
      </c>
      <c r="H4">
        <f>ABS(G4-F4)</f>
        <v>2.6000000000000014</v>
      </c>
      <c r="I4">
        <f>H4/F4*100</f>
        <v>5.6521739130434812</v>
      </c>
    </row>
    <row r="5" spans="5:9" x14ac:dyDescent="0.3">
      <c r="E5">
        <v>8.9999999999999993E-3</v>
      </c>
      <c r="F5">
        <v>43.5</v>
      </c>
      <c r="G5">
        <v>45.57</v>
      </c>
      <c r="H5">
        <f t="shared" ref="H5:H15" si="0">ABS(G5-F5)</f>
        <v>2.0700000000000003</v>
      </c>
      <c r="I5">
        <f t="shared" ref="I5:I15" si="1">H5/F5*100</f>
        <v>4.7586206896551726</v>
      </c>
    </row>
    <row r="6" spans="5:9" x14ac:dyDescent="0.3">
      <c r="E6">
        <v>1.35E-2</v>
      </c>
      <c r="F6">
        <v>41</v>
      </c>
      <c r="G6">
        <v>43</v>
      </c>
      <c r="H6">
        <f t="shared" si="0"/>
        <v>2</v>
      </c>
      <c r="I6">
        <f t="shared" si="1"/>
        <v>4.8780487804878048</v>
      </c>
    </row>
    <row r="7" spans="5:9" x14ac:dyDescent="0.3">
      <c r="E7">
        <v>1.7999999999999999E-2</v>
      </c>
      <c r="F7">
        <v>42</v>
      </c>
      <c r="G7">
        <v>43.78</v>
      </c>
      <c r="H7">
        <f t="shared" si="0"/>
        <v>1.7800000000000011</v>
      </c>
      <c r="I7">
        <f t="shared" si="1"/>
        <v>4.2380952380952408</v>
      </c>
    </row>
    <row r="8" spans="5:9" x14ac:dyDescent="0.3">
      <c r="E8">
        <v>2.2499999999999999E-2</v>
      </c>
      <c r="F8">
        <v>41.75</v>
      </c>
      <c r="G8">
        <v>43.22</v>
      </c>
      <c r="H8">
        <f t="shared" si="0"/>
        <v>1.4699999999999989</v>
      </c>
      <c r="I8">
        <f t="shared" si="1"/>
        <v>3.5209580838323324</v>
      </c>
    </row>
    <row r="9" spans="5:9" x14ac:dyDescent="0.3">
      <c r="E9">
        <v>2.7E-2</v>
      </c>
      <c r="F9">
        <v>41.75</v>
      </c>
      <c r="G9">
        <v>43.27</v>
      </c>
      <c r="H9">
        <f t="shared" si="0"/>
        <v>1.5200000000000031</v>
      </c>
      <c r="I9">
        <f t="shared" si="1"/>
        <v>3.6407185628742589</v>
      </c>
    </row>
    <row r="10" spans="5:9" x14ac:dyDescent="0.3">
      <c r="E10">
        <v>3.15E-2</v>
      </c>
      <c r="F10">
        <v>43</v>
      </c>
      <c r="G10">
        <v>44.78</v>
      </c>
      <c r="H10">
        <f t="shared" si="0"/>
        <v>1.7800000000000011</v>
      </c>
      <c r="I10">
        <f t="shared" si="1"/>
        <v>4.1395348837209331</v>
      </c>
    </row>
    <row r="11" spans="5:9" x14ac:dyDescent="0.3">
      <c r="E11">
        <v>3.5999999999999997E-2</v>
      </c>
      <c r="F11">
        <v>44</v>
      </c>
      <c r="G11">
        <v>45.66</v>
      </c>
      <c r="H11">
        <f t="shared" si="0"/>
        <v>1.6599999999999966</v>
      </c>
      <c r="I11">
        <f t="shared" si="1"/>
        <v>3.7727272727272649</v>
      </c>
    </row>
    <row r="12" spans="5:9" x14ac:dyDescent="0.3">
      <c r="E12">
        <v>4.0500000000000001E-2</v>
      </c>
      <c r="F12">
        <v>44.25</v>
      </c>
      <c r="G12">
        <v>44.63</v>
      </c>
      <c r="H12">
        <f t="shared" si="0"/>
        <v>0.38000000000000256</v>
      </c>
      <c r="I12">
        <f t="shared" si="1"/>
        <v>0.85875706214689851</v>
      </c>
    </row>
    <row r="13" spans="5:9" x14ac:dyDescent="0.3">
      <c r="E13">
        <v>4.4999999999999998E-2</v>
      </c>
      <c r="F13">
        <v>49.25</v>
      </c>
      <c r="G13">
        <v>53.08</v>
      </c>
      <c r="H13">
        <f t="shared" si="0"/>
        <v>3.8299999999999983</v>
      </c>
      <c r="I13">
        <f t="shared" si="1"/>
        <v>7.7766497461928905</v>
      </c>
    </row>
    <row r="14" spans="5:9" x14ac:dyDescent="0.3">
      <c r="E14">
        <v>4.9500000000000002E-2</v>
      </c>
      <c r="F14">
        <v>49.25</v>
      </c>
      <c r="G14">
        <v>52.8</v>
      </c>
      <c r="H14">
        <f t="shared" si="0"/>
        <v>3.5499999999999972</v>
      </c>
      <c r="I14">
        <f t="shared" si="1"/>
        <v>7.2081218274111611</v>
      </c>
    </row>
    <row r="15" spans="5:9" x14ac:dyDescent="0.3">
      <c r="E15">
        <v>5.3999999999999999E-2</v>
      </c>
      <c r="F15">
        <v>48.25</v>
      </c>
      <c r="G15">
        <v>52.8</v>
      </c>
      <c r="H15">
        <f t="shared" si="0"/>
        <v>4.5499999999999972</v>
      </c>
      <c r="I15">
        <f t="shared" si="1"/>
        <v>9.430051813471497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2022-06-30T07:21:22Z</dcterms:modified>
</cp:coreProperties>
</file>