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firstSheet="1" activeTab="2"/>
  </bookViews>
  <sheets>
    <sheet name="500-600-700 CASH" sheetId="1" r:id="rId1"/>
    <sheet name="fierwood" sheetId="4" r:id="rId2"/>
    <sheet name="SHIFTING" sheetId="18" r:id="rId3"/>
    <sheet name="DRIER" sheetId="19" r:id="rId4"/>
    <sheet name="ROLLING" sheetId="20" r:id="rId5"/>
    <sheet name="LOFT" sheetId="21" r:id="rId6"/>
    <sheet name="LORRY HELPERS" sheetId="22" r:id="rId7"/>
    <sheet name="PRINT SUMMARY" sheetId="24" r:id="rId8"/>
    <sheet name="SUMMARY SHEET" sheetId="23" r:id="rId9"/>
    <sheet name="Sheet2" sheetId="26" r:id="rId10"/>
    <sheet name="Sheet1" sheetId="27" r:id="rId11"/>
    <sheet name="Sheet3" sheetId="28" r:id="rId12"/>
  </sheets>
  <definedNames>
    <definedName name="_xlnm.Print_Area" localSheetId="0">'500-600-700 CASH'!$A$104:$AQ$139</definedName>
    <definedName name="_xlnm.Print_Area" localSheetId="3">DRIER!$A$1:$CG$14</definedName>
    <definedName name="_xlnm.Print_Area" localSheetId="1">fierwood!$A$1:$BS$6</definedName>
    <definedName name="_xlnm.Print_Area" localSheetId="5">LOFT!$A$1:$CE$11</definedName>
    <definedName name="_xlnm.Print_Area" localSheetId="6">'LORRY HELPERS'!$A$1:$BW$14</definedName>
    <definedName name="_xlnm.Print_Area" localSheetId="7">'PRINT SUMMARY'!$A$1:$Y$18</definedName>
    <definedName name="_xlnm.Print_Area" localSheetId="4">ROLLING!$A$1:$CE$9</definedName>
    <definedName name="_xlnm.Print_Area" localSheetId="10">Sheet1!$A$1:$BS$7</definedName>
    <definedName name="_xlnm.Print_Area" localSheetId="11">Sheet3!$A$1:$CH$6</definedName>
    <definedName name="_xlnm.Print_Area" localSheetId="2">SHIFTING!$A$1:$CE$17</definedName>
  </definedNames>
  <calcPr calcId="124519"/>
</workbook>
</file>

<file path=xl/calcChain.xml><?xml version="1.0" encoding="utf-8"?>
<calcChain xmlns="http://schemas.openxmlformats.org/spreadsheetml/2006/main">
  <c r="CF8" i="18"/>
  <c r="CG8" s="1"/>
  <c r="BX14" i="22"/>
  <c r="CF17" i="18"/>
  <c r="CK6"/>
  <c r="CL6" s="1"/>
  <c r="AY140" i="1"/>
  <c r="AU140"/>
  <c r="AT140"/>
  <c r="AS140"/>
  <c r="AT139"/>
  <c r="AU139"/>
  <c r="AV139"/>
  <c r="AW139"/>
  <c r="AX139"/>
  <c r="AS139"/>
  <c r="AY104"/>
  <c r="AT104"/>
  <c r="AS104"/>
  <c r="AS83"/>
  <c r="AT83"/>
  <c r="AU83"/>
  <c r="AV83"/>
  <c r="AW83"/>
  <c r="AX83"/>
  <c r="AR83"/>
  <c r="AR5"/>
  <c r="AS5"/>
  <c r="AT5" s="1"/>
  <c r="AR6"/>
  <c r="AS6" s="1"/>
  <c r="AR7"/>
  <c r="AS7"/>
  <c r="AT7" s="1"/>
  <c r="AR8"/>
  <c r="AS8" s="1"/>
  <c r="AR9"/>
  <c r="AS9"/>
  <c r="AT9" s="1"/>
  <c r="AR10"/>
  <c r="AS10" s="1"/>
  <c r="AR11"/>
  <c r="AS11"/>
  <c r="AT11" s="1"/>
  <c r="AR12"/>
  <c r="AS12" s="1"/>
  <c r="AR13"/>
  <c r="AS13"/>
  <c r="AT13" s="1"/>
  <c r="AR14"/>
  <c r="AS14" s="1"/>
  <c r="AR15"/>
  <c r="AS15"/>
  <c r="AT15" s="1"/>
  <c r="AR16"/>
  <c r="AS16" s="1"/>
  <c r="AR17"/>
  <c r="AS17"/>
  <c r="AT17" s="1"/>
  <c r="AR18"/>
  <c r="AS18" s="1"/>
  <c r="AR19"/>
  <c r="AS19"/>
  <c r="AT19" s="1"/>
  <c r="AR20"/>
  <c r="AS20" s="1"/>
  <c r="AR21"/>
  <c r="AS21"/>
  <c r="AT21" s="1"/>
  <c r="AR22"/>
  <c r="AS22" s="1"/>
  <c r="AR23"/>
  <c r="AS23"/>
  <c r="AT23" s="1"/>
  <c r="AR24"/>
  <c r="AS24" s="1"/>
  <c r="AR25"/>
  <c r="AS25"/>
  <c r="AT25" s="1"/>
  <c r="AR26"/>
  <c r="AS26" s="1"/>
  <c r="AR27"/>
  <c r="AS27"/>
  <c r="AT27" s="1"/>
  <c r="AR28"/>
  <c r="AS28" s="1"/>
  <c r="AR29"/>
  <c r="AS29"/>
  <c r="AT29" s="1"/>
  <c r="AR30"/>
  <c r="AS30" s="1"/>
  <c r="AR31"/>
  <c r="AS31"/>
  <c r="AT31" s="1"/>
  <c r="AR32"/>
  <c r="AS32" s="1"/>
  <c r="AR33"/>
  <c r="AS33"/>
  <c r="AT33" s="1"/>
  <c r="AR34"/>
  <c r="AS34" s="1"/>
  <c r="AR35"/>
  <c r="AS35"/>
  <c r="AT35" s="1"/>
  <c r="AR36"/>
  <c r="AS36" s="1"/>
  <c r="AR37"/>
  <c r="AS37"/>
  <c r="AT37" s="1"/>
  <c r="AR38"/>
  <c r="AS38" s="1"/>
  <c r="AR39"/>
  <c r="AS39"/>
  <c r="AT39" s="1"/>
  <c r="AR40"/>
  <c r="AS40" s="1"/>
  <c r="AR41"/>
  <c r="AS41"/>
  <c r="AT41" s="1"/>
  <c r="AR42"/>
  <c r="AS42" s="1"/>
  <c r="AR43"/>
  <c r="AS43"/>
  <c r="AT43" s="1"/>
  <c r="AR44"/>
  <c r="AS44" s="1"/>
  <c r="AR45"/>
  <c r="AS45"/>
  <c r="AT45" s="1"/>
  <c r="AR46"/>
  <c r="AS46" s="1"/>
  <c r="AR47"/>
  <c r="AS47"/>
  <c r="AT47" s="1"/>
  <c r="AR48"/>
  <c r="AS48" s="1"/>
  <c r="AR49"/>
  <c r="AS49"/>
  <c r="AT49" s="1"/>
  <c r="AR50"/>
  <c r="AS50" s="1"/>
  <c r="AR51"/>
  <c r="AS51"/>
  <c r="AT51" s="1"/>
  <c r="AR52"/>
  <c r="AS52" s="1"/>
  <c r="AR53"/>
  <c r="AS53"/>
  <c r="AT53" s="1"/>
  <c r="AR54"/>
  <c r="AS54" s="1"/>
  <c r="AR55"/>
  <c r="AS55"/>
  <c r="AT55" s="1"/>
  <c r="AR56"/>
  <c r="AS56" s="1"/>
  <c r="AR57"/>
  <c r="AS57"/>
  <c r="AT57" s="1"/>
  <c r="AR58"/>
  <c r="AS58" s="1"/>
  <c r="AR4"/>
  <c r="CG13" i="28"/>
  <c r="CH6"/>
  <c r="CC6"/>
  <c r="CD12" s="1"/>
  <c r="CB6"/>
  <c r="CA6"/>
  <c r="BZ6"/>
  <c r="CE12" s="1"/>
  <c r="BY6"/>
  <c r="BO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E5"/>
  <c r="CD5"/>
  <c r="BS5"/>
  <c r="BT5" s="1"/>
  <c r="BN5"/>
  <c r="BP5" s="1"/>
  <c r="CE4"/>
  <c r="CE6" s="1"/>
  <c r="CD4"/>
  <c r="CD6" s="1"/>
  <c r="BV4"/>
  <c r="BV6" s="1"/>
  <c r="BT4"/>
  <c r="BT6" s="1"/>
  <c r="BS4"/>
  <c r="BS6" s="1"/>
  <c r="BP4"/>
  <c r="BU4" s="1"/>
  <c r="BN4"/>
  <c r="BN6" s="1"/>
  <c r="U14" i="24"/>
  <c r="U9"/>
  <c r="Y9" s="1"/>
  <c r="U8"/>
  <c r="U7"/>
  <c r="U4"/>
  <c r="Y4"/>
  <c r="Y5"/>
  <c r="Y6"/>
  <c r="Y7"/>
  <c r="Y8"/>
  <c r="Y10"/>
  <c r="Y11"/>
  <c r="Y12"/>
  <c r="Y14"/>
  <c r="Y15"/>
  <c r="Y16"/>
  <c r="Y17"/>
  <c r="W14"/>
  <c r="W8"/>
  <c r="W7"/>
  <c r="W4"/>
  <c r="V14"/>
  <c r="V8"/>
  <c r="V7"/>
  <c r="V4"/>
  <c r="S9"/>
  <c r="S8"/>
  <c r="S7"/>
  <c r="T9"/>
  <c r="O8"/>
  <c r="S14"/>
  <c r="S4"/>
  <c r="Q7"/>
  <c r="O9"/>
  <c r="P14"/>
  <c r="P9"/>
  <c r="P8"/>
  <c r="P7"/>
  <c r="P4"/>
  <c r="O14"/>
  <c r="O21"/>
  <c r="O7"/>
  <c r="O4"/>
  <c r="H15"/>
  <c r="G15"/>
  <c r="F15"/>
  <c r="BO14" i="22"/>
  <c r="BP14"/>
  <c r="BQ14"/>
  <c r="BR14"/>
  <c r="BS14"/>
  <c r="BT14"/>
  <c r="BU14"/>
  <c r="BV14"/>
  <c r="BW14"/>
  <c r="BY14"/>
  <c r="BZ14"/>
  <c r="CA14"/>
  <c r="CB14"/>
  <c r="BN14"/>
  <c r="BN5"/>
  <c r="BN6"/>
  <c r="BN7"/>
  <c r="BN8"/>
  <c r="BN9"/>
  <c r="BN10"/>
  <c r="BN11"/>
  <c r="BN12"/>
  <c r="BN13"/>
  <c r="BN4"/>
  <c r="BN6" i="18"/>
  <c r="BN7"/>
  <c r="BN8"/>
  <c r="BN9"/>
  <c r="BN10"/>
  <c r="BN11"/>
  <c r="BN12"/>
  <c r="BN13"/>
  <c r="BN14"/>
  <c r="BN15"/>
  <c r="BN16"/>
  <c r="BN5"/>
  <c r="BN4" i="4"/>
  <c r="AJ83" i="1"/>
  <c r="AI83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4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6"/>
  <c r="AI107"/>
  <c r="AI109"/>
  <c r="AI110"/>
  <c r="AI112"/>
  <c r="AI113"/>
  <c r="AI116"/>
  <c r="AI117"/>
  <c r="AI118"/>
  <c r="AI120"/>
  <c r="AI121"/>
  <c r="AI122"/>
  <c r="AI111"/>
  <c r="AI119"/>
  <c r="AI114"/>
  <c r="AI108"/>
  <c r="AI115"/>
  <c r="AH139"/>
  <c r="AJ106"/>
  <c r="BP5" i="18"/>
  <c r="BN14" i="19"/>
  <c r="BN6"/>
  <c r="BN7"/>
  <c r="BN8"/>
  <c r="BN9"/>
  <c r="BN10"/>
  <c r="BN11"/>
  <c r="BN12"/>
  <c r="BN13"/>
  <c r="BN5"/>
  <c r="BP5"/>
  <c r="BN5" i="20"/>
  <c r="BN5" i="21"/>
  <c r="BP11"/>
  <c r="BN17" i="18"/>
  <c r="BN6" i="4"/>
  <c r="H7" i="24"/>
  <c r="E7"/>
  <c r="D7"/>
  <c r="BU5" i="21"/>
  <c r="BU5" i="20"/>
  <c r="BV10" i="19"/>
  <c r="BU15" i="18"/>
  <c r="BU14"/>
  <c r="BU11"/>
  <c r="BU10"/>
  <c r="BU9"/>
  <c r="B7" i="24"/>
  <c r="BM3" i="23"/>
  <c r="BM19"/>
  <c r="BM12"/>
  <c r="BM7"/>
  <c r="AG139" i="1"/>
  <c r="BS26" i="19"/>
  <c r="CG14" i="27"/>
  <c r="CH7"/>
  <c r="CC7"/>
  <c r="CB7"/>
  <c r="CA7"/>
  <c r="BZ7"/>
  <c r="BY7"/>
  <c r="BO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D6"/>
  <c r="CE6" s="1"/>
  <c r="BS6"/>
  <c r="BT6" s="1"/>
  <c r="BN6"/>
  <c r="BP6" s="1"/>
  <c r="CE5"/>
  <c r="CE7" s="1"/>
  <c r="CD5"/>
  <c r="CD7" s="1"/>
  <c r="BV5"/>
  <c r="BV7" s="1"/>
  <c r="BT5"/>
  <c r="BS5"/>
  <c r="BS7" s="1"/>
  <c r="BP5"/>
  <c r="BU5" s="1"/>
  <c r="BN5"/>
  <c r="BN7" s="1"/>
  <c r="BD14" i="22"/>
  <c r="BO13"/>
  <c r="BP13"/>
  <c r="BQ13"/>
  <c r="BR13" s="1"/>
  <c r="BV13" s="1"/>
  <c r="B8" i="26"/>
  <c r="BN3" i="23"/>
  <c r="BM4"/>
  <c r="BN4"/>
  <c r="BM5"/>
  <c r="BN5"/>
  <c r="BM6"/>
  <c r="BN6"/>
  <c r="BN7"/>
  <c r="BM8"/>
  <c r="BN8"/>
  <c r="BM9"/>
  <c r="BN9"/>
  <c r="BM10"/>
  <c r="BN10"/>
  <c r="BM11"/>
  <c r="BN11"/>
  <c r="BN12"/>
  <c r="BM13"/>
  <c r="BN13"/>
  <c r="BM14"/>
  <c r="BN14"/>
  <c r="BM15"/>
  <c r="BN15"/>
  <c r="BM16"/>
  <c r="BN16"/>
  <c r="BM17"/>
  <c r="BN17"/>
  <c r="BM18"/>
  <c r="BN18"/>
  <c r="BN2"/>
  <c r="BM2"/>
  <c r="BP12" i="22"/>
  <c r="BQ12" s="1"/>
  <c r="BO12"/>
  <c r="AS14"/>
  <c r="AT14"/>
  <c r="AU14"/>
  <c r="AV14"/>
  <c r="AW14"/>
  <c r="AX14"/>
  <c r="AY14"/>
  <c r="AZ14"/>
  <c r="BA14"/>
  <c r="BB14"/>
  <c r="BC14"/>
  <c r="BE14"/>
  <c r="BF14"/>
  <c r="BG14"/>
  <c r="BH14"/>
  <c r="BI14"/>
  <c r="BJ14"/>
  <c r="BK14"/>
  <c r="BL14"/>
  <c r="BM14"/>
  <c r="AR14"/>
  <c r="AO11" i="2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O11"/>
  <c r="BX11"/>
  <c r="BY11"/>
  <c r="BZ11"/>
  <c r="CE11"/>
  <c r="AN11"/>
  <c r="BN9"/>
  <c r="BP9"/>
  <c r="BQ9"/>
  <c r="BR9"/>
  <c r="BS9"/>
  <c r="BT9"/>
  <c r="BV9"/>
  <c r="CA9"/>
  <c r="CB9" s="1"/>
  <c r="BN10"/>
  <c r="BP10" s="1"/>
  <c r="BQ10"/>
  <c r="BS10"/>
  <c r="CA10"/>
  <c r="CB10"/>
  <c r="AL11"/>
  <c r="AJ48" i="1"/>
  <c r="AP48" s="1"/>
  <c r="BN8" i="21"/>
  <c r="BQ8"/>
  <c r="CA8"/>
  <c r="CB8" s="1"/>
  <c r="AE11"/>
  <c r="AF11"/>
  <c r="AG11"/>
  <c r="AH11"/>
  <c r="AI11"/>
  <c r="AJ11"/>
  <c r="AK11"/>
  <c r="AM11"/>
  <c r="AD11"/>
  <c r="AJ5" i="1"/>
  <c r="AP5" s="1"/>
  <c r="AJ6"/>
  <c r="AJ7"/>
  <c r="AJ8"/>
  <c r="AJ9"/>
  <c r="AJ10"/>
  <c r="AJ11"/>
  <c r="AP11" s="1"/>
  <c r="AJ12"/>
  <c r="AP12" s="1"/>
  <c r="AJ13"/>
  <c r="AP13" s="1"/>
  <c r="AJ14"/>
  <c r="AP14" s="1"/>
  <c r="AJ15"/>
  <c r="AP15" s="1"/>
  <c r="AJ16"/>
  <c r="AP16" s="1"/>
  <c r="AJ17"/>
  <c r="AP17" s="1"/>
  <c r="AJ18"/>
  <c r="AP18" s="1"/>
  <c r="AJ19"/>
  <c r="AP19" s="1"/>
  <c r="AJ20"/>
  <c r="AP20" s="1"/>
  <c r="AJ21"/>
  <c r="AP21" s="1"/>
  <c r="AJ22"/>
  <c r="AP22" s="1"/>
  <c r="AJ23"/>
  <c r="AP23" s="1"/>
  <c r="AJ24"/>
  <c r="AP24" s="1"/>
  <c r="AJ25"/>
  <c r="AP25" s="1"/>
  <c r="AJ26"/>
  <c r="AP26" s="1"/>
  <c r="AJ27"/>
  <c r="AP27" s="1"/>
  <c r="AJ28"/>
  <c r="AP28" s="1"/>
  <c r="AJ29"/>
  <c r="AP29" s="1"/>
  <c r="AJ30"/>
  <c r="AP30" s="1"/>
  <c r="AJ31"/>
  <c r="AP31" s="1"/>
  <c r="AJ32"/>
  <c r="AP32" s="1"/>
  <c r="AJ33"/>
  <c r="AP33" s="1"/>
  <c r="AJ34"/>
  <c r="AP34" s="1"/>
  <c r="AJ35"/>
  <c r="AP35" s="1"/>
  <c r="AJ36"/>
  <c r="AP36" s="1"/>
  <c r="AJ37"/>
  <c r="AP37" s="1"/>
  <c r="AJ38"/>
  <c r="AP38" s="1"/>
  <c r="AJ39"/>
  <c r="AP39" s="1"/>
  <c r="AJ40"/>
  <c r="AP40" s="1"/>
  <c r="AJ41"/>
  <c r="AP41" s="1"/>
  <c r="AJ42"/>
  <c r="AP42" s="1"/>
  <c r="AJ43"/>
  <c r="AP43" s="1"/>
  <c r="AJ44"/>
  <c r="AP44" s="1"/>
  <c r="AJ45"/>
  <c r="AP45" s="1"/>
  <c r="AJ46"/>
  <c r="AP46" s="1"/>
  <c r="AJ47"/>
  <c r="AP47" s="1"/>
  <c r="AJ49"/>
  <c r="AP49" s="1"/>
  <c r="AJ50"/>
  <c r="AP50" s="1"/>
  <c r="AJ51"/>
  <c r="AP51" s="1"/>
  <c r="AJ52"/>
  <c r="AP52" s="1"/>
  <c r="AJ53"/>
  <c r="AP53" s="1"/>
  <c r="AJ54"/>
  <c r="AP54" s="1"/>
  <c r="AJ55"/>
  <c r="AP55" s="1"/>
  <c r="AJ56"/>
  <c r="AP56" s="1"/>
  <c r="AJ57"/>
  <c r="AP57" s="1"/>
  <c r="AJ58"/>
  <c r="AP58" s="1"/>
  <c r="AJ59"/>
  <c r="AP59" s="1"/>
  <c r="AJ60"/>
  <c r="AP60" s="1"/>
  <c r="AJ61"/>
  <c r="AP61" s="1"/>
  <c r="AJ62"/>
  <c r="AP62" s="1"/>
  <c r="AJ63"/>
  <c r="AP63" s="1"/>
  <c r="AJ64"/>
  <c r="AP64" s="1"/>
  <c r="AJ65"/>
  <c r="AP65" s="1"/>
  <c r="AJ66"/>
  <c r="AP66" s="1"/>
  <c r="AJ67"/>
  <c r="AP67" s="1"/>
  <c r="AJ68"/>
  <c r="AP68" s="1"/>
  <c r="AJ69"/>
  <c r="AP69" s="1"/>
  <c r="AJ70"/>
  <c r="AP70" s="1"/>
  <c r="AJ71"/>
  <c r="AP71" s="1"/>
  <c r="AJ72"/>
  <c r="AP72" s="1"/>
  <c r="AJ73"/>
  <c r="AP73" s="1"/>
  <c r="AJ74"/>
  <c r="AP74" s="1"/>
  <c r="AJ75"/>
  <c r="AP75" s="1"/>
  <c r="AJ76"/>
  <c r="AP76" s="1"/>
  <c r="AP6"/>
  <c r="AP7"/>
  <c r="Z11" i="21"/>
  <c r="AP8" i="1"/>
  <c r="AP9"/>
  <c r="AP10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K83"/>
  <c r="AL83"/>
  <c r="AM83"/>
  <c r="AN83"/>
  <c r="AO83"/>
  <c r="AQ83"/>
  <c r="N83"/>
  <c r="AJ77"/>
  <c r="AJ78"/>
  <c r="AJ79"/>
  <c r="AJ80"/>
  <c r="AJ81"/>
  <c r="AJ82"/>
  <c r="AJ4"/>
  <c r="AP4" s="1"/>
  <c r="CH8" i="18" l="1"/>
  <c r="CK8"/>
  <c r="CI8"/>
  <c r="AT58" i="1"/>
  <c r="AU55"/>
  <c r="AW55" s="1"/>
  <c r="AX55" s="1"/>
  <c r="AT54"/>
  <c r="AV54" s="1"/>
  <c r="AW54" s="1"/>
  <c r="AU51"/>
  <c r="AT50"/>
  <c r="AU47"/>
  <c r="AW47" s="1"/>
  <c r="AX47" s="1"/>
  <c r="AT46"/>
  <c r="AV46" s="1"/>
  <c r="AW46" s="1"/>
  <c r="AU43"/>
  <c r="AT42"/>
  <c r="AU39"/>
  <c r="AW39" s="1"/>
  <c r="AX39" s="1"/>
  <c r="AT38"/>
  <c r="AV38" s="1"/>
  <c r="AW38" s="1"/>
  <c r="AU35"/>
  <c r="AT34"/>
  <c r="AU31"/>
  <c r="AW31" s="1"/>
  <c r="AX31" s="1"/>
  <c r="AT30"/>
  <c r="AV30" s="1"/>
  <c r="AW30" s="1"/>
  <c r="AU27"/>
  <c r="AT26"/>
  <c r="AU23"/>
  <c r="AW23" s="1"/>
  <c r="AX23" s="1"/>
  <c r="AT22"/>
  <c r="AV22" s="1"/>
  <c r="AW22" s="1"/>
  <c r="AU19"/>
  <c r="AT18"/>
  <c r="AU15"/>
  <c r="AW15" s="1"/>
  <c r="AX15" s="1"/>
  <c r="AT14"/>
  <c r="AV14" s="1"/>
  <c r="AW14" s="1"/>
  <c r="AU11"/>
  <c r="AT10"/>
  <c r="AU7"/>
  <c r="AW7" s="1"/>
  <c r="AX7" s="1"/>
  <c r="AT6"/>
  <c r="AV6" s="1"/>
  <c r="AW6" s="1"/>
  <c r="AU57"/>
  <c r="AT56"/>
  <c r="AU53"/>
  <c r="AW53" s="1"/>
  <c r="AX53" s="1"/>
  <c r="AT52"/>
  <c r="AV52" s="1"/>
  <c r="AW52" s="1"/>
  <c r="AU49"/>
  <c r="AT48"/>
  <c r="AU45"/>
  <c r="AW45" s="1"/>
  <c r="AX45" s="1"/>
  <c r="AT44"/>
  <c r="AV44" s="1"/>
  <c r="AW44" s="1"/>
  <c r="AU41"/>
  <c r="AT40"/>
  <c r="AU37"/>
  <c r="AW37" s="1"/>
  <c r="AX37" s="1"/>
  <c r="AT36"/>
  <c r="AV36" s="1"/>
  <c r="AW36" s="1"/>
  <c r="AU33"/>
  <c r="AT32"/>
  <c r="AU29"/>
  <c r="AW29" s="1"/>
  <c r="AX29" s="1"/>
  <c r="AT28"/>
  <c r="AV28" s="1"/>
  <c r="AW28" s="1"/>
  <c r="AU25"/>
  <c r="AT24"/>
  <c r="AU21"/>
  <c r="AW21" s="1"/>
  <c r="AX21" s="1"/>
  <c r="AT20"/>
  <c r="AV20" s="1"/>
  <c r="AW20" s="1"/>
  <c r="AU17"/>
  <c r="AT16"/>
  <c r="AU13"/>
  <c r="AW13" s="1"/>
  <c r="AX13" s="1"/>
  <c r="AT12"/>
  <c r="AV12" s="1"/>
  <c r="AW12" s="1"/>
  <c r="AU9"/>
  <c r="AT8"/>
  <c r="AU5"/>
  <c r="AW5" s="1"/>
  <c r="AX5" s="1"/>
  <c r="AU58"/>
  <c r="AV58" s="1"/>
  <c r="AW58" s="1"/>
  <c r="AV57"/>
  <c r="AW57" s="1"/>
  <c r="AX57" s="1"/>
  <c r="AU56"/>
  <c r="AV56" s="1"/>
  <c r="AW56" s="1"/>
  <c r="AV55"/>
  <c r="AU54"/>
  <c r="AX54" s="1"/>
  <c r="AV53"/>
  <c r="AU52"/>
  <c r="AX52" s="1"/>
  <c r="AV51"/>
  <c r="AW51" s="1"/>
  <c r="AX51" s="1"/>
  <c r="AU50"/>
  <c r="AV50" s="1"/>
  <c r="AW50" s="1"/>
  <c r="AV49"/>
  <c r="AW49" s="1"/>
  <c r="AX49" s="1"/>
  <c r="AU48"/>
  <c r="AV48" s="1"/>
  <c r="AW48" s="1"/>
  <c r="AV47"/>
  <c r="AU46"/>
  <c r="AX46" s="1"/>
  <c r="AV45"/>
  <c r="AU44"/>
  <c r="AX44" s="1"/>
  <c r="AV43"/>
  <c r="AW43" s="1"/>
  <c r="AX43" s="1"/>
  <c r="AU42"/>
  <c r="AV42" s="1"/>
  <c r="AW42" s="1"/>
  <c r="AV41"/>
  <c r="AW41" s="1"/>
  <c r="AX41" s="1"/>
  <c r="AU40"/>
  <c r="AV40" s="1"/>
  <c r="AW40" s="1"/>
  <c r="AV39"/>
  <c r="AU38"/>
  <c r="AX38" s="1"/>
  <c r="AV37"/>
  <c r="AU36"/>
  <c r="AX36" s="1"/>
  <c r="AV35"/>
  <c r="AW35" s="1"/>
  <c r="AX35" s="1"/>
  <c r="AU34"/>
  <c r="AV34" s="1"/>
  <c r="AW34" s="1"/>
  <c r="AV33"/>
  <c r="AW33" s="1"/>
  <c r="AX33" s="1"/>
  <c r="AU32"/>
  <c r="AV32" s="1"/>
  <c r="AW32" s="1"/>
  <c r="AV31"/>
  <c r="AU30"/>
  <c r="AX30" s="1"/>
  <c r="AV29"/>
  <c r="AU28"/>
  <c r="AX28" s="1"/>
  <c r="AV27"/>
  <c r="AW27" s="1"/>
  <c r="AX27" s="1"/>
  <c r="AU26"/>
  <c r="AV26" s="1"/>
  <c r="AW26" s="1"/>
  <c r="AV25"/>
  <c r="AW25" s="1"/>
  <c r="AX25" s="1"/>
  <c r="AU24"/>
  <c r="AV24" s="1"/>
  <c r="AW24" s="1"/>
  <c r="AV23"/>
  <c r="AU22"/>
  <c r="AX22" s="1"/>
  <c r="AV21"/>
  <c r="AU20"/>
  <c r="AX20" s="1"/>
  <c r="AV19"/>
  <c r="AW19" s="1"/>
  <c r="AX19" s="1"/>
  <c r="AU18"/>
  <c r="AV18" s="1"/>
  <c r="AW18" s="1"/>
  <c r="AV17"/>
  <c r="AW17" s="1"/>
  <c r="AX17" s="1"/>
  <c r="AU16"/>
  <c r="AV16" s="1"/>
  <c r="AW16" s="1"/>
  <c r="AV15"/>
  <c r="AU14"/>
  <c r="AV13"/>
  <c r="AU12"/>
  <c r="AX12" s="1"/>
  <c r="AV11"/>
  <c r="AW11" s="1"/>
  <c r="AX11" s="1"/>
  <c r="AU10"/>
  <c r="AV10" s="1"/>
  <c r="AW10" s="1"/>
  <c r="AV9"/>
  <c r="AW9" s="1"/>
  <c r="AX9" s="1"/>
  <c r="AU8"/>
  <c r="AV8" s="1"/>
  <c r="AW8" s="1"/>
  <c r="AV7"/>
  <c r="AU6"/>
  <c r="AX6" s="1"/>
  <c r="AV5"/>
  <c r="AT4"/>
  <c r="AS4"/>
  <c r="AU4"/>
  <c r="CC16" i="28"/>
  <c r="BR5"/>
  <c r="BU5"/>
  <c r="BQ5"/>
  <c r="BU6"/>
  <c r="BR4"/>
  <c r="BP6"/>
  <c r="BQ4"/>
  <c r="BQ6" s="1"/>
  <c r="BW9" i="21"/>
  <c r="CC9" s="1"/>
  <c r="BR6" i="27"/>
  <c r="BU6"/>
  <c r="BQ6"/>
  <c r="BU7"/>
  <c r="BT7"/>
  <c r="CC17"/>
  <c r="BR5"/>
  <c r="BP7"/>
  <c r="BQ5"/>
  <c r="BQ7" s="1"/>
  <c r="BN19" i="23"/>
  <c r="BX13" i="22"/>
  <c r="BR12"/>
  <c r="BT10" i="21"/>
  <c r="BR10"/>
  <c r="BS8"/>
  <c r="BT8"/>
  <c r="BR8"/>
  <c r="BP8"/>
  <c r="B9" i="24"/>
  <c r="AR76" i="1"/>
  <c r="AS76" s="1"/>
  <c r="AR75"/>
  <c r="AS75" s="1"/>
  <c r="AT75" s="1"/>
  <c r="AR74"/>
  <c r="AR73"/>
  <c r="AR72"/>
  <c r="AS72" s="1"/>
  <c r="AR71"/>
  <c r="AS71" s="1"/>
  <c r="AR70"/>
  <c r="AS70" s="1"/>
  <c r="AT70" s="1"/>
  <c r="AR69"/>
  <c r="AR68"/>
  <c r="AS68" s="1"/>
  <c r="AR67"/>
  <c r="AR66"/>
  <c r="AS66" s="1"/>
  <c r="AR62"/>
  <c r="AR64"/>
  <c r="AS64" s="1"/>
  <c r="AR61"/>
  <c r="AS61" s="1"/>
  <c r="AR59"/>
  <c r="AS59" s="1"/>
  <c r="AR65"/>
  <c r="AS65" s="1"/>
  <c r="AR63"/>
  <c r="AR60"/>
  <c r="AS60" s="1"/>
  <c r="M83"/>
  <c r="L83"/>
  <c r="L139"/>
  <c r="S14" i="19"/>
  <c r="CB5" i="20"/>
  <c r="X9" i="24"/>
  <c r="BX9" i="20"/>
  <c r="V13" i="24" s="1"/>
  <c r="BY9" i="20"/>
  <c r="U13" i="24" s="1"/>
  <c r="BZ9" i="20"/>
  <c r="BZ14" i="19"/>
  <c r="CB14"/>
  <c r="CC14"/>
  <c r="BY14"/>
  <c r="BY17" i="18"/>
  <c r="BZ17"/>
  <c r="BX17"/>
  <c r="BQ6" i="21"/>
  <c r="BQ5"/>
  <c r="BQ8" i="20"/>
  <c r="BQ6"/>
  <c r="BQ7"/>
  <c r="BQ5"/>
  <c r="BQ9" s="1"/>
  <c r="BR6" i="19"/>
  <c r="BR7"/>
  <c r="BR8"/>
  <c r="BR9"/>
  <c r="BR10"/>
  <c r="BR5"/>
  <c r="BQ6" i="18"/>
  <c r="BQ7"/>
  <c r="BQ8"/>
  <c r="BQ9"/>
  <c r="BQ10"/>
  <c r="BQ11"/>
  <c r="BQ12"/>
  <c r="BQ13"/>
  <c r="BQ14"/>
  <c r="BQ15"/>
  <c r="BQ16"/>
  <c r="BQ5"/>
  <c r="BS5" i="4"/>
  <c r="BS4"/>
  <c r="BS6" s="1"/>
  <c r="BN5"/>
  <c r="AP118" i="1"/>
  <c r="AR118" s="1"/>
  <c r="AS118" s="1"/>
  <c r="AP113"/>
  <c r="AP117"/>
  <c r="AP121"/>
  <c r="AR121" s="1"/>
  <c r="AS121" s="1"/>
  <c r="AP109"/>
  <c r="AR109" s="1"/>
  <c r="AS109" s="1"/>
  <c r="AP116"/>
  <c r="AR116" s="1"/>
  <c r="AS116" s="1"/>
  <c r="AP110"/>
  <c r="AP107"/>
  <c r="AP111"/>
  <c r="AR111" s="1"/>
  <c r="AS111" s="1"/>
  <c r="AP119"/>
  <c r="AP114"/>
  <c r="AR114" s="1"/>
  <c r="AS114" s="1"/>
  <c r="AP108"/>
  <c r="AP115"/>
  <c r="AR115" s="1"/>
  <c r="AS115" s="1"/>
  <c r="AI123"/>
  <c r="AP123" s="1"/>
  <c r="AI124"/>
  <c r="AP124" s="1"/>
  <c r="AR124" s="1"/>
  <c r="AS124" s="1"/>
  <c r="AI125"/>
  <c r="AP125" s="1"/>
  <c r="AI126"/>
  <c r="AP126" s="1"/>
  <c r="AR126" s="1"/>
  <c r="AS126" s="1"/>
  <c r="AI127"/>
  <c r="AP127" s="1"/>
  <c r="AI128"/>
  <c r="AP128" s="1"/>
  <c r="AR128" s="1"/>
  <c r="AS128" s="1"/>
  <c r="AI129"/>
  <c r="AP129" s="1"/>
  <c r="AI130"/>
  <c r="AP130" s="1"/>
  <c r="AR130" s="1"/>
  <c r="AS130" s="1"/>
  <c r="AI131"/>
  <c r="AP131" s="1"/>
  <c r="AI132"/>
  <c r="AP132" s="1"/>
  <c r="AR132" s="1"/>
  <c r="AS132" s="1"/>
  <c r="AI133"/>
  <c r="AP133" s="1"/>
  <c r="AI134"/>
  <c r="AP134" s="1"/>
  <c r="AR134" s="1"/>
  <c r="AS134" s="1"/>
  <c r="AI135"/>
  <c r="AP135" s="1"/>
  <c r="AI136"/>
  <c r="AP136" s="1"/>
  <c r="AR136" s="1"/>
  <c r="AS136" s="1"/>
  <c r="AI137"/>
  <c r="AP137" s="1"/>
  <c r="AI138"/>
  <c r="AP138" s="1"/>
  <c r="AR138" s="1"/>
  <c r="AS138" s="1"/>
  <c r="AP112"/>
  <c r="AR112" s="1"/>
  <c r="AS112" s="1"/>
  <c r="J8" i="24"/>
  <c r="J10"/>
  <c r="J12"/>
  <c r="J14"/>
  <c r="J16"/>
  <c r="J17"/>
  <c r="I7"/>
  <c r="I18" s="1"/>
  <c r="E139" i="1"/>
  <c r="F139"/>
  <c r="G139"/>
  <c r="H139"/>
  <c r="I139"/>
  <c r="J139"/>
  <c r="K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BK20" i="23"/>
  <c r="D139" i="1"/>
  <c r="AW9" i="20"/>
  <c r="AX9"/>
  <c r="AY9"/>
  <c r="AZ9"/>
  <c r="BA9"/>
  <c r="BB9"/>
  <c r="BC9"/>
  <c r="BD9"/>
  <c r="BE9"/>
  <c r="BF9"/>
  <c r="BG9"/>
  <c r="BH9"/>
  <c r="BI9"/>
  <c r="BJ9"/>
  <c r="BI20" i="23" s="1"/>
  <c r="BK9" i="20"/>
  <c r="BL9"/>
  <c r="BM9"/>
  <c r="BO9"/>
  <c r="CE9"/>
  <c r="AV9"/>
  <c r="BS8"/>
  <c r="CA8"/>
  <c r="CB8" s="1"/>
  <c r="BN8"/>
  <c r="BR8" s="1"/>
  <c r="AS19" i="23"/>
  <c r="AJ108" i="1"/>
  <c r="AJ112"/>
  <c r="AJ115"/>
  <c r="AJ110"/>
  <c r="AJ126"/>
  <c r="AJ125"/>
  <c r="AJ128"/>
  <c r="AJ111"/>
  <c r="AJ123"/>
  <c r="AJ130"/>
  <c r="AJ131"/>
  <c r="AJ132"/>
  <c r="AJ133"/>
  <c r="AJ134"/>
  <c r="AJ135"/>
  <c r="AJ136"/>
  <c r="AJ137"/>
  <c r="AJ117"/>
  <c r="AJ138"/>
  <c r="BV6" i="19"/>
  <c r="AK19" i="23"/>
  <c r="AG19"/>
  <c r="AA19"/>
  <c r="CA12" i="19"/>
  <c r="CD12" s="1"/>
  <c r="BR12"/>
  <c r="BS12" s="1"/>
  <c r="BU12"/>
  <c r="E14"/>
  <c r="F14"/>
  <c r="G14"/>
  <c r="H14"/>
  <c r="I14"/>
  <c r="J14"/>
  <c r="K14"/>
  <c r="L14"/>
  <c r="M14"/>
  <c r="N14"/>
  <c r="O14"/>
  <c r="P14"/>
  <c r="Q14"/>
  <c r="R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O14"/>
  <c r="CG14"/>
  <c r="D14"/>
  <c r="CL8" i="18" l="1"/>
  <c r="AX14" i="1"/>
  <c r="AX8"/>
  <c r="AX16"/>
  <c r="AX24"/>
  <c r="AX32"/>
  <c r="AX40"/>
  <c r="AX48"/>
  <c r="AX56"/>
  <c r="AX10"/>
  <c r="AX18"/>
  <c r="AX26"/>
  <c r="AX34"/>
  <c r="AX42"/>
  <c r="AX50"/>
  <c r="AX58"/>
  <c r="AW4"/>
  <c r="AV4"/>
  <c r="AX4" s="1"/>
  <c r="BW4" i="28"/>
  <c r="BR6"/>
  <c r="BX4"/>
  <c r="BW5"/>
  <c r="BX5"/>
  <c r="CF5" s="1"/>
  <c r="CE13" i="27"/>
  <c r="D15" i="24"/>
  <c r="E15" s="1"/>
  <c r="P13"/>
  <c r="AR137" i="1"/>
  <c r="AS137"/>
  <c r="AT137" s="1"/>
  <c r="AR135"/>
  <c r="AS135" s="1"/>
  <c r="AR133"/>
  <c r="AS133" s="1"/>
  <c r="AT133" s="1"/>
  <c r="AR131"/>
  <c r="AS131" s="1"/>
  <c r="AR129"/>
  <c r="AS129"/>
  <c r="AT129" s="1"/>
  <c r="AR127"/>
  <c r="AS127" s="1"/>
  <c r="AR125"/>
  <c r="AS125" s="1"/>
  <c r="AT125" s="1"/>
  <c r="AR123"/>
  <c r="AS123" s="1"/>
  <c r="AT124"/>
  <c r="AT128"/>
  <c r="AU128" s="1"/>
  <c r="AV128" s="1"/>
  <c r="AT132"/>
  <c r="AT136"/>
  <c r="AU136" s="1"/>
  <c r="AU124"/>
  <c r="AU126"/>
  <c r="AU132"/>
  <c r="AU134"/>
  <c r="AT126"/>
  <c r="AT130"/>
  <c r="AU130" s="1"/>
  <c r="AV130" s="1"/>
  <c r="AT134"/>
  <c r="AT138"/>
  <c r="AU138" s="1"/>
  <c r="AU137"/>
  <c r="AV137" s="1"/>
  <c r="AI139"/>
  <c r="B13" i="24" s="1"/>
  <c r="AR119" i="1"/>
  <c r="AS119" s="1"/>
  <c r="AR110"/>
  <c r="AS110" s="1"/>
  <c r="AT110" s="1"/>
  <c r="AR117"/>
  <c r="AS117" s="1"/>
  <c r="AT117" s="1"/>
  <c r="AT109"/>
  <c r="AU109" s="1"/>
  <c r="AT116"/>
  <c r="AU116" s="1"/>
  <c r="AT121"/>
  <c r="AT114"/>
  <c r="AU114" s="1"/>
  <c r="AV114" s="1"/>
  <c r="AR108"/>
  <c r="AS108" s="1"/>
  <c r="AR107"/>
  <c r="AS107" s="1"/>
  <c r="AT107" s="1"/>
  <c r="AR113"/>
  <c r="AU121"/>
  <c r="AT112"/>
  <c r="AU112" s="1"/>
  <c r="AT118"/>
  <c r="AU118" s="1"/>
  <c r="AT111"/>
  <c r="AU111" s="1"/>
  <c r="AT115"/>
  <c r="AU115" s="1"/>
  <c r="AJ122"/>
  <c r="AP122"/>
  <c r="AJ120"/>
  <c r="AP120"/>
  <c r="BV4" i="4"/>
  <c r="BP4"/>
  <c r="BQ4" s="1"/>
  <c r="CD13" i="27"/>
  <c r="BW5"/>
  <c r="BR7"/>
  <c r="BX5"/>
  <c r="BW6"/>
  <c r="BX6"/>
  <c r="CF6" s="1"/>
  <c r="BY13" i="22"/>
  <c r="BV12"/>
  <c r="BW10" i="21"/>
  <c r="CC10" s="1"/>
  <c r="BV10"/>
  <c r="BV8"/>
  <c r="BW8"/>
  <c r="CF9"/>
  <c r="CD9"/>
  <c r="AT59" i="1"/>
  <c r="AU59" s="1"/>
  <c r="AV59" s="1"/>
  <c r="AT66"/>
  <c r="AU66" s="1"/>
  <c r="AV66" s="1"/>
  <c r="AT64"/>
  <c r="AU64" s="1"/>
  <c r="AT68"/>
  <c r="AU68" s="1"/>
  <c r="AV68" s="1"/>
  <c r="AW68" s="1"/>
  <c r="AX68" s="1"/>
  <c r="AT60"/>
  <c r="AT61"/>
  <c r="AU61" s="1"/>
  <c r="AS62"/>
  <c r="AT62" s="1"/>
  <c r="AS67"/>
  <c r="AT67" s="1"/>
  <c r="AU67" s="1"/>
  <c r="AV67" s="1"/>
  <c r="AT76"/>
  <c r="AU76" s="1"/>
  <c r="AU60"/>
  <c r="AT65"/>
  <c r="AU65" s="1"/>
  <c r="AS69"/>
  <c r="AT71"/>
  <c r="AU71" s="1"/>
  <c r="AT72"/>
  <c r="AS73"/>
  <c r="AT73" s="1"/>
  <c r="AU73" s="1"/>
  <c r="AS74"/>
  <c r="AT74" s="1"/>
  <c r="AU75"/>
  <c r="AV75" s="1"/>
  <c r="AS63"/>
  <c r="AT63" s="1"/>
  <c r="AU70"/>
  <c r="AV70" s="1"/>
  <c r="BQ17" i="18"/>
  <c r="BT8" i="20"/>
  <c r="BV8" s="1"/>
  <c r="BP8"/>
  <c r="BP12" i="19"/>
  <c r="BT12" s="1"/>
  <c r="BV12"/>
  <c r="BQ12"/>
  <c r="BA103" i="1"/>
  <c r="V17" i="19"/>
  <c r="E17" i="18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O17"/>
  <c r="D17"/>
  <c r="D6" i="4"/>
  <c r="E83" i="1"/>
  <c r="F83"/>
  <c r="G83"/>
  <c r="H83"/>
  <c r="I83"/>
  <c r="J83"/>
  <c r="K83"/>
  <c r="D83"/>
  <c r="D102"/>
  <c r="BV6" i="4"/>
  <c r="BE6"/>
  <c r="BU5" i="19"/>
  <c r="BV8"/>
  <c r="BV14" s="1"/>
  <c r="BN6" i="21"/>
  <c r="BN7"/>
  <c r="BP4" i="22"/>
  <c r="BS16" i="18"/>
  <c r="BR11" i="19"/>
  <c r="BR13"/>
  <c r="BU6" i="18"/>
  <c r="BU17" s="1"/>
  <c r="BU7"/>
  <c r="E14" i="22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D14"/>
  <c r="E11" i="2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AA11"/>
  <c r="AB11"/>
  <c r="AC11"/>
  <c r="D11"/>
  <c r="E9" i="20"/>
  <c r="F9"/>
  <c r="G9"/>
  <c r="H9"/>
  <c r="I9"/>
  <c r="J9"/>
  <c r="K9"/>
  <c r="L9"/>
  <c r="M9"/>
  <c r="N9"/>
  <c r="O9"/>
  <c r="P9"/>
  <c r="Q9"/>
  <c r="R9"/>
  <c r="S9"/>
  <c r="T9"/>
  <c r="U9"/>
  <c r="V9"/>
  <c r="W9"/>
  <c r="V20" i="23" s="1"/>
  <c r="X9" i="20"/>
  <c r="Y9"/>
  <c r="Z9"/>
  <c r="Y20" i="23" s="1"/>
  <c r="AA9" i="20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D9"/>
  <c r="CO14" i="19"/>
  <c r="E6" i="4"/>
  <c r="D20" i="23" s="1"/>
  <c r="F6" i="4"/>
  <c r="G6"/>
  <c r="H6"/>
  <c r="I6"/>
  <c r="J6"/>
  <c r="K6"/>
  <c r="L6"/>
  <c r="M6"/>
  <c r="N6"/>
  <c r="O6"/>
  <c r="P6"/>
  <c r="Q6"/>
  <c r="R6"/>
  <c r="S6"/>
  <c r="R23" i="23" s="1"/>
  <c r="T6" i="4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T23" i="23" s="1"/>
  <c r="AV6" i="4"/>
  <c r="AW6"/>
  <c r="AX6"/>
  <c r="AY6"/>
  <c r="AX23" i="23" s="1"/>
  <c r="AZ6" i="4"/>
  <c r="AY20" i="23" s="1"/>
  <c r="BA6" i="4"/>
  <c r="AZ23" i="23" s="1"/>
  <c r="BB6" i="4"/>
  <c r="BC6"/>
  <c r="BB20" i="23" s="1"/>
  <c r="BD6" i="4"/>
  <c r="BF6"/>
  <c r="BG6"/>
  <c r="BH6"/>
  <c r="BI6"/>
  <c r="BJ6"/>
  <c r="BK6"/>
  <c r="BL6"/>
  <c r="BM6"/>
  <c r="BO6"/>
  <c r="BY6"/>
  <c r="BZ6"/>
  <c r="CA6"/>
  <c r="CB6"/>
  <c r="CC6"/>
  <c r="CD12" s="1"/>
  <c r="CH6"/>
  <c r="E102" i="1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P77"/>
  <c r="AR77" s="1"/>
  <c r="AS77" s="1"/>
  <c r="CA9" i="18"/>
  <c r="CB9" s="1"/>
  <c r="BQ4" i="22"/>
  <c r="BO4"/>
  <c r="BP16" i="18"/>
  <c r="CA16"/>
  <c r="CB16" s="1"/>
  <c r="AI19" i="23"/>
  <c r="CI5" i="28" l="1"/>
  <c r="CG5"/>
  <c r="CF4"/>
  <c r="BX6"/>
  <c r="BZ13" s="1"/>
  <c r="BW6"/>
  <c r="AO20" i="23"/>
  <c r="O20"/>
  <c r="C20"/>
  <c r="AA20"/>
  <c r="AV116" i="1"/>
  <c r="AW116"/>
  <c r="AU129"/>
  <c r="AV129" s="1"/>
  <c r="AW114"/>
  <c r="AT108"/>
  <c r="AU108"/>
  <c r="AV108" s="1"/>
  <c r="AW129"/>
  <c r="AX129"/>
  <c r="AT127"/>
  <c r="AU127"/>
  <c r="AV127" s="1"/>
  <c r="AT135"/>
  <c r="AU135"/>
  <c r="AW137"/>
  <c r="AX137"/>
  <c r="AV138"/>
  <c r="AX138"/>
  <c r="AV136"/>
  <c r="AT123"/>
  <c r="AU123" s="1"/>
  <c r="AT131"/>
  <c r="AX114"/>
  <c r="AW138"/>
  <c r="AW136"/>
  <c r="AX136" s="1"/>
  <c r="AW130"/>
  <c r="AX130" s="1"/>
  <c r="AW128"/>
  <c r="AX128" s="1"/>
  <c r="AU110"/>
  <c r="AU133"/>
  <c r="AU125"/>
  <c r="AV134"/>
  <c r="AW134" s="1"/>
  <c r="AX134" s="1"/>
  <c r="AV126"/>
  <c r="AW126" s="1"/>
  <c r="AV132"/>
  <c r="AW132" s="1"/>
  <c r="AX132" s="1"/>
  <c r="AV124"/>
  <c r="AW124" s="1"/>
  <c r="AX124" s="1"/>
  <c r="AU131"/>
  <c r="AV135"/>
  <c r="AV115"/>
  <c r="AW115" s="1"/>
  <c r="AX115" s="1"/>
  <c r="AV118"/>
  <c r="AW118" s="1"/>
  <c r="AX118" s="1"/>
  <c r="AT119"/>
  <c r="AR120"/>
  <c r="AS120" s="1"/>
  <c r="AR122"/>
  <c r="AS122" s="1"/>
  <c r="AT122" s="1"/>
  <c r="AP139"/>
  <c r="AX116"/>
  <c r="AU117"/>
  <c r="AS113"/>
  <c r="AT113" s="1"/>
  <c r="AV117"/>
  <c r="AW117" s="1"/>
  <c r="AV110"/>
  <c r="AW110" s="1"/>
  <c r="AV111"/>
  <c r="AV112"/>
  <c r="AV121"/>
  <c r="AW121" s="1"/>
  <c r="AX121" s="1"/>
  <c r="AV109"/>
  <c r="AW109" s="1"/>
  <c r="AX109" s="1"/>
  <c r="AU107"/>
  <c r="BN11" i="21"/>
  <c r="CI6" i="27"/>
  <c r="CG6"/>
  <c r="CF5"/>
  <c r="BX7"/>
  <c r="BZ14" s="1"/>
  <c r="BW7"/>
  <c r="BR14" i="19"/>
  <c r="X20" i="23"/>
  <c r="U20"/>
  <c r="S20"/>
  <c r="BZ13" i="22"/>
  <c r="BX12"/>
  <c r="BY12" s="1"/>
  <c r="CF10" i="21"/>
  <c r="CG10" s="1"/>
  <c r="CH10" s="1"/>
  <c r="CD10"/>
  <c r="CC8"/>
  <c r="CG9"/>
  <c r="CH9" s="1"/>
  <c r="AD23" i="23"/>
  <c r="Q20"/>
  <c r="BX12" i="19"/>
  <c r="CE12" s="1"/>
  <c r="CF12" s="1"/>
  <c r="Z23" i="23"/>
  <c r="AV64" i="1"/>
  <c r="AW64" s="1"/>
  <c r="AX64" s="1"/>
  <c r="AU62"/>
  <c r="AV62" s="1"/>
  <c r="AW62" s="1"/>
  <c r="AX62" s="1"/>
  <c r="AW66"/>
  <c r="AX66" s="1"/>
  <c r="AV65"/>
  <c r="AW65" s="1"/>
  <c r="AX65" s="1"/>
  <c r="AW59"/>
  <c r="AX59" s="1"/>
  <c r="AU74"/>
  <c r="AV74" s="1"/>
  <c r="AW74" s="1"/>
  <c r="AU63"/>
  <c r="AW70"/>
  <c r="AX70" s="1"/>
  <c r="AV61"/>
  <c r="AW61" s="1"/>
  <c r="AV60"/>
  <c r="AW60" s="1"/>
  <c r="AX60" s="1"/>
  <c r="AW75"/>
  <c r="AX75" s="1"/>
  <c r="AT69"/>
  <c r="AU69" s="1"/>
  <c r="AV71"/>
  <c r="AW71" s="1"/>
  <c r="AV63"/>
  <c r="AW63" s="1"/>
  <c r="AX63" s="1"/>
  <c r="AV73"/>
  <c r="AW73" s="1"/>
  <c r="AX73" s="1"/>
  <c r="AV76"/>
  <c r="AW67"/>
  <c r="AX67" s="1"/>
  <c r="AU72"/>
  <c r="T23" i="23"/>
  <c r="P23"/>
  <c r="N23"/>
  <c r="L23"/>
  <c r="H23"/>
  <c r="F23"/>
  <c r="BW8" i="20"/>
  <c r="CC8" s="1"/>
  <c r="CD8" s="1"/>
  <c r="CE12" i="4"/>
  <c r="H18" i="24"/>
  <c r="AY23" i="23"/>
  <c r="BD20"/>
  <c r="G7" i="24"/>
  <c r="CF8" i="20"/>
  <c r="CG8" s="1"/>
  <c r="CH8" s="1"/>
  <c r="CI8" s="1"/>
  <c r="AL20" i="23"/>
  <c r="BB23"/>
  <c r="AC19"/>
  <c r="AC20"/>
  <c r="BE20"/>
  <c r="AW20"/>
  <c r="AK20"/>
  <c r="AP106" i="1"/>
  <c r="AR106" s="1"/>
  <c r="AS106" s="1"/>
  <c r="AS20" i="23"/>
  <c r="AI20"/>
  <c r="G20"/>
  <c r="AQ20"/>
  <c r="AM20"/>
  <c r="AK23"/>
  <c r="BC20"/>
  <c r="AP80" i="1"/>
  <c r="AR80" s="1"/>
  <c r="AS80" s="1"/>
  <c r="AP78"/>
  <c r="AR78" s="1"/>
  <c r="AE20" i="23"/>
  <c r="AF23"/>
  <c r="BU4" i="4"/>
  <c r="V23" i="23"/>
  <c r="BN15" i="21"/>
  <c r="W16" i="20"/>
  <c r="BW12" i="19"/>
  <c r="D23" i="23"/>
  <c r="AT77" i="1"/>
  <c r="AU77" s="1"/>
  <c r="BH23" i="23"/>
  <c r="BF23"/>
  <c r="BN20" i="18"/>
  <c r="BI23" i="23"/>
  <c r="BE23"/>
  <c r="AJ23"/>
  <c r="AP81" i="1"/>
  <c r="AR81" s="1"/>
  <c r="AS81" s="1"/>
  <c r="AP79"/>
  <c r="AR79" s="1"/>
  <c r="AS79" s="1"/>
  <c r="BA23" i="23"/>
  <c r="AW23"/>
  <c r="AS23"/>
  <c r="AO23"/>
  <c r="AG23"/>
  <c r="AC23"/>
  <c r="Y23"/>
  <c r="U23"/>
  <c r="Q23"/>
  <c r="M23"/>
  <c r="M20"/>
  <c r="BJ23"/>
  <c r="BG23"/>
  <c r="BC23"/>
  <c r="AU23"/>
  <c r="AQ23"/>
  <c r="AI23"/>
  <c r="AE23"/>
  <c r="AA23"/>
  <c r="W23"/>
  <c r="S23"/>
  <c r="O23"/>
  <c r="K20"/>
  <c r="X23"/>
  <c r="AB23"/>
  <c r="AH23"/>
  <c r="AL23"/>
  <c r="AN23"/>
  <c r="AR23"/>
  <c r="AV23"/>
  <c r="BD23"/>
  <c r="K23"/>
  <c r="AM23"/>
  <c r="AP23"/>
  <c r="J23"/>
  <c r="G23"/>
  <c r="C23"/>
  <c r="I23"/>
  <c r="B11" i="24"/>
  <c r="BR4" i="22"/>
  <c r="AJ84" i="1"/>
  <c r="AJ103"/>
  <c r="BT16" i="18"/>
  <c r="BR16"/>
  <c r="BP11" i="19"/>
  <c r="BS11"/>
  <c r="CA11"/>
  <c r="CD11" s="1"/>
  <c r="BP13"/>
  <c r="BQ13" s="1"/>
  <c r="BS13"/>
  <c r="CA13"/>
  <c r="CD13" s="1"/>
  <c r="CK4" i="28" l="1"/>
  <c r="CK6" s="1"/>
  <c r="CK7" s="1"/>
  <c r="CI4"/>
  <c r="CI6" s="1"/>
  <c r="CI7" s="1"/>
  <c r="CF6"/>
  <c r="CL4"/>
  <c r="CJ4"/>
  <c r="CG4"/>
  <c r="CG6" s="1"/>
  <c r="CJ5"/>
  <c r="CK5"/>
  <c r="AV123" i="1"/>
  <c r="AW123" s="1"/>
  <c r="AW108"/>
  <c r="AX108" s="1"/>
  <c r="AV125"/>
  <c r="AW125" s="1"/>
  <c r="AU113"/>
  <c r="AV131"/>
  <c r="AW131" s="1"/>
  <c r="AX126"/>
  <c r="AV133"/>
  <c r="AW133" s="1"/>
  <c r="AW135"/>
  <c r="AX135" s="1"/>
  <c r="AW127"/>
  <c r="AX127" s="1"/>
  <c r="AW112"/>
  <c r="AX112" s="1"/>
  <c r="AU122"/>
  <c r="AR139"/>
  <c r="AX117"/>
  <c r="AT120"/>
  <c r="AU120" s="1"/>
  <c r="AV107"/>
  <c r="AW107" s="1"/>
  <c r="AX110"/>
  <c r="AU119"/>
  <c r="AV119" s="1"/>
  <c r="AW111"/>
  <c r="AX111" s="1"/>
  <c r="AV122"/>
  <c r="AW122" s="1"/>
  <c r="AV113"/>
  <c r="CH12" i="19"/>
  <c r="CK5" i="27"/>
  <c r="CI5"/>
  <c r="CI7" s="1"/>
  <c r="CI8" s="1"/>
  <c r="CF7"/>
  <c r="CL5"/>
  <c r="CJ5"/>
  <c r="CG5"/>
  <c r="CG7" s="1"/>
  <c r="CJ6"/>
  <c r="CK6"/>
  <c r="CA13" i="22"/>
  <c r="CC13" s="1"/>
  <c r="BZ12"/>
  <c r="CA12" s="1"/>
  <c r="CB12" s="1"/>
  <c r="CI10" i="21"/>
  <c r="CJ10" s="1"/>
  <c r="CD8"/>
  <c r="CF8"/>
  <c r="CG8" s="1"/>
  <c r="CI9"/>
  <c r="CJ9" s="1"/>
  <c r="AX74" i="1"/>
  <c r="AX71"/>
  <c r="AW76"/>
  <c r="AX76" s="1"/>
  <c r="AX61"/>
  <c r="AV72"/>
  <c r="AV69"/>
  <c r="AW69" s="1"/>
  <c r="AX69" s="1"/>
  <c r="BW16" i="18"/>
  <c r="CC16" s="1"/>
  <c r="G18" i="24"/>
  <c r="BR4" i="4"/>
  <c r="BV4" i="22"/>
  <c r="CJ8" i="20"/>
  <c r="CK8" s="1"/>
  <c r="AS78" i="1"/>
  <c r="CI12" i="19"/>
  <c r="AT106" i="1"/>
  <c r="AU106" s="1"/>
  <c r="AT80"/>
  <c r="AU80" s="1"/>
  <c r="AZ84"/>
  <c r="AV77"/>
  <c r="AW77" s="1"/>
  <c r="AT81"/>
  <c r="AU81" s="1"/>
  <c r="AV81" s="1"/>
  <c r="AW81" s="1"/>
  <c r="AT79"/>
  <c r="AU79" s="1"/>
  <c r="C11" i="24"/>
  <c r="J11" s="1"/>
  <c r="BU13" i="19"/>
  <c r="BV16" i="18"/>
  <c r="BT13" i="19"/>
  <c r="BX13" s="1"/>
  <c r="CE13" s="1"/>
  <c r="BQ11"/>
  <c r="BT11"/>
  <c r="BU11"/>
  <c r="AJ127" i="1"/>
  <c r="AJ114"/>
  <c r="AJ124"/>
  <c r="AJ113"/>
  <c r="AJ129"/>
  <c r="AJ121"/>
  <c r="AJ107"/>
  <c r="D19" i="23"/>
  <c r="E19"/>
  <c r="F19"/>
  <c r="G19"/>
  <c r="H19"/>
  <c r="I19"/>
  <c r="J19"/>
  <c r="K19"/>
  <c r="L19"/>
  <c r="L24" s="1"/>
  <c r="M19"/>
  <c r="M24" s="1"/>
  <c r="N19"/>
  <c r="O19"/>
  <c r="P19"/>
  <c r="Q19"/>
  <c r="R19"/>
  <c r="S19"/>
  <c r="T19"/>
  <c r="U19"/>
  <c r="V19"/>
  <c r="W19"/>
  <c r="X19"/>
  <c r="Y19"/>
  <c r="Z19"/>
  <c r="AB19"/>
  <c r="AD19"/>
  <c r="AE19"/>
  <c r="AE21" s="1"/>
  <c r="AF19"/>
  <c r="AH19"/>
  <c r="AJ19"/>
  <c r="AL19"/>
  <c r="AM19"/>
  <c r="AN19"/>
  <c r="AO19"/>
  <c r="AP19"/>
  <c r="AQ19"/>
  <c r="AR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C19"/>
  <c r="C21" s="1"/>
  <c r="R18" i="24"/>
  <c r="Q17"/>
  <c r="T17" s="1"/>
  <c r="Q15"/>
  <c r="T15" s="1"/>
  <c r="Q12"/>
  <c r="T12" s="1"/>
  <c r="Q11"/>
  <c r="T11" s="1"/>
  <c r="Q10"/>
  <c r="T10" s="1"/>
  <c r="X7"/>
  <c r="Q6"/>
  <c r="T6" s="1"/>
  <c r="Q5"/>
  <c r="T5" s="1"/>
  <c r="X18"/>
  <c r="Y3"/>
  <c r="Q3"/>
  <c r="BP5" i="22"/>
  <c r="BQ5" s="1"/>
  <c r="BP6"/>
  <c r="BQ6" s="1"/>
  <c r="BP7"/>
  <c r="BQ7" s="1"/>
  <c r="BP8"/>
  <c r="BP9"/>
  <c r="BQ9" s="1"/>
  <c r="BP10"/>
  <c r="BQ10" s="1"/>
  <c r="BP11"/>
  <c r="BQ11" s="1"/>
  <c r="BO11"/>
  <c r="BO10"/>
  <c r="BO9"/>
  <c r="BO8"/>
  <c r="BO7"/>
  <c r="BO6"/>
  <c r="BR6" s="1"/>
  <c r="BV6" s="1"/>
  <c r="BO5"/>
  <c r="CL5" i="28" l="1"/>
  <c r="CJ6"/>
  <c r="CJ7" s="1"/>
  <c r="CM4"/>
  <c r="AX123" i="1"/>
  <c r="AX125"/>
  <c r="AX131"/>
  <c r="AX133"/>
  <c r="AV120"/>
  <c r="AW120" s="1"/>
  <c r="AW113"/>
  <c r="AX113" s="1"/>
  <c r="AX122"/>
  <c r="AW119"/>
  <c r="AX119" s="1"/>
  <c r="AX107"/>
  <c r="CL6" i="27"/>
  <c r="CJ7"/>
  <c r="CJ8" s="1"/>
  <c r="CM5"/>
  <c r="CK7"/>
  <c r="CK8" s="1"/>
  <c r="CD13" i="22"/>
  <c r="BQ8"/>
  <c r="C7" i="24"/>
  <c r="CC12" i="22"/>
  <c r="CK10" i="21"/>
  <c r="CL10" s="1"/>
  <c r="CH8"/>
  <c r="CK9"/>
  <c r="BX11" i="19"/>
  <c r="CE11" s="1"/>
  <c r="AW72" i="1"/>
  <c r="AX72" s="1"/>
  <c r="BW4" i="4"/>
  <c r="C9" i="24"/>
  <c r="CL8" i="20"/>
  <c r="AT78" i="1"/>
  <c r="AU78" s="1"/>
  <c r="CJ12" i="19"/>
  <c r="BM23" i="23"/>
  <c r="CH13" i="19"/>
  <c r="CI13" s="1"/>
  <c r="CJ13" s="1"/>
  <c r="CF16" i="18"/>
  <c r="CG16" s="1"/>
  <c r="CH16" s="1"/>
  <c r="AV106" i="1"/>
  <c r="AW106" s="1"/>
  <c r="AX106" s="1"/>
  <c r="AX77"/>
  <c r="AV79"/>
  <c r="AW79" s="1"/>
  <c r="AV80"/>
  <c r="AW80" s="1"/>
  <c r="AX80" s="1"/>
  <c r="AX81"/>
  <c r="K24" i="23"/>
  <c r="BR10" i="22"/>
  <c r="BV10" s="1"/>
  <c r="BR11"/>
  <c r="BR8"/>
  <c r="AJ118" i="1"/>
  <c r="BW13" i="19"/>
  <c r="BW11"/>
  <c r="CF13"/>
  <c r="BR7" i="22"/>
  <c r="BV7" s="1"/>
  <c r="AJ116" i="1"/>
  <c r="AJ109"/>
  <c r="BR9" i="22"/>
  <c r="BV9" s="1"/>
  <c r="BR5"/>
  <c r="BX6"/>
  <c r="BP12" i="18"/>
  <c r="BS12"/>
  <c r="CA12"/>
  <c r="CB12" s="1"/>
  <c r="BP13"/>
  <c r="BS13"/>
  <c r="CA13"/>
  <c r="CB13" s="1"/>
  <c r="CA14"/>
  <c r="CB14" s="1"/>
  <c r="BP15"/>
  <c r="BS15"/>
  <c r="CA15"/>
  <c r="CB15" s="1"/>
  <c r="CN4" i="28" l="1"/>
  <c r="CM5"/>
  <c r="CN5" s="1"/>
  <c r="CO5" s="1"/>
  <c r="CL6"/>
  <c r="CL7" s="1"/>
  <c r="AX120" i="1"/>
  <c r="CO5" i="27"/>
  <c r="CL7"/>
  <c r="CL8" s="1"/>
  <c r="CN6"/>
  <c r="CO6" s="1"/>
  <c r="CM6"/>
  <c r="CM7" s="1"/>
  <c r="CM8" s="1"/>
  <c r="CN5"/>
  <c r="CN7" s="1"/>
  <c r="CN8" s="1"/>
  <c r="CD12" i="22"/>
  <c r="CI8" i="21"/>
  <c r="CL9"/>
  <c r="J7" i="24"/>
  <c r="Q9"/>
  <c r="BV8" i="22"/>
  <c r="BX8" s="1"/>
  <c r="BV5"/>
  <c r="BV11"/>
  <c r="BX11" s="1"/>
  <c r="BY11" s="1"/>
  <c r="BZ11" s="1"/>
  <c r="J9" i="24"/>
  <c r="BX10" i="22"/>
  <c r="BY10" s="1"/>
  <c r="BX9"/>
  <c r="BX7"/>
  <c r="BY7" s="1"/>
  <c r="BZ7" s="1"/>
  <c r="AV78" i="1"/>
  <c r="AW78" s="1"/>
  <c r="AX78" s="1"/>
  <c r="AX79"/>
  <c r="CK12" i="19"/>
  <c r="CL12" s="1"/>
  <c r="CH11"/>
  <c r="CK13"/>
  <c r="CL13" s="1"/>
  <c r="CM13" s="1"/>
  <c r="CN13" s="1"/>
  <c r="CI16" i="18"/>
  <c r="CJ16" s="1"/>
  <c r="CK16" s="1"/>
  <c r="BS14"/>
  <c r="BP14"/>
  <c r="CF11" i="19"/>
  <c r="BT14" i="18"/>
  <c r="BR14"/>
  <c r="F20" i="23"/>
  <c r="BY6" i="22"/>
  <c r="BZ6" s="1"/>
  <c r="BT12" i="18"/>
  <c r="BR12"/>
  <c r="BT15"/>
  <c r="BR15"/>
  <c r="BT13"/>
  <c r="BR13"/>
  <c r="AJ119" i="1"/>
  <c r="AJ139" s="1"/>
  <c r="CN6" i="28" l="1"/>
  <c r="CN7" s="1"/>
  <c r="CO4"/>
  <c r="CO6" s="1"/>
  <c r="CO7" s="1"/>
  <c r="CM6"/>
  <c r="CM7" s="1"/>
  <c r="CP7" s="1"/>
  <c r="CO7" i="27"/>
  <c r="CO8" s="1"/>
  <c r="CP8" s="1"/>
  <c r="F21" i="23"/>
  <c r="BX5" i="22"/>
  <c r="CK8" i="21"/>
  <c r="CL8" s="1"/>
  <c r="BW13" i="18"/>
  <c r="CC13" s="1"/>
  <c r="BW15"/>
  <c r="CC15" s="1"/>
  <c r="BW12"/>
  <c r="BW14"/>
  <c r="BY8" i="22"/>
  <c r="BZ8" s="1"/>
  <c r="BZ10"/>
  <c r="CA10" s="1"/>
  <c r="BY9"/>
  <c r="BZ9" s="1"/>
  <c r="CA7"/>
  <c r="CM12" i="19"/>
  <c r="CN12" s="1"/>
  <c r="CI11"/>
  <c r="CJ11" s="1"/>
  <c r="CL16" i="18"/>
  <c r="C13" i="24"/>
  <c r="BV14" i="18"/>
  <c r="AJ98" i="1"/>
  <c r="AP98"/>
  <c r="AJ91"/>
  <c r="AP101"/>
  <c r="AJ95"/>
  <c r="AJ101"/>
  <c r="CA6" i="22"/>
  <c r="CA11"/>
  <c r="BV12" i="18"/>
  <c r="CC12"/>
  <c r="BV13"/>
  <c r="BV15"/>
  <c r="AP82" i="1"/>
  <c r="BP10" i="19"/>
  <c r="BQ10" s="1"/>
  <c r="BS10"/>
  <c r="CA10"/>
  <c r="CD10" s="1"/>
  <c r="CO13" i="28" l="1"/>
  <c r="CP8"/>
  <c r="CP9" i="27"/>
  <c r="CO14"/>
  <c r="BY5" i="22"/>
  <c r="CA8"/>
  <c r="CB8" s="1"/>
  <c r="J13" i="24"/>
  <c r="CK11" i="19"/>
  <c r="CF15" i="18"/>
  <c r="CG15" s="1"/>
  <c r="CF12"/>
  <c r="CG12" s="1"/>
  <c r="CH12" s="1"/>
  <c r="CF13"/>
  <c r="CG13" s="1"/>
  <c r="AR140" i="1"/>
  <c r="AR101"/>
  <c r="AS101" s="1"/>
  <c r="AR98"/>
  <c r="AS98" s="1"/>
  <c r="AR82"/>
  <c r="AS82" s="1"/>
  <c r="V18" i="24"/>
  <c r="CC14" i="18"/>
  <c r="BX4" i="22"/>
  <c r="CC11"/>
  <c r="CD11" s="1"/>
  <c r="CC7"/>
  <c r="CD7" s="1"/>
  <c r="CA9"/>
  <c r="CB10"/>
  <c r="CC6"/>
  <c r="CD6" s="1"/>
  <c r="BU10" i="19"/>
  <c r="BT10"/>
  <c r="BX10" s="1"/>
  <c r="CE10" s="1"/>
  <c r="Y21" i="23"/>
  <c r="AC21"/>
  <c r="AF20"/>
  <c r="AF21" s="1"/>
  <c r="AG20"/>
  <c r="AI21"/>
  <c r="AJ20"/>
  <c r="AJ21" s="1"/>
  <c r="AK21"/>
  <c r="AL21"/>
  <c r="AM21"/>
  <c r="AN20"/>
  <c r="AN21" s="1"/>
  <c r="AO21"/>
  <c r="AP20"/>
  <c r="AP21" s="1"/>
  <c r="AR20"/>
  <c r="AR21" s="1"/>
  <c r="AS21"/>
  <c r="AT20"/>
  <c r="AT21" s="1"/>
  <c r="AU20"/>
  <c r="AX20"/>
  <c r="AX21" s="1"/>
  <c r="AY21"/>
  <c r="AZ20"/>
  <c r="AZ21" s="1"/>
  <c r="BB21"/>
  <c r="BD21"/>
  <c r="BE21"/>
  <c r="BF20"/>
  <c r="BH20"/>
  <c r="BH21" s="1"/>
  <c r="BI21"/>
  <c r="BJ20"/>
  <c r="BJ21" s="1"/>
  <c r="BK21"/>
  <c r="BL20"/>
  <c r="BL21" s="1"/>
  <c r="T20"/>
  <c r="BS9" i="19"/>
  <c r="CA9"/>
  <c r="CD9" s="1"/>
  <c r="AP99" i="1"/>
  <c r="AP100"/>
  <c r="CA7" i="19"/>
  <c r="CD7" s="1"/>
  <c r="CA8"/>
  <c r="CD8" s="1"/>
  <c r="CI17" i="21"/>
  <c r="CA7"/>
  <c r="BQ7"/>
  <c r="BQ11" s="1"/>
  <c r="CA6"/>
  <c r="CB6" s="1"/>
  <c r="BS6"/>
  <c r="BT6"/>
  <c r="CA5"/>
  <c r="CA7" i="20"/>
  <c r="CB7" s="1"/>
  <c r="BN7"/>
  <c r="CA6"/>
  <c r="BS6"/>
  <c r="BN6"/>
  <c r="CA5"/>
  <c r="CA6" i="19"/>
  <c r="CD6" s="1"/>
  <c r="CA5"/>
  <c r="BX33" i="18"/>
  <c r="CA11"/>
  <c r="CB11" s="1"/>
  <c r="CA10"/>
  <c r="CB10" s="1"/>
  <c r="BS9"/>
  <c r="CA8"/>
  <c r="CB8" s="1"/>
  <c r="BS8"/>
  <c r="CA7"/>
  <c r="CB7" s="1"/>
  <c r="BS7"/>
  <c r="CA6"/>
  <c r="CB6" s="1"/>
  <c r="CA5"/>
  <c r="CA9" i="20" l="1"/>
  <c r="BW13" s="1"/>
  <c r="CB6"/>
  <c r="CB9" s="1"/>
  <c r="BN9"/>
  <c r="CA11" i="21"/>
  <c r="BZ5" i="22"/>
  <c r="CC8"/>
  <c r="CD8" s="1"/>
  <c r="Q16" i="24"/>
  <c r="CB5" i="21"/>
  <c r="CD5" i="19"/>
  <c r="CD14" s="1"/>
  <c r="CA14"/>
  <c r="CB5" i="18"/>
  <c r="CB17" s="1"/>
  <c r="CA17"/>
  <c r="AT101" i="1"/>
  <c r="AU101" s="1"/>
  <c r="CH15" i="18"/>
  <c r="CI15" s="1"/>
  <c r="CJ15" s="1"/>
  <c r="AT82" i="1"/>
  <c r="AU82" s="1"/>
  <c r="AV82" s="1"/>
  <c r="AW82" s="1"/>
  <c r="AX82" s="1"/>
  <c r="CH13" i="18"/>
  <c r="CI13" s="1"/>
  <c r="CL11" i="19"/>
  <c r="BX15" i="22"/>
  <c r="CH10" i="19"/>
  <c r="CI10" s="1"/>
  <c r="CJ10" s="1"/>
  <c r="CI12" i="18"/>
  <c r="CJ12" s="1"/>
  <c r="CK12" s="1"/>
  <c r="CF14"/>
  <c r="CG14" s="1"/>
  <c r="CH14" s="1"/>
  <c r="AV101" i="1"/>
  <c r="AW101" s="1"/>
  <c r="AT98"/>
  <c r="AU98" s="1"/>
  <c r="AR99"/>
  <c r="AS99" s="1"/>
  <c r="AR100"/>
  <c r="AS100" s="1"/>
  <c r="AT100" s="1"/>
  <c r="D21" i="23"/>
  <c r="BU9" i="20"/>
  <c r="BS7" i="21"/>
  <c r="Q8" i="24"/>
  <c r="CB7" i="21"/>
  <c r="BS7" i="20"/>
  <c r="AV20" i="23"/>
  <c r="AV21" s="1"/>
  <c r="AD20"/>
  <c r="AD21" s="1"/>
  <c r="BG20"/>
  <c r="BG21" s="1"/>
  <c r="BC21"/>
  <c r="BA20"/>
  <c r="R20"/>
  <c r="R21" s="1"/>
  <c r="N20"/>
  <c r="N21" s="1"/>
  <c r="BP28"/>
  <c r="U18" i="24"/>
  <c r="BF21" i="23"/>
  <c r="Q14" i="24"/>
  <c r="BS6" i="18"/>
  <c r="BS11"/>
  <c r="T21" i="23"/>
  <c r="P20"/>
  <c r="P21" s="1"/>
  <c r="BS6" i="19"/>
  <c r="BY4" i="22"/>
  <c r="BS5" i="19"/>
  <c r="AJ97" i="1"/>
  <c r="AP97"/>
  <c r="AJ90"/>
  <c r="AP95"/>
  <c r="AJ99"/>
  <c r="AJ100"/>
  <c r="CC10" i="22"/>
  <c r="CD10" s="1"/>
  <c r="CC9"/>
  <c r="BS10" i="18"/>
  <c r="BT10"/>
  <c r="BR5" i="20"/>
  <c r="BW10" i="19"/>
  <c r="BT7" i="21"/>
  <c r="BU7"/>
  <c r="BU11" s="1"/>
  <c r="BP6" i="19"/>
  <c r="BQ6" s="1"/>
  <c r="BP7"/>
  <c r="BZ25" i="18"/>
  <c r="BT9"/>
  <c r="BU8" i="19"/>
  <c r="BP8"/>
  <c r="BP9"/>
  <c r="BS8"/>
  <c r="BU6"/>
  <c r="BS7"/>
  <c r="CF10"/>
  <c r="BU9"/>
  <c r="BP6" i="18"/>
  <c r="BU7" i="19"/>
  <c r="BT11" i="18"/>
  <c r="BP11"/>
  <c r="BR11"/>
  <c r="BT6"/>
  <c r="BR6"/>
  <c r="BP5" i="21"/>
  <c r="BR5"/>
  <c r="BT5"/>
  <c r="BS5"/>
  <c r="BP6"/>
  <c r="BR6"/>
  <c r="BW6" s="1"/>
  <c r="BP7"/>
  <c r="BR7"/>
  <c r="BS5" i="20"/>
  <c r="BP5"/>
  <c r="BT5"/>
  <c r="BP6"/>
  <c r="BR6"/>
  <c r="BW6" s="1"/>
  <c r="BT6"/>
  <c r="BP7"/>
  <c r="BR7"/>
  <c r="BT7"/>
  <c r="BS5" i="18"/>
  <c r="BR5"/>
  <c r="BT5"/>
  <c r="BP7"/>
  <c r="BR7"/>
  <c r="BT7"/>
  <c r="BP8"/>
  <c r="BR8"/>
  <c r="BT8"/>
  <c r="BP9"/>
  <c r="BR9"/>
  <c r="BP10"/>
  <c r="BR10"/>
  <c r="O13" i="24" l="1"/>
  <c r="B15"/>
  <c r="B18" s="1"/>
  <c r="BP17" i="18"/>
  <c r="BY15" i="22"/>
  <c r="CB11" i="21"/>
  <c r="AT99" i="1"/>
  <c r="BA21" i="23"/>
  <c r="CA5" i="22"/>
  <c r="BR11" i="21"/>
  <c r="BS11"/>
  <c r="BT11"/>
  <c r="D18" i="24"/>
  <c r="BW8" i="18"/>
  <c r="BW5"/>
  <c r="CC5" s="1"/>
  <c r="BV18" i="21"/>
  <c r="BW5"/>
  <c r="BR9" i="20"/>
  <c r="BW7"/>
  <c r="BW5"/>
  <c r="CA18" i="19"/>
  <c r="CC21" i="18"/>
  <c r="BW10"/>
  <c r="BW9"/>
  <c r="CC9" s="1"/>
  <c r="BW7"/>
  <c r="CC7" s="1"/>
  <c r="BW6"/>
  <c r="BW11"/>
  <c r="AX101" i="1"/>
  <c r="BS9" i="20"/>
  <c r="BT9"/>
  <c r="BP9"/>
  <c r="BP14" i="19"/>
  <c r="BS14"/>
  <c r="BU14"/>
  <c r="CM11"/>
  <c r="CK10"/>
  <c r="CK15" i="18"/>
  <c r="CL15" s="1"/>
  <c r="CI14"/>
  <c r="CK14" s="1"/>
  <c r="CL12"/>
  <c r="CJ13"/>
  <c r="CK13" s="1"/>
  <c r="CL13" s="1"/>
  <c r="AR95" i="1"/>
  <c r="AS95" s="1"/>
  <c r="AR97"/>
  <c r="AS97" s="1"/>
  <c r="AU100"/>
  <c r="AU99"/>
  <c r="AV98"/>
  <c r="AW98" s="1"/>
  <c r="AX98" s="1"/>
  <c r="Q13" i="24"/>
  <c r="O18"/>
  <c r="BJ24" i="23"/>
  <c r="BS17" i="18"/>
  <c r="BT17"/>
  <c r="BR17"/>
  <c r="BT6" i="19"/>
  <c r="BW6" s="1"/>
  <c r="BZ4" i="22"/>
  <c r="Q4" i="24"/>
  <c r="BQ5" i="19"/>
  <c r="CD9" i="22"/>
  <c r="BT7" i="19"/>
  <c r="BQ7"/>
  <c r="BT8"/>
  <c r="BQ8"/>
  <c r="BT9"/>
  <c r="BQ9"/>
  <c r="BV6" i="18"/>
  <c r="BV5" i="21"/>
  <c r="BV11" i="18"/>
  <c r="BV7" i="21"/>
  <c r="BW7"/>
  <c r="BV6"/>
  <c r="CC6"/>
  <c r="BV6" i="20"/>
  <c r="BV7"/>
  <c r="BV5"/>
  <c r="BT5" i="19"/>
  <c r="BV9" i="18"/>
  <c r="BV7"/>
  <c r="BV5"/>
  <c r="BV10"/>
  <c r="BV8"/>
  <c r="AT95" i="1" l="1"/>
  <c r="AU95" s="1"/>
  <c r="AV95" s="1"/>
  <c r="BZ15" i="22"/>
  <c r="CB5"/>
  <c r="BW11" i="21"/>
  <c r="BY17" s="1"/>
  <c r="BV11"/>
  <c r="CC7"/>
  <c r="CD7" s="1"/>
  <c r="BX8" i="19"/>
  <c r="CE8" s="1"/>
  <c r="BX7"/>
  <c r="CE7" s="1"/>
  <c r="BX9"/>
  <c r="CE9" s="1"/>
  <c r="BX6"/>
  <c r="CE6" s="1"/>
  <c r="BX5"/>
  <c r="CE5" s="1"/>
  <c r="BW17" i="18"/>
  <c r="CA20" s="1"/>
  <c r="AV100" i="1"/>
  <c r="AW100" s="1"/>
  <c r="BV9" i="20"/>
  <c r="CC7"/>
  <c r="CF7" s="1"/>
  <c r="BW9"/>
  <c r="BY14" s="1"/>
  <c r="BQ14" i="19"/>
  <c r="BT14"/>
  <c r="CN11"/>
  <c r="Q18" i="24"/>
  <c r="P18"/>
  <c r="CF6" i="21"/>
  <c r="CG6" s="1"/>
  <c r="CM10" i="19"/>
  <c r="CL14" i="18"/>
  <c r="CF9"/>
  <c r="CG9" s="1"/>
  <c r="CF7"/>
  <c r="CG7" s="1"/>
  <c r="AT97" i="1"/>
  <c r="AW95"/>
  <c r="AX95" s="1"/>
  <c r="AV99"/>
  <c r="AW99" s="1"/>
  <c r="BV17" i="18"/>
  <c r="CC6" i="20"/>
  <c r="CC8" i="18"/>
  <c r="CC6"/>
  <c r="CC11"/>
  <c r="CA4" i="22"/>
  <c r="CC10" i="18"/>
  <c r="BW7" i="19"/>
  <c r="BW8"/>
  <c r="CD7" i="18"/>
  <c r="CD9"/>
  <c r="BW9" i="19"/>
  <c r="CD6" i="21"/>
  <c r="CC5"/>
  <c r="CC5" i="20"/>
  <c r="BW5" i="19"/>
  <c r="S13" i="24" l="1"/>
  <c r="C15"/>
  <c r="CF7" i="21"/>
  <c r="CG7" s="1"/>
  <c r="CC5" i="22"/>
  <c r="CA15"/>
  <c r="CC11" i="21"/>
  <c r="CE14" i="19"/>
  <c r="T8" i="24"/>
  <c r="T16"/>
  <c r="CD7" i="20"/>
  <c r="T14" i="24"/>
  <c r="CC17" i="18"/>
  <c r="CD6" i="20"/>
  <c r="CC9"/>
  <c r="J22" i="24" s="1"/>
  <c r="E18"/>
  <c r="AX100" i="1"/>
  <c r="CF6" i="20"/>
  <c r="CG6" s="1"/>
  <c r="CH6" s="1"/>
  <c r="BW14" i="19"/>
  <c r="T4" i="24" s="1"/>
  <c r="CH7" i="18"/>
  <c r="CI7" s="1"/>
  <c r="CJ7" s="1"/>
  <c r="CN10" i="19"/>
  <c r="BX14"/>
  <c r="CD23" s="1"/>
  <c r="CH6" i="21"/>
  <c r="CI6" s="1"/>
  <c r="CF5"/>
  <c r="CH9" i="19"/>
  <c r="CI9" s="1"/>
  <c r="CH7"/>
  <c r="CI7" s="1"/>
  <c r="CF6"/>
  <c r="CH6"/>
  <c r="CI6" s="1"/>
  <c r="CH8"/>
  <c r="CI8" s="1"/>
  <c r="CH9" i="18"/>
  <c r="CI9" s="1"/>
  <c r="CJ9" s="1"/>
  <c r="CK9" s="1"/>
  <c r="CL9" s="1"/>
  <c r="CF5"/>
  <c r="CG5" s="1"/>
  <c r="CD6"/>
  <c r="CF6"/>
  <c r="CG6" s="1"/>
  <c r="CH6" s="1"/>
  <c r="CD10"/>
  <c r="CF10"/>
  <c r="CG10" s="1"/>
  <c r="CD11"/>
  <c r="CF11"/>
  <c r="CG11" s="1"/>
  <c r="AX99" i="1"/>
  <c r="AV97"/>
  <c r="AW97" s="1"/>
  <c r="AU97"/>
  <c r="CD8" i="18"/>
  <c r="CF7" i="19"/>
  <c r="CF9"/>
  <c r="CF8"/>
  <c r="CD5" i="21"/>
  <c r="CD11" s="1"/>
  <c r="CG7" i="20"/>
  <c r="CD5"/>
  <c r="CF5"/>
  <c r="CD5" i="18"/>
  <c r="S18" i="24" l="1"/>
  <c r="T13"/>
  <c r="Y13" s="1"/>
  <c r="Y18" s="1"/>
  <c r="CF11" i="21"/>
  <c r="CF12" s="1"/>
  <c r="CD5" i="22"/>
  <c r="CH7" i="21"/>
  <c r="CD9" i="20"/>
  <c r="CF9"/>
  <c r="CF10" s="1"/>
  <c r="CJ9" i="19"/>
  <c r="CK9" s="1"/>
  <c r="CK6" i="21"/>
  <c r="CJ8" i="19"/>
  <c r="CK8" s="1"/>
  <c r="CL8" s="1"/>
  <c r="CJ6"/>
  <c r="CK6" s="1"/>
  <c r="CL6" s="1"/>
  <c r="CM6" s="1"/>
  <c r="CH5"/>
  <c r="CH14" s="1"/>
  <c r="CJ7"/>
  <c r="CK7" i="18"/>
  <c r="CL7" s="1"/>
  <c r="CH11"/>
  <c r="CI11" s="1"/>
  <c r="CH10"/>
  <c r="CI10" s="1"/>
  <c r="CJ10" s="1"/>
  <c r="CG17"/>
  <c r="CI6"/>
  <c r="CH5"/>
  <c r="CF18"/>
  <c r="AX97" i="1"/>
  <c r="CD17" i="18"/>
  <c r="CI6" i="20"/>
  <c r="CJ6" s="1"/>
  <c r="CC4" i="22"/>
  <c r="CC14" s="1"/>
  <c r="CG5" i="21"/>
  <c r="CG11" s="1"/>
  <c r="CG5" i="20"/>
  <c r="CG9" s="1"/>
  <c r="CH7"/>
  <c r="CF5" i="19"/>
  <c r="CF14" s="1"/>
  <c r="AP96" i="1"/>
  <c r="AP94"/>
  <c r="CC15" i="22" l="1"/>
  <c r="CI7" i="21"/>
  <c r="CJ7" s="1"/>
  <c r="CL6"/>
  <c r="CL9" i="19"/>
  <c r="CM9" s="1"/>
  <c r="CN9" s="1"/>
  <c r="CD4" i="22"/>
  <c r="CN6" i="19"/>
  <c r="CB15" i="22"/>
  <c r="CG12" i="21"/>
  <c r="CK7" i="19"/>
  <c r="CM8"/>
  <c r="CN8" s="1"/>
  <c r="CH17" i="18"/>
  <c r="CJ11"/>
  <c r="CK11" s="1"/>
  <c r="CI5"/>
  <c r="CK10"/>
  <c r="CL10" s="1"/>
  <c r="AR96" i="1"/>
  <c r="AS96" s="1"/>
  <c r="AR94"/>
  <c r="AS94" s="1"/>
  <c r="M21" i="23"/>
  <c r="W21"/>
  <c r="AA21"/>
  <c r="AP88" i="1"/>
  <c r="AJ92"/>
  <c r="AP90"/>
  <c r="AJ87"/>
  <c r="AJ89"/>
  <c r="AP87"/>
  <c r="AP89"/>
  <c r="AJ94"/>
  <c r="AP91"/>
  <c r="AJ88"/>
  <c r="AP93"/>
  <c r="AJ96"/>
  <c r="AP92"/>
  <c r="AJ93"/>
  <c r="CG10" i="20"/>
  <c r="CH5"/>
  <c r="CH9" s="1"/>
  <c r="CH5" i="21"/>
  <c r="CH11" s="1"/>
  <c r="CG18" i="18"/>
  <c r="CH16" i="19"/>
  <c r="CK6" i="20"/>
  <c r="CI7"/>
  <c r="CI5" i="19"/>
  <c r="CI14" s="1"/>
  <c r="E20" i="23"/>
  <c r="BM20" s="1"/>
  <c r="I20"/>
  <c r="H20"/>
  <c r="J20"/>
  <c r="J21" s="1"/>
  <c r="L20"/>
  <c r="L21" s="1"/>
  <c r="V21"/>
  <c r="X21"/>
  <c r="Z20"/>
  <c r="Z21" s="1"/>
  <c r="AB20"/>
  <c r="AB21" s="1"/>
  <c r="AG21"/>
  <c r="AH20"/>
  <c r="AH21" s="1"/>
  <c r="CD14" i="22" l="1"/>
  <c r="CD15" s="1"/>
  <c r="CE15" s="1"/>
  <c r="CE16" s="1"/>
  <c r="BN20" i="23"/>
  <c r="BN21" s="1"/>
  <c r="CK7" i="21"/>
  <c r="CJ7" i="20"/>
  <c r="CM7" i="19"/>
  <c r="CN7" s="1"/>
  <c r="CI17" i="18"/>
  <c r="CJ5"/>
  <c r="CK5" s="1"/>
  <c r="CK17" s="1"/>
  <c r="CL11"/>
  <c r="AT94" i="1"/>
  <c r="AT96"/>
  <c r="AU96" s="1"/>
  <c r="AR92"/>
  <c r="AS92" s="1"/>
  <c r="AR93"/>
  <c r="AS93" s="1"/>
  <c r="AR91"/>
  <c r="AS91" s="1"/>
  <c r="AR89"/>
  <c r="AS89" s="1"/>
  <c r="AR90"/>
  <c r="AS90" s="1"/>
  <c r="AT90" s="1"/>
  <c r="AR88"/>
  <c r="AS88" s="1"/>
  <c r="AU94"/>
  <c r="AV94" s="1"/>
  <c r="AW94" s="1"/>
  <c r="AX94" s="1"/>
  <c r="AJ102"/>
  <c r="CI5" i="20"/>
  <c r="CJ5" s="1"/>
  <c r="CH10"/>
  <c r="CL6"/>
  <c r="H21" i="23"/>
  <c r="U21"/>
  <c r="S21"/>
  <c r="Q21"/>
  <c r="O21"/>
  <c r="K21"/>
  <c r="I21"/>
  <c r="G21"/>
  <c r="E21"/>
  <c r="AP102" i="1"/>
  <c r="CI5" i="21"/>
  <c r="CI11" s="1"/>
  <c r="CH12"/>
  <c r="CH18" i="18"/>
  <c r="CI16" i="19"/>
  <c r="CJ5"/>
  <c r="CJ14" s="1"/>
  <c r="CK7" i="20"/>
  <c r="AR87" i="1"/>
  <c r="CD5" i="4"/>
  <c r="CE5" s="1"/>
  <c r="CE14" i="22" l="1"/>
  <c r="CL7" i="21"/>
  <c r="AT89" i="1"/>
  <c r="AU89" s="1"/>
  <c r="AV96"/>
  <c r="AW96" s="1"/>
  <c r="CI9" i="20"/>
  <c r="CI10" s="1"/>
  <c r="CJ9"/>
  <c r="CJ10" s="1"/>
  <c r="CL7"/>
  <c r="CL5" i="18"/>
  <c r="CL17" s="1"/>
  <c r="CL18" s="1"/>
  <c r="CJ17"/>
  <c r="AT92" i="1"/>
  <c r="AU92" s="1"/>
  <c r="AV92" s="1"/>
  <c r="AT88"/>
  <c r="AU88" s="1"/>
  <c r="AT91"/>
  <c r="AT93"/>
  <c r="AU93" s="1"/>
  <c r="AV93" s="1"/>
  <c r="AW93" s="1"/>
  <c r="AU90"/>
  <c r="AV89"/>
  <c r="AW89" s="1"/>
  <c r="CI12" i="21"/>
  <c r="CJ5"/>
  <c r="CJ11" s="1"/>
  <c r="AS87" i="1"/>
  <c r="AS102" s="1"/>
  <c r="AS103" s="1"/>
  <c r="AR102"/>
  <c r="AR103" s="1"/>
  <c r="CI18" i="18"/>
  <c r="CK5" i="19"/>
  <c r="CK14" s="1"/>
  <c r="CJ16"/>
  <c r="CK5" i="20"/>
  <c r="CK9" s="1"/>
  <c r="BP5" i="4"/>
  <c r="AW92" i="1" l="1"/>
  <c r="AX89"/>
  <c r="AX92"/>
  <c r="AX93"/>
  <c r="AX96"/>
  <c r="CL5" i="20"/>
  <c r="CL9" s="1"/>
  <c r="AV88" i="1"/>
  <c r="AW88" s="1"/>
  <c r="AV90"/>
  <c r="AW90" s="1"/>
  <c r="AX90" s="1"/>
  <c r="AU91"/>
  <c r="CK5" i="21"/>
  <c r="CK11" s="1"/>
  <c r="CJ12"/>
  <c r="CJ18" i="18"/>
  <c r="AT87" i="1"/>
  <c r="AT102" s="1"/>
  <c r="AT103" s="1"/>
  <c r="CK16" i="19"/>
  <c r="AU87" i="1"/>
  <c r="CL5" i="19"/>
  <c r="CL14" s="1"/>
  <c r="CK10" i="20"/>
  <c r="CK12" i="21" l="1"/>
  <c r="CL5"/>
  <c r="CL11" s="1"/>
  <c r="AV87" i="1"/>
  <c r="AW87" s="1"/>
  <c r="AX87" s="1"/>
  <c r="AX88"/>
  <c r="AV91"/>
  <c r="BP6" i="4"/>
  <c r="CK18" i="18"/>
  <c r="CM18" s="1"/>
  <c r="CM19" s="1"/>
  <c r="CM24" s="1"/>
  <c r="CL16" i="19"/>
  <c r="AU102" i="1"/>
  <c r="AU103" s="1"/>
  <c r="CM5" i="19"/>
  <c r="CM14" s="1"/>
  <c r="CL10" i="20"/>
  <c r="CM10" s="1"/>
  <c r="CN11" s="1"/>
  <c r="CL12" i="21" l="1"/>
  <c r="CN12" s="1"/>
  <c r="CN13" s="1"/>
  <c r="CN5" i="19"/>
  <c r="CN14" s="1"/>
  <c r="AV102" i="1"/>
  <c r="AV103" s="1"/>
  <c r="AW91"/>
  <c r="AX91" s="1"/>
  <c r="AX102" s="1"/>
  <c r="BT5" i="4"/>
  <c r="CM16" i="19"/>
  <c r="CM14" i="20"/>
  <c r="BU5" i="4"/>
  <c r="CD4"/>
  <c r="AW102" i="1" l="1"/>
  <c r="AW103" s="1"/>
  <c r="CD6" i="4"/>
  <c r="CE4"/>
  <c r="CE6" s="1"/>
  <c r="AX103" i="1"/>
  <c r="CN16" i="19"/>
  <c r="CP16" s="1"/>
  <c r="CQ16" s="1"/>
  <c r="AZ103" i="1"/>
  <c r="BR5" i="4"/>
  <c r="BQ5"/>
  <c r="W18" i="24" l="1"/>
  <c r="F18"/>
  <c r="CC16" i="4"/>
  <c r="BW5"/>
  <c r="BX5"/>
  <c r="CF5" s="1"/>
  <c r="CI5" l="1"/>
  <c r="CJ5" s="1"/>
  <c r="CG5"/>
  <c r="CK5" l="1"/>
  <c r="CL5" s="1"/>
  <c r="BR6"/>
  <c r="BQ6"/>
  <c r="CM5" l="1"/>
  <c r="CN5" s="1"/>
  <c r="CO5" l="1"/>
  <c r="AP83" i="1"/>
  <c r="BT4" i="4"/>
  <c r="BT6" l="1"/>
  <c r="BX4"/>
  <c r="CF4" s="1"/>
  <c r="CF6" s="1"/>
  <c r="BU6"/>
  <c r="BW6" l="1"/>
  <c r="BX6" l="1"/>
  <c r="BZ13" s="1"/>
  <c r="C18" i="24" l="1"/>
  <c r="J15"/>
  <c r="J18" s="1"/>
  <c r="CI4" i="4"/>
  <c r="CI6" s="1"/>
  <c r="T7" i="24"/>
  <c r="AQ21" i="23"/>
  <c r="CG4" i="4"/>
  <c r="CG6" s="1"/>
  <c r="T18" i="24" l="1"/>
  <c r="AR84" i="1"/>
  <c r="AS84"/>
  <c r="AT84" l="1"/>
  <c r="CG13" i="4" l="1"/>
  <c r="AU21" i="23" l="1"/>
  <c r="CI7" i="4" l="1"/>
  <c r="CJ4"/>
  <c r="CJ6" s="1"/>
  <c r="AW21" i="23" l="1"/>
  <c r="BM21" s="1"/>
  <c r="BA2" i="1"/>
  <c r="CK4" i="4"/>
  <c r="CK6" s="1"/>
  <c r="CJ7"/>
  <c r="CL4" l="1"/>
  <c r="CL6" s="1"/>
  <c r="CK7"/>
  <c r="CL7" l="1"/>
  <c r="CM4"/>
  <c r="CM6" s="1"/>
  <c r="CM7" l="1"/>
  <c r="CN4"/>
  <c r="CN6" s="1"/>
  <c r="CO4" l="1"/>
  <c r="CO6" s="1"/>
  <c r="CN7"/>
  <c r="CO7" l="1"/>
  <c r="CP7" s="1"/>
  <c r="CO13" l="1"/>
  <c r="CP8"/>
  <c r="AU84" i="1"/>
  <c r="AV84" l="1"/>
  <c r="AW84" l="1"/>
  <c r="AX84"/>
  <c r="AY84" l="1"/>
  <c r="AA18" i="19"/>
</calcChain>
</file>

<file path=xl/comments1.xml><?xml version="1.0" encoding="utf-8"?>
<comments xmlns="http://schemas.openxmlformats.org/spreadsheetml/2006/main">
  <authors>
    <author>oldpc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oldpc: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<sst xmlns="http://schemas.openxmlformats.org/spreadsheetml/2006/main" count="724" uniqueCount="179">
  <si>
    <t>S/NO</t>
  </si>
  <si>
    <t>REG NO</t>
  </si>
  <si>
    <t>NAME</t>
  </si>
  <si>
    <t>TOTAL</t>
  </si>
  <si>
    <t>AMOUNT</t>
  </si>
  <si>
    <t>OT</t>
  </si>
  <si>
    <t xml:space="preserve">UNIFORM </t>
  </si>
  <si>
    <t>ADVANCE</t>
  </si>
  <si>
    <t>BALANCE PAY</t>
  </si>
  <si>
    <t>OT PAY</t>
  </si>
  <si>
    <t>TOTAL AMOUNT</t>
  </si>
  <si>
    <t>SIGNATURE</t>
  </si>
  <si>
    <t>CASH WORK  - 500/=</t>
  </si>
  <si>
    <t>CASUAL LABOURS  - 680/=</t>
  </si>
  <si>
    <t>Name</t>
  </si>
  <si>
    <t>BU       Bunglow Upkeep</t>
  </si>
  <si>
    <t>DIR      Drier</t>
  </si>
  <si>
    <t>FU       Factory Upkeep</t>
  </si>
  <si>
    <t>FER      Fermenting</t>
  </si>
  <si>
    <t>FW       Firewood</t>
  </si>
  <si>
    <t>LS       Leaf Spreadin (Loft)</t>
  </si>
  <si>
    <t>MU       Machinary Upkeep</t>
  </si>
  <si>
    <t>PAC      Packing</t>
  </si>
  <si>
    <t>PH       Paid Hollyday</t>
  </si>
  <si>
    <t>ROL      Rolling</t>
  </si>
  <si>
    <t>SIF      Sifting</t>
  </si>
  <si>
    <t>WT       Watcher</t>
  </si>
  <si>
    <t>WI       Withering</t>
  </si>
  <si>
    <t>Driving LG 2809</t>
  </si>
  <si>
    <t>Medical Labours</t>
  </si>
  <si>
    <t>LC Lorry Helpers</t>
  </si>
  <si>
    <t>0t</t>
  </si>
  <si>
    <t>Shifting Cash Work</t>
  </si>
  <si>
    <t>FOOD</t>
  </si>
  <si>
    <t>pss</t>
  </si>
  <si>
    <t>incentive</t>
  </si>
  <si>
    <t>Balance Pay</t>
  </si>
  <si>
    <t>HP</t>
  </si>
  <si>
    <t>PSS</t>
  </si>
  <si>
    <t>INCENTIVE</t>
  </si>
  <si>
    <t>DARTRY VALLEY TEA FACTORY</t>
  </si>
  <si>
    <t xml:space="preserve">JOB CODE SUMMARY </t>
  </si>
  <si>
    <t>GAMPALA</t>
  </si>
  <si>
    <t>CODE</t>
  </si>
  <si>
    <t>TOTAL DAYS</t>
  </si>
  <si>
    <t>OR HRS</t>
  </si>
  <si>
    <t>OT AMOUNT</t>
  </si>
  <si>
    <t>BALANCE</t>
  </si>
  <si>
    <t>OT HRS</t>
  </si>
  <si>
    <t>CASH ADVANCE</t>
  </si>
  <si>
    <t>DAYS</t>
  </si>
  <si>
    <t>CASH PAYMENT -CASH NAME -500/=</t>
  </si>
  <si>
    <t>LC       Lorry Cleaners</t>
  </si>
  <si>
    <t xml:space="preserve">LORRY HELPERS SALARY </t>
  </si>
  <si>
    <t>C/ ROLL CASH WORKERS</t>
  </si>
  <si>
    <t>UNIFORM</t>
  </si>
  <si>
    <t xml:space="preserve">LORRY HELPERS  - </t>
  </si>
  <si>
    <t>medical labours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</si>
  <si>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</si>
  <si>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Ot Amount</t>
  </si>
  <si>
    <t>ot</t>
  </si>
  <si>
    <t xml:space="preserve"> OT AMOUNT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</si>
  <si>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</si>
  <si>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CASUAL LABOURS</t>
  </si>
  <si>
    <t>Advance</t>
  </si>
  <si>
    <t>WITH OUT OT</t>
  </si>
  <si>
    <t>TOTAL DEDUCTION</t>
  </si>
  <si>
    <t>WITHOUT OT</t>
  </si>
  <si>
    <t>TOTAL DIDUCTION</t>
  </si>
  <si>
    <t>DRIER</t>
  </si>
  <si>
    <t>Rolling Cash Work</t>
  </si>
  <si>
    <t xml:space="preserve">C/ ROLL CASH WORKERS </t>
  </si>
  <si>
    <t>FIERWOOD Cash Work</t>
  </si>
  <si>
    <t>LOFT Cash Work</t>
  </si>
  <si>
    <t>poojawatti</t>
  </si>
  <si>
    <t>CASH</t>
  </si>
  <si>
    <t>THS   SHIFTING</t>
  </si>
  <si>
    <t>GAMINI</t>
  </si>
  <si>
    <t>OMITED</t>
  </si>
  <si>
    <t>CASH WORK  -700/=</t>
  </si>
  <si>
    <t xml:space="preserve">                                                                                               </t>
  </si>
  <si>
    <t>700/=</t>
  </si>
  <si>
    <t>CHATHURANGA</t>
  </si>
  <si>
    <t>PRAMUDITHA</t>
  </si>
  <si>
    <t>KAVINDU</t>
  </si>
  <si>
    <t xml:space="preserve"> </t>
  </si>
  <si>
    <t>CASH WORK  -400/=</t>
  </si>
  <si>
    <t>OT TOTAL</t>
  </si>
  <si>
    <t>TOTAL OT</t>
  </si>
  <si>
    <t>UPALI</t>
  </si>
  <si>
    <t>ALAGAN</t>
  </si>
  <si>
    <t>400/=</t>
  </si>
  <si>
    <t>OT HOURS</t>
  </si>
  <si>
    <t>TOTALDAYS</t>
  </si>
  <si>
    <t>R MANEL</t>
  </si>
  <si>
    <t>T ANOMA</t>
  </si>
  <si>
    <t>SISIRA</t>
  </si>
  <si>
    <t>SURESH</t>
  </si>
  <si>
    <t>SHANTHI</t>
  </si>
  <si>
    <t>MALANI</t>
  </si>
  <si>
    <t>KUSUMAWATHI</t>
  </si>
  <si>
    <t>DAYANANDA</t>
  </si>
  <si>
    <t>SUNIL</t>
  </si>
  <si>
    <t>CHANAKA</t>
  </si>
  <si>
    <t>KEHELPANNALA</t>
  </si>
  <si>
    <t>RANJANI</t>
  </si>
  <si>
    <t>PUSHPAKANTHI</t>
  </si>
  <si>
    <t>MANJULA</t>
  </si>
  <si>
    <t>GNANALATHA</t>
  </si>
  <si>
    <t>MALLIKA</t>
  </si>
  <si>
    <t>H G RANASINGHE</t>
  </si>
  <si>
    <t>MEDICALE</t>
  </si>
  <si>
    <t>FAUSI AMMAH</t>
  </si>
  <si>
    <t>PATHTHINADAN</t>
  </si>
  <si>
    <t>DONATION</t>
  </si>
  <si>
    <t>MONTH OF AUGUST 2020</t>
  </si>
  <si>
    <t>MONTH OF AUG  2020</t>
  </si>
  <si>
    <t>DHANUSHKA</t>
  </si>
  <si>
    <t>INDRA KUMARI</t>
  </si>
  <si>
    <t>PUSHPA</t>
  </si>
  <si>
    <t>SUDARMA</t>
  </si>
  <si>
    <t>SIRIYALATHA</t>
  </si>
  <si>
    <t>ASHOKA</t>
  </si>
  <si>
    <t>PEMAWATHI</t>
  </si>
  <si>
    <t>S SUBASH</t>
  </si>
  <si>
    <t>S NIROSHA</t>
  </si>
  <si>
    <t>RAJALECHCHUMI</t>
  </si>
  <si>
    <t>SHANTHA KUMARI</t>
  </si>
  <si>
    <t>DARSHANA</t>
  </si>
  <si>
    <t>UDAYARATHNA</t>
  </si>
  <si>
    <t>JAGATH</t>
  </si>
  <si>
    <t>JANAKA</t>
  </si>
  <si>
    <t>CHAMARA</t>
  </si>
  <si>
    <t>AVISHKA</t>
  </si>
  <si>
    <t>ARUNASHANTHA</t>
  </si>
  <si>
    <t>V SUMATHI</t>
  </si>
  <si>
    <t>P JAYAM</t>
  </si>
  <si>
    <t>JAYARATHNA</t>
  </si>
  <si>
    <t>SAMANTHA</t>
  </si>
  <si>
    <t>DINESHIKA</t>
  </si>
  <si>
    <t>GNANATHISSA</t>
  </si>
  <si>
    <t>GUNARATHNA</t>
  </si>
  <si>
    <t>THILINI</t>
  </si>
  <si>
    <t>SEETHA</t>
  </si>
  <si>
    <t>SAMANTHI</t>
  </si>
  <si>
    <t>SSUWARNALATHA</t>
  </si>
  <si>
    <t>THUSHARA</t>
  </si>
  <si>
    <t>INOKA</t>
  </si>
  <si>
    <t>JANASENA</t>
  </si>
  <si>
    <t>T NEELAMEGAM</t>
  </si>
  <si>
    <t>SUWARNALATHA</t>
  </si>
  <si>
    <t>THAMODARURE</t>
  </si>
  <si>
    <t>ROSALIN</t>
  </si>
  <si>
    <t>INDRANI</t>
  </si>
  <si>
    <t>SEEDEVI</t>
  </si>
  <si>
    <t>SOMAWATHI</t>
  </si>
  <si>
    <t>NIMALI</t>
  </si>
  <si>
    <t>K T ALWIS</t>
  </si>
  <si>
    <t>SAROJANI</t>
  </si>
  <si>
    <t>RAMYALATHA</t>
  </si>
  <si>
    <t>KAMALAWATHI</t>
  </si>
  <si>
    <t>MUTHUBANDA</t>
  </si>
  <si>
    <t>PREMARATHNA</t>
  </si>
  <si>
    <t>WASANTHA</t>
  </si>
  <si>
    <t>M G SENARATH</t>
  </si>
  <si>
    <t>SEKAR</t>
  </si>
  <si>
    <t>SHEKAR</t>
  </si>
  <si>
    <t>AKILA DILSHAN</t>
  </si>
  <si>
    <t>RAJITH</t>
  </si>
  <si>
    <t>DISSANAYAKE</t>
  </si>
  <si>
    <t>SUMITHRA</t>
  </si>
  <si>
    <t>AMITHA</t>
  </si>
  <si>
    <t>S RANJANI</t>
  </si>
  <si>
    <t>PAGE</t>
  </si>
  <si>
    <t>HASITHA MALSHAN</t>
  </si>
  <si>
    <t>WEERAWARDANA</t>
  </si>
  <si>
    <t>RAJITHA</t>
  </si>
  <si>
    <t>R G ALBART</t>
  </si>
  <si>
    <t xml:space="preserve">CASUAL LABOURS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</si>
</sst>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sz val="11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Tahoma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vertical="justify"/>
    </xf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0" fillId="2" borderId="4" xfId="0" applyFont="1" applyFill="1" applyBorder="1"/>
    <xf numFmtId="0" fontId="0" fillId="2" borderId="6" xfId="0" applyFont="1" applyFill="1" applyBorder="1" applyAlignment="1"/>
    <xf numFmtId="0" fontId="0" fillId="0" borderId="7" xfId="0" applyFont="1" applyBorder="1" applyAlignment="1">
      <alignment horizontal="center"/>
    </xf>
    <xf numFmtId="0" fontId="3" fillId="2" borderId="5" xfId="0" applyFont="1" applyFill="1" applyBorder="1"/>
    <xf numFmtId="0" fontId="4" fillId="2" borderId="5" xfId="0" applyFont="1" applyFill="1" applyBorder="1" applyAlignment="1">
      <alignment vertical="center"/>
    </xf>
    <xf numFmtId="0" fontId="0" fillId="2" borderId="0" xfId="0" applyFill="1"/>
    <xf numFmtId="43" fontId="0" fillId="0" borderId="1" xfId="1" applyFont="1" applyBorder="1"/>
    <xf numFmtId="43" fontId="0" fillId="0" borderId="1" xfId="1" applyFont="1" applyBorder="1" applyAlignment="1">
      <alignment horizontal="justify" vertical="justify"/>
    </xf>
    <xf numFmtId="43" fontId="0" fillId="0" borderId="1" xfId="0" applyNumberFormat="1" applyBorder="1"/>
    <xf numFmtId="0" fontId="4" fillId="2" borderId="0" xfId="0" applyFont="1" applyFill="1"/>
    <xf numFmtId="0" fontId="3" fillId="2" borderId="0" xfId="0" applyFont="1" applyFill="1"/>
    <xf numFmtId="0" fontId="6" fillId="0" borderId="1" xfId="0" applyFont="1" applyBorder="1" applyAlignment="1">
      <alignment horizontal="justify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43" fontId="7" fillId="0" borderId="1" xfId="1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4" fontId="8" fillId="2" borderId="6" xfId="0" applyNumberFormat="1" applyFont="1" applyFill="1" applyBorder="1" applyAlignment="1"/>
    <xf numFmtId="0" fontId="8" fillId="2" borderId="8" xfId="0" applyFont="1" applyFill="1" applyBorder="1" applyAlignment="1"/>
    <xf numFmtId="43" fontId="7" fillId="0" borderId="1" xfId="0" applyNumberFormat="1" applyFont="1" applyBorder="1" applyAlignment="1">
      <alignment horizontal="center"/>
    </xf>
    <xf numFmtId="43" fontId="0" fillId="0" borderId="0" xfId="0" applyNumberFormat="1"/>
    <xf numFmtId="0" fontId="6" fillId="3" borderId="6" xfId="0" applyFont="1" applyFill="1" applyBorder="1" applyAlignment="1"/>
    <xf numFmtId="0" fontId="11" fillId="0" borderId="7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1" fontId="12" fillId="4" borderId="10" xfId="0" applyNumberFormat="1" applyFont="1" applyFill="1" applyBorder="1"/>
    <xf numFmtId="1" fontId="12" fillId="4" borderId="4" xfId="0" applyNumberFormat="1" applyFont="1" applyFill="1" applyBorder="1"/>
    <xf numFmtId="1" fontId="12" fillId="4" borderId="11" xfId="0" applyNumberFormat="1" applyFont="1" applyFill="1" applyBorder="1"/>
    <xf numFmtId="1" fontId="0" fillId="0" borderId="0" xfId="0" applyNumberFormat="1"/>
    <xf numFmtId="0" fontId="0" fillId="2" borderId="1" xfId="0" applyFill="1" applyBorder="1"/>
    <xf numFmtId="0" fontId="14" fillId="2" borderId="1" xfId="0" applyFont="1" applyFill="1" applyBorder="1"/>
    <xf numFmtId="0" fontId="0" fillId="0" borderId="1" xfId="0" applyFill="1" applyBorder="1"/>
    <xf numFmtId="43" fontId="0" fillId="2" borderId="1" xfId="1" applyFont="1" applyFill="1" applyBorder="1"/>
    <xf numFmtId="165" fontId="0" fillId="2" borderId="1" xfId="1" applyNumberFormat="1" applyFont="1" applyFill="1" applyBorder="1"/>
    <xf numFmtId="43" fontId="0" fillId="2" borderId="1" xfId="0" applyNumberFormat="1" applyFill="1" applyBorder="1"/>
    <xf numFmtId="43" fontId="7" fillId="2" borderId="1" xfId="1" applyFont="1" applyFill="1" applyBorder="1" applyAlignment="1">
      <alignment horizontal="center"/>
    </xf>
    <xf numFmtId="43" fontId="7" fillId="2" borderId="1" xfId="1" applyFont="1" applyFill="1" applyBorder="1" applyAlignment="1">
      <alignment horizontal="left"/>
    </xf>
    <xf numFmtId="2" fontId="7" fillId="2" borderId="1" xfId="0" applyNumberFormat="1" applyFont="1" applyFill="1" applyBorder="1" applyAlignment="1">
      <alignment horizontal="center"/>
    </xf>
    <xf numFmtId="43" fontId="5" fillId="0" borderId="1" xfId="1" applyFont="1" applyBorder="1"/>
    <xf numFmtId="43" fontId="5" fillId="2" borderId="0" xfId="0" applyNumberFormat="1" applyFont="1" applyFill="1"/>
    <xf numFmtId="43" fontId="0" fillId="0" borderId="0" xfId="1" applyFont="1"/>
    <xf numFmtId="0" fontId="0" fillId="2" borderId="1" xfId="0" applyFill="1" applyBorder="1" applyAlignment="1">
      <alignment horizontal="justify" vertical="justify"/>
    </xf>
    <xf numFmtId="43" fontId="0" fillId="3" borderId="1" xfId="0" applyNumberFormat="1" applyFill="1" applyBorder="1"/>
    <xf numFmtId="0" fontId="0" fillId="0" borderId="0" xfId="0" applyAlignment="1"/>
    <xf numFmtId="0" fontId="0" fillId="0" borderId="2" xfId="0" applyBorder="1" applyAlignment="1"/>
    <xf numFmtId="0" fontId="4" fillId="2" borderId="4" xfId="0" applyFont="1" applyFill="1" applyBorder="1"/>
    <xf numFmtId="0" fontId="0" fillId="2" borderId="4" xfId="0" applyFill="1" applyBorder="1"/>
    <xf numFmtId="43" fontId="0" fillId="2" borderId="4" xfId="1" applyFont="1" applyFill="1" applyBorder="1"/>
    <xf numFmtId="0" fontId="0" fillId="0" borderId="5" xfId="0" applyBorder="1"/>
    <xf numFmtId="0" fontId="0" fillId="2" borderId="0" xfId="0" applyFill="1" applyAlignment="1">
      <alignment horizontal="left"/>
    </xf>
    <xf numFmtId="43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6" xfId="0" applyBorder="1" applyAlignment="1">
      <alignment horizontal="justify" vertical="justify"/>
    </xf>
    <xf numFmtId="0" fontId="0" fillId="0" borderId="1" xfId="0" applyBorder="1" applyAlignment="1">
      <alignment horizontal="justify"/>
    </xf>
    <xf numFmtId="0" fontId="0" fillId="0" borderId="1" xfId="0" applyFont="1" applyBorder="1"/>
    <xf numFmtId="0" fontId="16" fillId="2" borderId="1" xfId="0" applyFont="1" applyFill="1" applyBorder="1"/>
    <xf numFmtId="1" fontId="0" fillId="0" borderId="1" xfId="0" applyNumberFormat="1" applyBorder="1"/>
    <xf numFmtId="1" fontId="12" fillId="4" borderId="12" xfId="0" applyNumberFormat="1" applyFont="1" applyFill="1" applyBorder="1"/>
    <xf numFmtId="43" fontId="0" fillId="2" borderId="0" xfId="0" applyNumberFormat="1" applyFill="1"/>
    <xf numFmtId="0" fontId="11" fillId="2" borderId="7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43" fontId="0" fillId="2" borderId="1" xfId="1" applyFont="1" applyFill="1" applyBorder="1" applyAlignment="1">
      <alignment horizontal="justify" vertical="justify"/>
    </xf>
    <xf numFmtId="1" fontId="12" fillId="2" borderId="10" xfId="0" applyNumberFormat="1" applyFont="1" applyFill="1" applyBorder="1"/>
    <xf numFmtId="1" fontId="12" fillId="2" borderId="4" xfId="0" applyNumberFormat="1" applyFont="1" applyFill="1" applyBorder="1"/>
    <xf numFmtId="1" fontId="12" fillId="2" borderId="11" xfId="0" applyNumberFormat="1" applyFont="1" applyFill="1" applyBorder="1"/>
    <xf numFmtId="0" fontId="17" fillId="2" borderId="1" xfId="0" applyFont="1" applyFill="1" applyBorder="1"/>
    <xf numFmtId="0" fontId="0" fillId="2" borderId="9" xfId="0" applyFill="1" applyBorder="1"/>
    <xf numFmtId="0" fontId="20" fillId="2" borderId="1" xfId="0" applyFont="1" applyFill="1" applyBorder="1"/>
    <xf numFmtId="1" fontId="0" fillId="2" borderId="1" xfId="0" applyNumberFormat="1" applyFill="1" applyBorder="1"/>
    <xf numFmtId="43" fontId="0" fillId="2" borderId="9" xfId="1" applyFont="1" applyFill="1" applyBorder="1" applyAlignment="1">
      <alignment horizontal="justify" vertical="justify"/>
    </xf>
    <xf numFmtId="1" fontId="12" fillId="2" borderId="0" xfId="0" applyNumberFormat="1" applyFont="1" applyFill="1" applyBorder="1"/>
    <xf numFmtId="1" fontId="0" fillId="2" borderId="0" xfId="0" applyNumberFormat="1" applyFill="1"/>
    <xf numFmtId="0" fontId="18" fillId="2" borderId="1" xfId="0" applyFont="1" applyFill="1" applyBorder="1"/>
    <xf numFmtId="0" fontId="7" fillId="2" borderId="1" xfId="0" applyFont="1" applyFill="1" applyBorder="1"/>
    <xf numFmtId="0" fontId="7" fillId="2" borderId="0" xfId="0" applyFont="1" applyFill="1"/>
    <xf numFmtId="0" fontId="1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justify" vertical="justify"/>
    </xf>
    <xf numFmtId="0" fontId="7" fillId="2" borderId="7" xfId="0" applyFont="1" applyFill="1" applyBorder="1" applyAlignment="1">
      <alignment horizontal="justify" vertical="justify"/>
    </xf>
    <xf numFmtId="0" fontId="19" fillId="2" borderId="7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164" fontId="7" fillId="2" borderId="1" xfId="1" applyNumberFormat="1" applyFont="1" applyFill="1" applyBorder="1"/>
    <xf numFmtId="43" fontId="7" fillId="2" borderId="1" xfId="1" applyFont="1" applyFill="1" applyBorder="1"/>
    <xf numFmtId="43" fontId="7" fillId="2" borderId="7" xfId="0" applyNumberFormat="1" applyFont="1" applyFill="1" applyBorder="1"/>
    <xf numFmtId="43" fontId="7" fillId="2" borderId="1" xfId="0" applyNumberFormat="1" applyFont="1" applyFill="1" applyBorder="1"/>
    <xf numFmtId="1" fontId="7" fillId="2" borderId="1" xfId="0" applyNumberFormat="1" applyFont="1" applyFill="1" applyBorder="1"/>
    <xf numFmtId="0" fontId="18" fillId="2" borderId="0" xfId="0" applyFont="1" applyFill="1"/>
    <xf numFmtId="0" fontId="7" fillId="2" borderId="0" xfId="0" applyFont="1" applyFill="1" applyAlignment="1">
      <alignment horizontal="center"/>
    </xf>
    <xf numFmtId="1" fontId="7" fillId="2" borderId="0" xfId="0" applyNumberFormat="1" applyFont="1" applyFill="1"/>
    <xf numFmtId="43" fontId="7" fillId="2" borderId="0" xfId="0" applyNumberFormat="1" applyFont="1" applyFill="1"/>
    <xf numFmtId="43" fontId="7" fillId="2" borderId="0" xfId="1" applyFont="1" applyFill="1"/>
    <xf numFmtId="0" fontId="0" fillId="2" borderId="0" xfId="0" applyFill="1" applyAlignment="1"/>
    <xf numFmtId="0" fontId="0" fillId="2" borderId="0" xfId="0" applyFont="1" applyFill="1" applyAlignment="1"/>
    <xf numFmtId="43" fontId="0" fillId="2" borderId="0" xfId="1" applyFont="1" applyFill="1" applyAlignment="1"/>
    <xf numFmtId="43" fontId="0" fillId="2" borderId="0" xfId="1" applyFont="1" applyFill="1"/>
    <xf numFmtId="0" fontId="0" fillId="2" borderId="0" xfId="0" applyFont="1" applyFill="1"/>
    <xf numFmtId="0" fontId="13" fillId="2" borderId="0" xfId="0" applyFont="1" applyFill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/>
    <xf numFmtId="0" fontId="0" fillId="2" borderId="7" xfId="0" applyFill="1" applyBorder="1" applyAlignment="1"/>
    <xf numFmtId="0" fontId="13" fillId="2" borderId="1" xfId="0" applyFont="1" applyFill="1" applyBorder="1"/>
    <xf numFmtId="164" fontId="0" fillId="2" borderId="1" xfId="1" applyNumberFormat="1" applyFont="1" applyFill="1" applyBorder="1"/>
    <xf numFmtId="1" fontId="12" fillId="2" borderId="1" xfId="0" applyNumberFormat="1" applyFont="1" applyFill="1" applyBorder="1"/>
    <xf numFmtId="0" fontId="15" fillId="2" borderId="1" xfId="0" applyFont="1" applyFill="1" applyBorder="1"/>
    <xf numFmtId="164" fontId="0" fillId="2" borderId="1" xfId="0" applyNumberFormat="1" applyFill="1" applyBorder="1"/>
    <xf numFmtId="0" fontId="0" fillId="2" borderId="7" xfId="0" applyFill="1" applyBorder="1" applyAlignment="1">
      <alignment horizontal="justify" vertical="justify"/>
    </xf>
    <xf numFmtId="166" fontId="0" fillId="2" borderId="1" xfId="0" applyNumberFormat="1" applyFill="1" applyBorder="1"/>
    <xf numFmtId="164" fontId="0" fillId="2" borderId="1" xfId="1" applyNumberFormat="1" applyFont="1" applyFill="1" applyBorder="1" applyAlignment="1"/>
    <xf numFmtId="165" fontId="0" fillId="2" borderId="1" xfId="1" applyNumberFormat="1" applyFont="1" applyFill="1" applyBorder="1" applyAlignment="1">
      <alignment horizontal="right"/>
    </xf>
    <xf numFmtId="0" fontId="15" fillId="2" borderId="0" xfId="0" applyFont="1" applyFill="1"/>
    <xf numFmtId="0" fontId="17" fillId="2" borderId="0" xfId="0" applyFont="1" applyFill="1" applyBorder="1"/>
    <xf numFmtId="0" fontId="0" fillId="2" borderId="0" xfId="0" applyFill="1" applyBorder="1"/>
    <xf numFmtId="0" fontId="0" fillId="0" borderId="9" xfId="0" applyFill="1" applyBorder="1"/>
    <xf numFmtId="0" fontId="7" fillId="5" borderId="1" xfId="0" applyFont="1" applyFill="1" applyBorder="1"/>
    <xf numFmtId="0" fontId="7" fillId="5" borderId="0" xfId="0" applyFont="1" applyFill="1"/>
    <xf numFmtId="164" fontId="7" fillId="5" borderId="1" xfId="1" applyNumberFormat="1" applyFont="1" applyFill="1" applyBorder="1"/>
    <xf numFmtId="0" fontId="0" fillId="5" borderId="0" xfId="0" applyFill="1" applyAlignment="1"/>
    <xf numFmtId="0" fontId="0" fillId="5" borderId="1" xfId="0" applyFill="1" applyBorder="1"/>
    <xf numFmtId="0" fontId="0" fillId="5" borderId="0" xfId="0" applyFill="1"/>
    <xf numFmtId="0" fontId="15" fillId="5" borderId="1" xfId="0" applyFont="1" applyFill="1" applyBorder="1"/>
    <xf numFmtId="166" fontId="0" fillId="5" borderId="1" xfId="0" applyNumberFormat="1" applyFill="1" applyBorder="1"/>
    <xf numFmtId="164" fontId="0" fillId="5" borderId="1" xfId="1" applyNumberFormat="1" applyFont="1" applyFill="1" applyBorder="1"/>
    <xf numFmtId="0" fontId="0" fillId="5" borderId="2" xfId="0" applyFill="1" applyBorder="1" applyAlignment="1"/>
    <xf numFmtId="43" fontId="0" fillId="0" borderId="6" xfId="1" applyFont="1" applyBorder="1"/>
    <xf numFmtId="165" fontId="0" fillId="2" borderId="1" xfId="0" applyNumberFormat="1" applyFill="1" applyBorder="1"/>
    <xf numFmtId="43" fontId="7" fillId="2" borderId="7" xfId="1" applyFont="1" applyFill="1" applyBorder="1"/>
    <xf numFmtId="0" fontId="7" fillId="2" borderId="1" xfId="0" applyFon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17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4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40"/>
  <sheetViews>
    <sheetView workbookViewId="0">
      <pane xSplit="3" ySplit="2" topLeftCell="AI113" activePane="bottomRight" state="frozen"/>
      <selection pane="topRight" activeCell="D1" sqref="D1"/>
      <selection pane="bottomLeft" activeCell="A3" sqref="A3"/>
      <selection pane="bottomRight" activeCell="AY141" sqref="AY141"/>
    </sheetView>
  </sheetViews>
  <sheetFormatPr defaultRowHeight="15"/>
  <cols>
    <col min="1" max="1" width="3.85546875" style="11" customWidth="1"/>
    <col min="2" max="2" width="7.7109375" style="11" customWidth="1"/>
    <col min="3" max="3" width="25" style="11" customWidth="1"/>
    <col min="4" max="4" width="3.140625" style="11" hidden="1" customWidth="1"/>
    <col min="5" max="5" width="3.85546875" style="11" hidden="1" customWidth="1"/>
    <col min="6" max="7" width="3" style="11" hidden="1" customWidth="1"/>
    <col min="8" max="8" width="3.140625" style="11" hidden="1" customWidth="1"/>
    <col min="9" max="9" width="2.7109375" style="11" hidden="1" customWidth="1"/>
    <col min="10" max="12" width="2.85546875" style="11" hidden="1" customWidth="1"/>
    <col min="13" max="13" width="2.7109375" style="11" hidden="1" customWidth="1"/>
    <col min="14" max="14" width="2.85546875" style="11" hidden="1" customWidth="1"/>
    <col min="15" max="15" width="3" style="11" hidden="1" customWidth="1"/>
    <col min="16" max="34" width="3.140625" style="11" hidden="1" customWidth="1"/>
    <col min="35" max="35" width="4.42578125" style="11" customWidth="1"/>
    <col min="36" max="36" width="11.5703125" style="11" customWidth="1"/>
    <col min="37" max="37" width="7.42578125" style="11" hidden="1" customWidth="1"/>
    <col min="38" max="38" width="9.7109375" style="11" hidden="1" customWidth="1"/>
    <col min="39" max="39" width="11.28515625" style="11" hidden="1" customWidth="1"/>
    <col min="40" max="40" width="8" style="11" hidden="1" customWidth="1"/>
    <col min="41" max="41" width="10.85546875" style="11" hidden="1" customWidth="1"/>
    <col min="42" max="42" width="15" style="11" hidden="1" customWidth="1"/>
    <col min="43" max="43" width="15.140625" style="11" customWidth="1"/>
    <col min="44" max="45" width="9.140625" style="11" customWidth="1"/>
    <col min="46" max="46" width="10.5703125" style="11" customWidth="1"/>
    <col min="47" max="47" width="9.5703125" style="11" bestFit="1" customWidth="1"/>
    <col min="48" max="50" width="9.140625" style="11"/>
    <col min="51" max="51" width="14.5703125" style="11" customWidth="1"/>
    <col min="52" max="52" width="10.5703125" style="11" bestFit="1" customWidth="1"/>
    <col min="53" max="16384" width="9.140625" style="11"/>
  </cols>
  <sheetData>
    <row r="1" spans="1:53">
      <c r="A1" s="139">
        <v>44044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</row>
    <row r="2" spans="1:53">
      <c r="A2" s="140" t="s">
        <v>12</v>
      </c>
      <c r="B2" s="140"/>
      <c r="C2" s="140"/>
      <c r="D2" s="140"/>
      <c r="E2" s="140"/>
      <c r="F2" s="140"/>
      <c r="G2" s="140"/>
      <c r="H2" s="140"/>
      <c r="I2" s="140"/>
      <c r="BA2" s="65" t="e">
        <f>#REF!-AY2</f>
        <v>#REF!</v>
      </c>
    </row>
    <row r="3" spans="1:53" ht="30">
      <c r="A3" s="36" t="s">
        <v>0</v>
      </c>
      <c r="B3" s="36" t="s">
        <v>1</v>
      </c>
      <c r="C3" s="36">
        <v>0</v>
      </c>
      <c r="D3" s="36">
        <v>1</v>
      </c>
      <c r="E3" s="36">
        <v>2</v>
      </c>
      <c r="F3" s="36">
        <v>3</v>
      </c>
      <c r="G3" s="36">
        <v>4</v>
      </c>
      <c r="H3" s="36">
        <v>5</v>
      </c>
      <c r="I3" s="36">
        <v>6</v>
      </c>
      <c r="J3" s="36">
        <v>7</v>
      </c>
      <c r="K3" s="36">
        <v>8</v>
      </c>
      <c r="L3" s="36">
        <v>9</v>
      </c>
      <c r="M3" s="36">
        <v>10</v>
      </c>
      <c r="N3" s="36">
        <v>11</v>
      </c>
      <c r="O3" s="36">
        <v>12</v>
      </c>
      <c r="P3" s="36">
        <v>13</v>
      </c>
      <c r="Q3" s="36">
        <v>14</v>
      </c>
      <c r="R3" s="36">
        <v>15</v>
      </c>
      <c r="S3" s="36">
        <v>16</v>
      </c>
      <c r="T3" s="36">
        <v>17</v>
      </c>
      <c r="U3" s="36">
        <v>18</v>
      </c>
      <c r="V3" s="36">
        <v>19</v>
      </c>
      <c r="W3" s="36">
        <v>20</v>
      </c>
      <c r="X3" s="36">
        <v>21</v>
      </c>
      <c r="Y3" s="36">
        <v>22</v>
      </c>
      <c r="Z3" s="36">
        <v>23</v>
      </c>
      <c r="AA3" s="36">
        <v>24</v>
      </c>
      <c r="AB3" s="36">
        <v>25</v>
      </c>
      <c r="AC3" s="36">
        <v>26</v>
      </c>
      <c r="AD3" s="36">
        <v>27</v>
      </c>
      <c r="AE3" s="36">
        <v>28</v>
      </c>
      <c r="AF3" s="36">
        <v>29</v>
      </c>
      <c r="AG3" s="36">
        <v>30</v>
      </c>
      <c r="AH3" s="36">
        <v>31</v>
      </c>
      <c r="AI3" s="48" t="s">
        <v>3</v>
      </c>
      <c r="AJ3" s="48" t="s">
        <v>4</v>
      </c>
      <c r="AK3" s="48" t="s">
        <v>5</v>
      </c>
      <c r="AL3" s="48" t="s">
        <v>9</v>
      </c>
      <c r="AM3" s="48" t="s">
        <v>10</v>
      </c>
      <c r="AN3" s="48" t="s">
        <v>6</v>
      </c>
      <c r="AO3" s="48" t="s">
        <v>7</v>
      </c>
      <c r="AP3" s="48" t="s">
        <v>8</v>
      </c>
      <c r="AQ3" s="48" t="s">
        <v>11</v>
      </c>
      <c r="AR3" s="66">
        <v>5000</v>
      </c>
      <c r="AS3" s="67">
        <v>1000</v>
      </c>
      <c r="AT3" s="67">
        <v>500</v>
      </c>
      <c r="AU3" s="67">
        <v>100</v>
      </c>
      <c r="AV3" s="67">
        <v>50</v>
      </c>
      <c r="AW3" s="67">
        <v>20</v>
      </c>
      <c r="AX3" s="68">
        <v>10</v>
      </c>
    </row>
    <row r="4" spans="1:53" ht="15.75">
      <c r="A4" s="36">
        <v>1</v>
      </c>
      <c r="B4" s="36">
        <v>69</v>
      </c>
      <c r="C4" s="36" t="s">
        <v>105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>
        <v>1</v>
      </c>
      <c r="O4" s="36"/>
      <c r="P4" s="36">
        <v>1</v>
      </c>
      <c r="Q4" s="36"/>
      <c r="R4" s="36">
        <v>1</v>
      </c>
      <c r="S4" s="36"/>
      <c r="T4" s="36">
        <v>1</v>
      </c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>
        <v>1</v>
      </c>
      <c r="AG4" s="36"/>
      <c r="AH4" s="36"/>
      <c r="AI4" s="48">
        <f>SUM(D4:AH4)</f>
        <v>5</v>
      </c>
      <c r="AJ4" s="69">
        <f t="shared" ref="AJ4:AJ35" si="0">AI4*500</f>
        <v>2500</v>
      </c>
      <c r="AK4" s="48"/>
      <c r="AL4" s="48"/>
      <c r="AM4" s="48"/>
      <c r="AN4" s="48"/>
      <c r="AO4" s="48"/>
      <c r="AP4" s="69">
        <f t="shared" ref="AP4:AP35" si="1">AJ4</f>
        <v>2500</v>
      </c>
      <c r="AQ4" s="48"/>
      <c r="AR4" s="70">
        <f t="shared" ref="AR4" si="2">INT(AP4/5000)</f>
        <v>0</v>
      </c>
      <c r="AS4" s="71">
        <f t="shared" ref="AS4" si="3">INT((AP4-(AR4*5000))/1000)</f>
        <v>2</v>
      </c>
      <c r="AT4" s="71">
        <f t="shared" ref="AT4" si="4">INT((AP4-(AR4*5000)-(AS4*1000))/500)</f>
        <v>1</v>
      </c>
      <c r="AU4" s="71">
        <f t="shared" ref="AU4" si="5">INT((AP4-(AR4*5000)-(AS4*1000)-(AT4*500))/100)</f>
        <v>0</v>
      </c>
      <c r="AV4" s="71">
        <f t="shared" ref="AV4" si="6">INT((AP4-(AR4*5000)-(AS4*1000)-(AT4*500)-(AU4*100))/50)</f>
        <v>0</v>
      </c>
      <c r="AW4" s="71">
        <f t="shared" ref="AW4" si="7">INT((AP4-(AR4*5000)-(AS4*1000)-(AT4*500)-(AU4*100)-(AV4*50))/20)</f>
        <v>0</v>
      </c>
      <c r="AX4" s="72">
        <f t="shared" ref="AX4" si="8">INT((AP4-(AR4*5000)-(AS4*1000)-(AT4*500)-(AU4*100)-(AV4*50)-(AW4*20))/10)</f>
        <v>0</v>
      </c>
    </row>
    <row r="5" spans="1:53" ht="15.75">
      <c r="A5" s="36">
        <v>2</v>
      </c>
      <c r="B5" s="36">
        <v>72</v>
      </c>
      <c r="C5" s="36" t="s">
        <v>147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>
        <v>1</v>
      </c>
      <c r="O5" s="36"/>
      <c r="P5" s="36">
        <v>1</v>
      </c>
      <c r="Q5" s="36"/>
      <c r="R5" s="36">
        <v>1</v>
      </c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>
        <v>1</v>
      </c>
      <c r="AG5" s="36"/>
      <c r="AH5" s="36"/>
      <c r="AI5" s="48">
        <f t="shared" ref="AI5:AI58" si="9">SUM(D5:AH5)</f>
        <v>4</v>
      </c>
      <c r="AJ5" s="69">
        <f t="shared" si="0"/>
        <v>2000</v>
      </c>
      <c r="AK5" s="48"/>
      <c r="AL5" s="48"/>
      <c r="AM5" s="48"/>
      <c r="AN5" s="48"/>
      <c r="AO5" s="48"/>
      <c r="AP5" s="69">
        <f t="shared" si="1"/>
        <v>2000</v>
      </c>
      <c r="AQ5" s="48"/>
      <c r="AR5" s="70">
        <f t="shared" ref="AR5:AR58" si="10">INT(AP5/5000)</f>
        <v>0</v>
      </c>
      <c r="AS5" s="71">
        <f t="shared" ref="AS5:AS58" si="11">INT((AP5-(AR5*5000))/1000)</f>
        <v>2</v>
      </c>
      <c r="AT5" s="71">
        <f t="shared" ref="AT5:AT58" si="12">INT((AP5-(AR5*5000)-(AS5*1000))/500)</f>
        <v>0</v>
      </c>
      <c r="AU5" s="71">
        <f t="shared" ref="AU5:AU58" si="13">INT((AP5-(AR5*5000)-(AS5*1000)-(AT5*500))/100)</f>
        <v>0</v>
      </c>
      <c r="AV5" s="71">
        <f t="shared" ref="AV5:AV58" si="14">INT((AP5-(AR5*5000)-(AS5*1000)-(AT5*500)-(AU5*100))/50)</f>
        <v>0</v>
      </c>
      <c r="AW5" s="71">
        <f t="shared" ref="AW5:AW58" si="15">INT((AP5-(AR5*5000)-(AS5*1000)-(AT5*500)-(AU5*100)-(AV5*50))/20)</f>
        <v>0</v>
      </c>
      <c r="AX5" s="72">
        <f t="shared" ref="AX5:AX58" si="16">INT((AP5-(AR5*5000)-(AS5*1000)-(AT5*500)-(AU5*100)-(AV5*50)-(AW5*20))/10)</f>
        <v>0</v>
      </c>
    </row>
    <row r="6" spans="1:53" ht="15.75">
      <c r="A6" s="36">
        <v>3</v>
      </c>
      <c r="B6" s="36">
        <v>80</v>
      </c>
      <c r="C6" s="36" t="s">
        <v>148</v>
      </c>
      <c r="D6" s="73"/>
      <c r="E6" s="36"/>
      <c r="F6" s="36"/>
      <c r="G6" s="36"/>
      <c r="H6" s="36"/>
      <c r="I6" s="36"/>
      <c r="J6" s="36"/>
      <c r="K6" s="36"/>
      <c r="L6" s="36"/>
      <c r="M6" s="36">
        <v>1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8">
        <f t="shared" si="9"/>
        <v>1</v>
      </c>
      <c r="AJ6" s="69">
        <f t="shared" si="0"/>
        <v>500</v>
      </c>
      <c r="AK6" s="48"/>
      <c r="AL6" s="48"/>
      <c r="AM6" s="48"/>
      <c r="AN6" s="48"/>
      <c r="AO6" s="48"/>
      <c r="AP6" s="69">
        <f t="shared" si="1"/>
        <v>500</v>
      </c>
      <c r="AQ6" s="48"/>
      <c r="AR6" s="70">
        <f t="shared" si="10"/>
        <v>0</v>
      </c>
      <c r="AS6" s="71">
        <f t="shared" si="11"/>
        <v>0</v>
      </c>
      <c r="AT6" s="71">
        <f t="shared" si="12"/>
        <v>1</v>
      </c>
      <c r="AU6" s="71">
        <f t="shared" si="13"/>
        <v>0</v>
      </c>
      <c r="AV6" s="71">
        <f t="shared" si="14"/>
        <v>0</v>
      </c>
      <c r="AW6" s="71">
        <f t="shared" si="15"/>
        <v>0</v>
      </c>
      <c r="AX6" s="72">
        <f t="shared" si="16"/>
        <v>0</v>
      </c>
    </row>
    <row r="7" spans="1:53" ht="15.75">
      <c r="A7" s="36">
        <v>4</v>
      </c>
      <c r="B7" s="36">
        <v>86</v>
      </c>
      <c r="C7" s="36" t="s">
        <v>129</v>
      </c>
      <c r="D7" s="73"/>
      <c r="E7" s="36"/>
      <c r="F7" s="36">
        <v>1</v>
      </c>
      <c r="G7" s="36"/>
      <c r="H7" s="36"/>
      <c r="I7" s="36"/>
      <c r="J7" s="36"/>
      <c r="K7" s="36"/>
      <c r="L7" s="36"/>
      <c r="M7" s="36"/>
      <c r="N7" s="36">
        <v>1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8">
        <f t="shared" si="9"/>
        <v>2</v>
      </c>
      <c r="AJ7" s="69">
        <f t="shared" si="0"/>
        <v>1000</v>
      </c>
      <c r="AK7" s="48"/>
      <c r="AL7" s="48"/>
      <c r="AM7" s="48"/>
      <c r="AN7" s="48"/>
      <c r="AO7" s="48"/>
      <c r="AP7" s="69">
        <f t="shared" si="1"/>
        <v>1000</v>
      </c>
      <c r="AQ7" s="48"/>
      <c r="AR7" s="70">
        <f t="shared" si="10"/>
        <v>0</v>
      </c>
      <c r="AS7" s="71">
        <f t="shared" si="11"/>
        <v>1</v>
      </c>
      <c r="AT7" s="71">
        <f t="shared" si="12"/>
        <v>0</v>
      </c>
      <c r="AU7" s="71">
        <f t="shared" si="13"/>
        <v>0</v>
      </c>
      <c r="AV7" s="71">
        <f t="shared" si="14"/>
        <v>0</v>
      </c>
      <c r="AW7" s="71">
        <f t="shared" si="15"/>
        <v>0</v>
      </c>
      <c r="AX7" s="72">
        <f t="shared" si="16"/>
        <v>0</v>
      </c>
    </row>
    <row r="8" spans="1:53" ht="15.75">
      <c r="A8" s="36">
        <v>5</v>
      </c>
      <c r="B8" s="36">
        <v>104</v>
      </c>
      <c r="C8" s="36" t="s">
        <v>141</v>
      </c>
      <c r="D8" s="36"/>
      <c r="E8" s="36"/>
      <c r="F8" s="36"/>
      <c r="G8" s="36"/>
      <c r="H8" s="36"/>
      <c r="I8" s="36"/>
      <c r="J8" s="36"/>
      <c r="K8" s="36">
        <v>1</v>
      </c>
      <c r="L8" s="36">
        <v>1</v>
      </c>
      <c r="M8" s="36"/>
      <c r="N8" s="36">
        <v>1</v>
      </c>
      <c r="O8" s="36"/>
      <c r="P8" s="36">
        <v>1</v>
      </c>
      <c r="Q8" s="36"/>
      <c r="R8" s="36">
        <v>1</v>
      </c>
      <c r="S8" s="36"/>
      <c r="T8" s="36">
        <v>1</v>
      </c>
      <c r="U8" s="36"/>
      <c r="V8" s="36"/>
      <c r="W8" s="36"/>
      <c r="X8" s="36"/>
      <c r="Y8" s="36"/>
      <c r="Z8" s="36"/>
      <c r="AA8" s="36"/>
      <c r="AB8" s="36"/>
      <c r="AC8" s="36"/>
      <c r="AD8" s="36"/>
      <c r="AE8" s="36">
        <v>1</v>
      </c>
      <c r="AF8" s="36"/>
      <c r="AG8" s="36"/>
      <c r="AH8" s="36"/>
      <c r="AI8" s="48">
        <f t="shared" si="9"/>
        <v>7</v>
      </c>
      <c r="AJ8" s="69">
        <f t="shared" si="0"/>
        <v>3500</v>
      </c>
      <c r="AK8" s="48"/>
      <c r="AL8" s="48"/>
      <c r="AM8" s="48"/>
      <c r="AN8" s="48"/>
      <c r="AO8" s="48"/>
      <c r="AP8" s="69">
        <f t="shared" si="1"/>
        <v>3500</v>
      </c>
      <c r="AQ8" s="48"/>
      <c r="AR8" s="70">
        <f t="shared" si="10"/>
        <v>0</v>
      </c>
      <c r="AS8" s="71">
        <f t="shared" si="11"/>
        <v>3</v>
      </c>
      <c r="AT8" s="71">
        <f t="shared" si="12"/>
        <v>1</v>
      </c>
      <c r="AU8" s="71">
        <f t="shared" si="13"/>
        <v>0</v>
      </c>
      <c r="AV8" s="71">
        <f t="shared" si="14"/>
        <v>0</v>
      </c>
      <c r="AW8" s="71">
        <f t="shared" si="15"/>
        <v>0</v>
      </c>
      <c r="AX8" s="72">
        <f t="shared" si="16"/>
        <v>0</v>
      </c>
    </row>
    <row r="9" spans="1:53" ht="15.75">
      <c r="A9" s="36">
        <v>6</v>
      </c>
      <c r="B9" s="36">
        <v>107</v>
      </c>
      <c r="C9" s="36" t="s">
        <v>104</v>
      </c>
      <c r="D9" s="36">
        <v>1</v>
      </c>
      <c r="E9" s="36">
        <v>1</v>
      </c>
      <c r="F9" s="36"/>
      <c r="G9" s="36"/>
      <c r="H9" s="36"/>
      <c r="I9" s="36"/>
      <c r="J9" s="36"/>
      <c r="K9" s="36"/>
      <c r="L9" s="36">
        <v>1</v>
      </c>
      <c r="M9" s="36"/>
      <c r="N9" s="36">
        <v>1</v>
      </c>
      <c r="O9" s="36">
        <v>1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48">
        <f t="shared" si="9"/>
        <v>5</v>
      </c>
      <c r="AJ9" s="69">
        <f t="shared" si="0"/>
        <v>2500</v>
      </c>
      <c r="AK9" s="48"/>
      <c r="AL9" s="48"/>
      <c r="AM9" s="48"/>
      <c r="AN9" s="48"/>
      <c r="AO9" s="48"/>
      <c r="AP9" s="69">
        <f t="shared" si="1"/>
        <v>2500</v>
      </c>
      <c r="AQ9" s="48"/>
      <c r="AR9" s="70">
        <f t="shared" si="10"/>
        <v>0</v>
      </c>
      <c r="AS9" s="71">
        <f t="shared" si="11"/>
        <v>2</v>
      </c>
      <c r="AT9" s="71">
        <f t="shared" si="12"/>
        <v>1</v>
      </c>
      <c r="AU9" s="71">
        <f t="shared" si="13"/>
        <v>0</v>
      </c>
      <c r="AV9" s="71">
        <f t="shared" si="14"/>
        <v>0</v>
      </c>
      <c r="AW9" s="71">
        <f t="shared" si="15"/>
        <v>0</v>
      </c>
      <c r="AX9" s="72">
        <f t="shared" si="16"/>
        <v>0</v>
      </c>
    </row>
    <row r="10" spans="1:53" ht="15.75">
      <c r="A10" s="36">
        <v>7</v>
      </c>
      <c r="B10" s="36">
        <v>111</v>
      </c>
      <c r="C10" s="36" t="s">
        <v>143</v>
      </c>
      <c r="D10" s="36"/>
      <c r="E10" s="36"/>
      <c r="F10" s="36"/>
      <c r="G10" s="36"/>
      <c r="H10" s="36"/>
      <c r="I10" s="36"/>
      <c r="J10" s="36"/>
      <c r="K10" s="36"/>
      <c r="L10" s="36"/>
      <c r="M10" s="36">
        <v>1</v>
      </c>
      <c r="N10" s="36"/>
      <c r="O10" s="36">
        <v>1</v>
      </c>
      <c r="P10" s="36"/>
      <c r="Q10" s="36">
        <v>1</v>
      </c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48">
        <f t="shared" si="9"/>
        <v>3</v>
      </c>
      <c r="AJ10" s="69">
        <f t="shared" si="0"/>
        <v>1500</v>
      </c>
      <c r="AK10" s="48"/>
      <c r="AL10" s="48"/>
      <c r="AM10" s="48"/>
      <c r="AN10" s="48"/>
      <c r="AO10" s="48"/>
      <c r="AP10" s="69">
        <f t="shared" si="1"/>
        <v>1500</v>
      </c>
      <c r="AQ10" s="48"/>
      <c r="AR10" s="70">
        <f t="shared" si="10"/>
        <v>0</v>
      </c>
      <c r="AS10" s="71">
        <f t="shared" si="11"/>
        <v>1</v>
      </c>
      <c r="AT10" s="71">
        <f t="shared" si="12"/>
        <v>1</v>
      </c>
      <c r="AU10" s="71">
        <f t="shared" si="13"/>
        <v>0</v>
      </c>
      <c r="AV10" s="71">
        <f t="shared" si="14"/>
        <v>0</v>
      </c>
      <c r="AW10" s="71">
        <f t="shared" si="15"/>
        <v>0</v>
      </c>
      <c r="AX10" s="72">
        <f t="shared" si="16"/>
        <v>0</v>
      </c>
    </row>
    <row r="11" spans="1:53" ht="15.75">
      <c r="A11" s="36">
        <v>8</v>
      </c>
      <c r="B11" s="36">
        <v>112</v>
      </c>
      <c r="C11" s="36" t="s">
        <v>149</v>
      </c>
      <c r="D11" s="73"/>
      <c r="E11" s="36"/>
      <c r="F11" s="36"/>
      <c r="G11" s="36"/>
      <c r="H11" s="36"/>
      <c r="I11" s="36"/>
      <c r="J11" s="36"/>
      <c r="K11" s="36"/>
      <c r="L11" s="36"/>
      <c r="M11" s="36">
        <v>1</v>
      </c>
      <c r="N11" s="36"/>
      <c r="O11" s="36"/>
      <c r="P11" s="36"/>
      <c r="Q11" s="36">
        <v>1</v>
      </c>
      <c r="R11" s="36"/>
      <c r="S11" s="36">
        <v>1</v>
      </c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48">
        <f t="shared" si="9"/>
        <v>3</v>
      </c>
      <c r="AJ11" s="69">
        <f t="shared" si="0"/>
        <v>1500</v>
      </c>
      <c r="AK11" s="48"/>
      <c r="AL11" s="48"/>
      <c r="AM11" s="48"/>
      <c r="AN11" s="48"/>
      <c r="AO11" s="48"/>
      <c r="AP11" s="69">
        <f t="shared" si="1"/>
        <v>1500</v>
      </c>
      <c r="AQ11" s="48"/>
      <c r="AR11" s="70">
        <f t="shared" si="10"/>
        <v>0</v>
      </c>
      <c r="AS11" s="71">
        <f t="shared" si="11"/>
        <v>1</v>
      </c>
      <c r="AT11" s="71">
        <f t="shared" si="12"/>
        <v>1</v>
      </c>
      <c r="AU11" s="71">
        <f t="shared" si="13"/>
        <v>0</v>
      </c>
      <c r="AV11" s="71">
        <f t="shared" si="14"/>
        <v>0</v>
      </c>
      <c r="AW11" s="71">
        <f t="shared" si="15"/>
        <v>0</v>
      </c>
      <c r="AX11" s="72">
        <f t="shared" si="16"/>
        <v>0</v>
      </c>
    </row>
    <row r="12" spans="1:53" ht="15.75">
      <c r="A12" s="36">
        <v>9</v>
      </c>
      <c r="B12" s="36">
        <v>113</v>
      </c>
      <c r="C12" s="36" t="s">
        <v>155</v>
      </c>
      <c r="D12" s="73"/>
      <c r="E12" s="36"/>
      <c r="F12" s="36"/>
      <c r="G12" s="36"/>
      <c r="H12" s="36"/>
      <c r="I12" s="36"/>
      <c r="J12" s="36"/>
      <c r="K12" s="36"/>
      <c r="L12" s="36"/>
      <c r="M12" s="36"/>
      <c r="N12" s="36">
        <v>1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8">
        <f t="shared" si="9"/>
        <v>1</v>
      </c>
      <c r="AJ12" s="69">
        <f t="shared" si="0"/>
        <v>500</v>
      </c>
      <c r="AK12" s="48"/>
      <c r="AL12" s="48"/>
      <c r="AM12" s="48"/>
      <c r="AN12" s="48"/>
      <c r="AO12" s="48"/>
      <c r="AP12" s="69">
        <f t="shared" si="1"/>
        <v>500</v>
      </c>
      <c r="AQ12" s="48"/>
      <c r="AR12" s="70">
        <f t="shared" si="10"/>
        <v>0</v>
      </c>
      <c r="AS12" s="71">
        <f t="shared" si="11"/>
        <v>0</v>
      </c>
      <c r="AT12" s="71">
        <f t="shared" si="12"/>
        <v>1</v>
      </c>
      <c r="AU12" s="71">
        <f t="shared" si="13"/>
        <v>0</v>
      </c>
      <c r="AV12" s="71">
        <f t="shared" si="14"/>
        <v>0</v>
      </c>
      <c r="AW12" s="71">
        <f t="shared" si="15"/>
        <v>0</v>
      </c>
      <c r="AX12" s="72">
        <f t="shared" si="16"/>
        <v>0</v>
      </c>
    </row>
    <row r="13" spans="1:53" ht="15.75">
      <c r="A13" s="36">
        <v>10</v>
      </c>
      <c r="B13" s="36">
        <v>114</v>
      </c>
      <c r="C13" s="36" t="s">
        <v>99</v>
      </c>
      <c r="D13" s="73"/>
      <c r="E13" s="36"/>
      <c r="F13" s="36"/>
      <c r="G13" s="36"/>
      <c r="H13" s="36"/>
      <c r="I13" s="36"/>
      <c r="J13" s="36"/>
      <c r="K13" s="36"/>
      <c r="L13" s="36"/>
      <c r="M13" s="36"/>
      <c r="N13" s="36">
        <v>1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48">
        <f t="shared" si="9"/>
        <v>1</v>
      </c>
      <c r="AJ13" s="69">
        <f t="shared" si="0"/>
        <v>500</v>
      </c>
      <c r="AK13" s="48"/>
      <c r="AL13" s="48"/>
      <c r="AM13" s="48"/>
      <c r="AN13" s="48"/>
      <c r="AO13" s="48"/>
      <c r="AP13" s="69">
        <f t="shared" si="1"/>
        <v>500</v>
      </c>
      <c r="AQ13" s="48"/>
      <c r="AR13" s="70">
        <f t="shared" si="10"/>
        <v>0</v>
      </c>
      <c r="AS13" s="71">
        <f t="shared" si="11"/>
        <v>0</v>
      </c>
      <c r="AT13" s="71">
        <f t="shared" si="12"/>
        <v>1</v>
      </c>
      <c r="AU13" s="71">
        <f t="shared" si="13"/>
        <v>0</v>
      </c>
      <c r="AV13" s="71">
        <f t="shared" si="14"/>
        <v>0</v>
      </c>
      <c r="AW13" s="71">
        <f t="shared" si="15"/>
        <v>0</v>
      </c>
      <c r="AX13" s="72">
        <f t="shared" si="16"/>
        <v>0</v>
      </c>
    </row>
    <row r="14" spans="1:53" ht="15.75">
      <c r="A14" s="36">
        <v>11</v>
      </c>
      <c r="B14" s="36">
        <v>118</v>
      </c>
      <c r="C14" s="36" t="s">
        <v>150</v>
      </c>
      <c r="D14" s="73"/>
      <c r="E14" s="36"/>
      <c r="F14" s="36"/>
      <c r="G14" s="36"/>
      <c r="H14" s="36"/>
      <c r="I14" s="36"/>
      <c r="J14" s="36"/>
      <c r="K14" s="36"/>
      <c r="L14" s="36"/>
      <c r="M14" s="36">
        <v>1</v>
      </c>
      <c r="N14" s="36"/>
      <c r="O14" s="36">
        <v>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>
        <v>1</v>
      </c>
      <c r="AF14" s="36"/>
      <c r="AG14" s="36"/>
      <c r="AH14" s="36"/>
      <c r="AI14" s="48">
        <f t="shared" si="9"/>
        <v>3</v>
      </c>
      <c r="AJ14" s="69">
        <f t="shared" si="0"/>
        <v>1500</v>
      </c>
      <c r="AK14" s="48"/>
      <c r="AL14" s="48"/>
      <c r="AM14" s="48"/>
      <c r="AN14" s="48"/>
      <c r="AO14" s="48"/>
      <c r="AP14" s="69">
        <f t="shared" si="1"/>
        <v>1500</v>
      </c>
      <c r="AQ14" s="48"/>
      <c r="AR14" s="70">
        <f t="shared" si="10"/>
        <v>0</v>
      </c>
      <c r="AS14" s="71">
        <f t="shared" si="11"/>
        <v>1</v>
      </c>
      <c r="AT14" s="71">
        <f t="shared" si="12"/>
        <v>1</v>
      </c>
      <c r="AU14" s="71">
        <f t="shared" si="13"/>
        <v>0</v>
      </c>
      <c r="AV14" s="71">
        <f t="shared" si="14"/>
        <v>0</v>
      </c>
      <c r="AW14" s="71">
        <f t="shared" si="15"/>
        <v>0</v>
      </c>
      <c r="AX14" s="72">
        <f t="shared" si="16"/>
        <v>0</v>
      </c>
    </row>
    <row r="15" spans="1:53" ht="15.75">
      <c r="A15" s="36">
        <v>12</v>
      </c>
      <c r="B15" s="36">
        <v>120</v>
      </c>
      <c r="C15" s="36" t="s">
        <v>100</v>
      </c>
      <c r="D15" s="36">
        <v>1</v>
      </c>
      <c r="E15" s="36">
        <v>1</v>
      </c>
      <c r="F15" s="36"/>
      <c r="G15" s="36"/>
      <c r="H15" s="36"/>
      <c r="I15" s="36"/>
      <c r="J15" s="36"/>
      <c r="K15" s="36"/>
      <c r="L15" s="36">
        <v>1</v>
      </c>
      <c r="M15" s="36"/>
      <c r="N15" s="36">
        <v>1</v>
      </c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>
        <v>1</v>
      </c>
      <c r="AC15" s="36"/>
      <c r="AD15" s="36"/>
      <c r="AE15" s="36"/>
      <c r="AF15" s="36"/>
      <c r="AG15" s="36"/>
      <c r="AH15" s="36"/>
      <c r="AI15" s="48">
        <f t="shared" si="9"/>
        <v>6</v>
      </c>
      <c r="AJ15" s="69">
        <f t="shared" si="0"/>
        <v>3000</v>
      </c>
      <c r="AK15" s="48"/>
      <c r="AL15" s="48"/>
      <c r="AM15" s="48"/>
      <c r="AN15" s="48"/>
      <c r="AO15" s="48"/>
      <c r="AP15" s="69">
        <f t="shared" si="1"/>
        <v>3000</v>
      </c>
      <c r="AQ15" s="48"/>
      <c r="AR15" s="70">
        <f t="shared" si="10"/>
        <v>0</v>
      </c>
      <c r="AS15" s="71">
        <f t="shared" si="11"/>
        <v>3</v>
      </c>
      <c r="AT15" s="71">
        <f t="shared" si="12"/>
        <v>0</v>
      </c>
      <c r="AU15" s="71">
        <f t="shared" si="13"/>
        <v>0</v>
      </c>
      <c r="AV15" s="71">
        <f t="shared" si="14"/>
        <v>0</v>
      </c>
      <c r="AW15" s="71">
        <f t="shared" si="15"/>
        <v>0</v>
      </c>
      <c r="AX15" s="72">
        <f t="shared" si="16"/>
        <v>0</v>
      </c>
    </row>
    <row r="16" spans="1:53" ht="15.75">
      <c r="A16" s="36">
        <v>13</v>
      </c>
      <c r="B16" s="36">
        <v>123</v>
      </c>
      <c r="C16" s="36" t="s">
        <v>105</v>
      </c>
      <c r="D16" s="73">
        <v>1</v>
      </c>
      <c r="E16" s="36">
        <v>1</v>
      </c>
      <c r="F16" s="36"/>
      <c r="G16" s="36"/>
      <c r="H16" s="36"/>
      <c r="I16" s="36"/>
      <c r="J16" s="36"/>
      <c r="K16" s="36"/>
      <c r="L16" s="36">
        <v>1</v>
      </c>
      <c r="M16" s="36"/>
      <c r="N16" s="36">
        <v>1</v>
      </c>
      <c r="O16" s="36">
        <v>1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48">
        <f t="shared" si="9"/>
        <v>5</v>
      </c>
      <c r="AJ16" s="69">
        <f t="shared" si="0"/>
        <v>2500</v>
      </c>
      <c r="AK16" s="48"/>
      <c r="AL16" s="48"/>
      <c r="AM16" s="48"/>
      <c r="AN16" s="48"/>
      <c r="AO16" s="48"/>
      <c r="AP16" s="69">
        <f t="shared" si="1"/>
        <v>2500</v>
      </c>
      <c r="AQ16" s="48"/>
      <c r="AR16" s="70">
        <f t="shared" si="10"/>
        <v>0</v>
      </c>
      <c r="AS16" s="71">
        <f t="shared" si="11"/>
        <v>2</v>
      </c>
      <c r="AT16" s="71">
        <f t="shared" si="12"/>
        <v>1</v>
      </c>
      <c r="AU16" s="71">
        <f t="shared" si="13"/>
        <v>0</v>
      </c>
      <c r="AV16" s="71">
        <f t="shared" si="14"/>
        <v>0</v>
      </c>
      <c r="AW16" s="71">
        <f t="shared" si="15"/>
        <v>0</v>
      </c>
      <c r="AX16" s="72">
        <f t="shared" si="16"/>
        <v>0</v>
      </c>
    </row>
    <row r="17" spans="1:50" ht="15.75">
      <c r="A17" s="36">
        <v>14</v>
      </c>
      <c r="B17" s="36">
        <v>124</v>
      </c>
      <c r="C17" s="36" t="s">
        <v>121</v>
      </c>
      <c r="D17" s="36">
        <v>1</v>
      </c>
      <c r="E17" s="36"/>
      <c r="F17" s="36"/>
      <c r="G17" s="36"/>
      <c r="H17" s="36"/>
      <c r="I17" s="36"/>
      <c r="J17" s="36"/>
      <c r="K17" s="36"/>
      <c r="L17" s="36"/>
      <c r="M17" s="36"/>
      <c r="N17" s="36">
        <v>1</v>
      </c>
      <c r="O17" s="36">
        <v>1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>
        <v>1</v>
      </c>
      <c r="AC17" s="36"/>
      <c r="AD17" s="36"/>
      <c r="AE17" s="36"/>
      <c r="AF17" s="36"/>
      <c r="AG17" s="36"/>
      <c r="AH17" s="36"/>
      <c r="AI17" s="48">
        <f t="shared" si="9"/>
        <v>4</v>
      </c>
      <c r="AJ17" s="69">
        <f t="shared" si="0"/>
        <v>2000</v>
      </c>
      <c r="AK17" s="48"/>
      <c r="AL17" s="48"/>
      <c r="AM17" s="48"/>
      <c r="AN17" s="48"/>
      <c r="AO17" s="48"/>
      <c r="AP17" s="69">
        <f t="shared" si="1"/>
        <v>2000</v>
      </c>
      <c r="AQ17" s="48"/>
      <c r="AR17" s="70">
        <f t="shared" si="10"/>
        <v>0</v>
      </c>
      <c r="AS17" s="71">
        <f t="shared" si="11"/>
        <v>2</v>
      </c>
      <c r="AT17" s="71">
        <f t="shared" si="12"/>
        <v>0</v>
      </c>
      <c r="AU17" s="71">
        <f t="shared" si="13"/>
        <v>0</v>
      </c>
      <c r="AV17" s="71">
        <f t="shared" si="14"/>
        <v>0</v>
      </c>
      <c r="AW17" s="71">
        <f t="shared" si="15"/>
        <v>0</v>
      </c>
      <c r="AX17" s="72">
        <f t="shared" si="16"/>
        <v>0</v>
      </c>
    </row>
    <row r="18" spans="1:50" ht="15.75">
      <c r="A18" s="36">
        <v>15</v>
      </c>
      <c r="B18" s="36">
        <v>127</v>
      </c>
      <c r="C18" s="36" t="s">
        <v>140</v>
      </c>
      <c r="D18" s="73"/>
      <c r="E18" s="36"/>
      <c r="F18" s="36"/>
      <c r="G18" s="36"/>
      <c r="H18" s="36"/>
      <c r="I18" s="36"/>
      <c r="J18" s="36"/>
      <c r="K18" s="36">
        <v>1</v>
      </c>
      <c r="L18" s="36">
        <v>1</v>
      </c>
      <c r="M18" s="36"/>
      <c r="N18" s="36"/>
      <c r="O18" s="36"/>
      <c r="P18" s="36"/>
      <c r="Q18" s="36"/>
      <c r="R18" s="36"/>
      <c r="S18" s="36"/>
      <c r="T18" s="36">
        <v>1</v>
      </c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>
        <v>1</v>
      </c>
      <c r="AF18" s="36">
        <v>1</v>
      </c>
      <c r="AG18" s="36"/>
      <c r="AH18" s="36"/>
      <c r="AI18" s="48">
        <f t="shared" si="9"/>
        <v>5</v>
      </c>
      <c r="AJ18" s="69">
        <f t="shared" si="0"/>
        <v>2500</v>
      </c>
      <c r="AK18" s="48"/>
      <c r="AL18" s="48"/>
      <c r="AM18" s="48"/>
      <c r="AN18" s="48"/>
      <c r="AO18" s="48"/>
      <c r="AP18" s="69">
        <f t="shared" si="1"/>
        <v>2500</v>
      </c>
      <c r="AQ18" s="48"/>
      <c r="AR18" s="70">
        <f t="shared" si="10"/>
        <v>0</v>
      </c>
      <c r="AS18" s="71">
        <f t="shared" si="11"/>
        <v>2</v>
      </c>
      <c r="AT18" s="71">
        <f t="shared" si="12"/>
        <v>1</v>
      </c>
      <c r="AU18" s="71">
        <f t="shared" si="13"/>
        <v>0</v>
      </c>
      <c r="AV18" s="71">
        <f t="shared" si="14"/>
        <v>0</v>
      </c>
      <c r="AW18" s="71">
        <f t="shared" si="15"/>
        <v>0</v>
      </c>
      <c r="AX18" s="72">
        <f t="shared" si="16"/>
        <v>0</v>
      </c>
    </row>
    <row r="19" spans="1:50" ht="15.75">
      <c r="A19" s="36">
        <v>16</v>
      </c>
      <c r="B19" s="36">
        <v>132</v>
      </c>
      <c r="C19" s="36" t="s">
        <v>99</v>
      </c>
      <c r="D19" s="36">
        <v>1</v>
      </c>
      <c r="E19" s="36"/>
      <c r="F19" s="36"/>
      <c r="G19" s="36"/>
      <c r="H19" s="36"/>
      <c r="I19" s="36"/>
      <c r="J19" s="36"/>
      <c r="K19" s="36"/>
      <c r="L19" s="36"/>
      <c r="M19" s="36"/>
      <c r="N19" s="36">
        <v>1</v>
      </c>
      <c r="O19" s="36">
        <v>1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>
        <v>1</v>
      </c>
      <c r="AC19" s="36"/>
      <c r="AD19" s="36"/>
      <c r="AE19" s="36"/>
      <c r="AF19" s="36"/>
      <c r="AG19" s="36"/>
      <c r="AH19" s="36"/>
      <c r="AI19" s="48">
        <f t="shared" si="9"/>
        <v>4</v>
      </c>
      <c r="AJ19" s="69">
        <f t="shared" si="0"/>
        <v>2000</v>
      </c>
      <c r="AK19" s="48"/>
      <c r="AL19" s="48"/>
      <c r="AM19" s="48"/>
      <c r="AN19" s="48"/>
      <c r="AO19" s="48"/>
      <c r="AP19" s="69">
        <f t="shared" si="1"/>
        <v>2000</v>
      </c>
      <c r="AQ19" s="48"/>
      <c r="AR19" s="70">
        <f t="shared" si="10"/>
        <v>0</v>
      </c>
      <c r="AS19" s="71">
        <f t="shared" si="11"/>
        <v>2</v>
      </c>
      <c r="AT19" s="71">
        <f t="shared" si="12"/>
        <v>0</v>
      </c>
      <c r="AU19" s="71">
        <f t="shared" si="13"/>
        <v>0</v>
      </c>
      <c r="AV19" s="71">
        <f t="shared" si="14"/>
        <v>0</v>
      </c>
      <c r="AW19" s="71">
        <f t="shared" si="15"/>
        <v>0</v>
      </c>
      <c r="AX19" s="72">
        <f t="shared" si="16"/>
        <v>0</v>
      </c>
    </row>
    <row r="20" spans="1:50" ht="15.75">
      <c r="A20" s="36">
        <v>17</v>
      </c>
      <c r="B20" s="36">
        <v>133</v>
      </c>
      <c r="C20" s="36" t="s">
        <v>156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>
        <v>1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48">
        <f t="shared" si="9"/>
        <v>1</v>
      </c>
      <c r="AJ20" s="69">
        <f t="shared" si="0"/>
        <v>500</v>
      </c>
      <c r="AK20" s="48"/>
      <c r="AL20" s="48"/>
      <c r="AM20" s="48"/>
      <c r="AN20" s="48"/>
      <c r="AO20" s="48"/>
      <c r="AP20" s="69">
        <f t="shared" si="1"/>
        <v>500</v>
      </c>
      <c r="AQ20" s="48"/>
      <c r="AR20" s="70">
        <f t="shared" si="10"/>
        <v>0</v>
      </c>
      <c r="AS20" s="71">
        <f t="shared" si="11"/>
        <v>0</v>
      </c>
      <c r="AT20" s="71">
        <f t="shared" si="12"/>
        <v>1</v>
      </c>
      <c r="AU20" s="71">
        <f t="shared" si="13"/>
        <v>0</v>
      </c>
      <c r="AV20" s="71">
        <f t="shared" si="14"/>
        <v>0</v>
      </c>
      <c r="AW20" s="71">
        <f t="shared" si="15"/>
        <v>0</v>
      </c>
      <c r="AX20" s="72">
        <f t="shared" si="16"/>
        <v>0</v>
      </c>
    </row>
    <row r="21" spans="1:50" ht="15.75">
      <c r="A21" s="36">
        <v>18</v>
      </c>
      <c r="B21" s="36">
        <v>135</v>
      </c>
      <c r="C21" s="36" t="s">
        <v>77</v>
      </c>
      <c r="D21" s="73"/>
      <c r="E21" s="36"/>
      <c r="F21" s="36">
        <v>1</v>
      </c>
      <c r="G21" s="36"/>
      <c r="H21" s="36"/>
      <c r="I21" s="36"/>
      <c r="J21" s="36"/>
      <c r="K21" s="36"/>
      <c r="L21" s="36"/>
      <c r="M21" s="36"/>
      <c r="N21" s="36"/>
      <c r="O21" s="36">
        <v>1</v>
      </c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48">
        <f t="shared" si="9"/>
        <v>2</v>
      </c>
      <c r="AJ21" s="69">
        <f t="shared" si="0"/>
        <v>1000</v>
      </c>
      <c r="AK21" s="48"/>
      <c r="AL21" s="48"/>
      <c r="AM21" s="48"/>
      <c r="AN21" s="48"/>
      <c r="AO21" s="48"/>
      <c r="AP21" s="69">
        <f t="shared" si="1"/>
        <v>1000</v>
      </c>
      <c r="AQ21" s="48"/>
      <c r="AR21" s="70">
        <f t="shared" si="10"/>
        <v>0</v>
      </c>
      <c r="AS21" s="71">
        <f t="shared" si="11"/>
        <v>1</v>
      </c>
      <c r="AT21" s="71">
        <f t="shared" si="12"/>
        <v>0</v>
      </c>
      <c r="AU21" s="71">
        <f t="shared" si="13"/>
        <v>0</v>
      </c>
      <c r="AV21" s="71">
        <f t="shared" si="14"/>
        <v>0</v>
      </c>
      <c r="AW21" s="71">
        <f t="shared" si="15"/>
        <v>0</v>
      </c>
      <c r="AX21" s="72">
        <f t="shared" si="16"/>
        <v>0</v>
      </c>
    </row>
    <row r="22" spans="1:50" ht="15.75">
      <c r="A22" s="36">
        <v>19</v>
      </c>
      <c r="B22" s="36">
        <v>170</v>
      </c>
      <c r="C22" s="36" t="s">
        <v>96</v>
      </c>
      <c r="D22" s="73"/>
      <c r="E22" s="36"/>
      <c r="F22" s="36">
        <v>1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48">
        <f t="shared" si="9"/>
        <v>1</v>
      </c>
      <c r="AJ22" s="69">
        <f t="shared" si="0"/>
        <v>500</v>
      </c>
      <c r="AK22" s="48"/>
      <c r="AL22" s="48"/>
      <c r="AM22" s="48"/>
      <c r="AN22" s="48"/>
      <c r="AO22" s="48"/>
      <c r="AP22" s="69">
        <f t="shared" si="1"/>
        <v>500</v>
      </c>
      <c r="AQ22" s="48"/>
      <c r="AR22" s="70">
        <f t="shared" si="10"/>
        <v>0</v>
      </c>
      <c r="AS22" s="71">
        <f t="shared" si="11"/>
        <v>0</v>
      </c>
      <c r="AT22" s="71">
        <f t="shared" si="12"/>
        <v>1</v>
      </c>
      <c r="AU22" s="71">
        <f t="shared" si="13"/>
        <v>0</v>
      </c>
      <c r="AV22" s="71">
        <f t="shared" si="14"/>
        <v>0</v>
      </c>
      <c r="AW22" s="71">
        <f t="shared" si="15"/>
        <v>0</v>
      </c>
      <c r="AX22" s="72">
        <f t="shared" si="16"/>
        <v>0</v>
      </c>
    </row>
    <row r="23" spans="1:50" ht="15.75">
      <c r="A23" s="36">
        <v>20</v>
      </c>
      <c r="B23" s="36">
        <v>175</v>
      </c>
      <c r="C23" s="36" t="s">
        <v>154</v>
      </c>
      <c r="D23" s="73"/>
      <c r="E23" s="36"/>
      <c r="F23" s="36"/>
      <c r="G23" s="36"/>
      <c r="H23" s="36"/>
      <c r="I23" s="36"/>
      <c r="J23" s="36"/>
      <c r="K23" s="36"/>
      <c r="L23" s="36"/>
      <c r="M23" s="36"/>
      <c r="N23" s="36">
        <v>1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48">
        <f t="shared" si="9"/>
        <v>1</v>
      </c>
      <c r="AJ23" s="69">
        <f t="shared" si="0"/>
        <v>500</v>
      </c>
      <c r="AK23" s="48"/>
      <c r="AL23" s="48"/>
      <c r="AM23" s="48"/>
      <c r="AN23" s="48"/>
      <c r="AO23" s="48"/>
      <c r="AP23" s="69">
        <f t="shared" si="1"/>
        <v>500</v>
      </c>
      <c r="AQ23" s="48"/>
      <c r="AR23" s="70">
        <f t="shared" si="10"/>
        <v>0</v>
      </c>
      <c r="AS23" s="71">
        <f t="shared" si="11"/>
        <v>0</v>
      </c>
      <c r="AT23" s="71">
        <f t="shared" si="12"/>
        <v>1</v>
      </c>
      <c r="AU23" s="71">
        <f t="shared" si="13"/>
        <v>0</v>
      </c>
      <c r="AV23" s="71">
        <f t="shared" si="14"/>
        <v>0</v>
      </c>
      <c r="AW23" s="71">
        <f t="shared" si="15"/>
        <v>0</v>
      </c>
      <c r="AX23" s="72">
        <f t="shared" si="16"/>
        <v>0</v>
      </c>
    </row>
    <row r="24" spans="1:50" ht="15.75">
      <c r="A24" s="36">
        <v>21</v>
      </c>
      <c r="B24" s="36">
        <v>176</v>
      </c>
      <c r="C24" s="36" t="s">
        <v>108</v>
      </c>
      <c r="D24" s="36"/>
      <c r="E24" s="36"/>
      <c r="F24" s="36"/>
      <c r="G24" s="36"/>
      <c r="H24" s="36"/>
      <c r="I24" s="36"/>
      <c r="J24" s="36"/>
      <c r="K24" s="36"/>
      <c r="L24" s="36">
        <v>1</v>
      </c>
      <c r="M24" s="36"/>
      <c r="N24" s="36"/>
      <c r="O24" s="36"/>
      <c r="P24" s="36">
        <v>1</v>
      </c>
      <c r="Q24" s="36"/>
      <c r="R24" s="36"/>
      <c r="S24" s="36"/>
      <c r="T24" s="36">
        <v>1</v>
      </c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>
        <v>1</v>
      </c>
      <c r="AG24" s="36"/>
      <c r="AH24" s="36"/>
      <c r="AI24" s="48">
        <f t="shared" si="9"/>
        <v>4</v>
      </c>
      <c r="AJ24" s="69">
        <f t="shared" si="0"/>
        <v>2000</v>
      </c>
      <c r="AK24" s="48"/>
      <c r="AL24" s="48"/>
      <c r="AM24" s="48"/>
      <c r="AN24" s="48"/>
      <c r="AO24" s="48"/>
      <c r="AP24" s="69">
        <f t="shared" si="1"/>
        <v>2000</v>
      </c>
      <c r="AQ24" s="48"/>
      <c r="AR24" s="70">
        <f t="shared" si="10"/>
        <v>0</v>
      </c>
      <c r="AS24" s="71">
        <f t="shared" si="11"/>
        <v>2</v>
      </c>
      <c r="AT24" s="71">
        <f t="shared" si="12"/>
        <v>0</v>
      </c>
      <c r="AU24" s="71">
        <f t="shared" si="13"/>
        <v>0</v>
      </c>
      <c r="AV24" s="71">
        <f t="shared" si="14"/>
        <v>0</v>
      </c>
      <c r="AW24" s="71">
        <f t="shared" si="15"/>
        <v>0</v>
      </c>
      <c r="AX24" s="72">
        <f t="shared" si="16"/>
        <v>0</v>
      </c>
    </row>
    <row r="25" spans="1:50" ht="15.75">
      <c r="A25" s="36">
        <v>22</v>
      </c>
      <c r="B25" s="36">
        <v>240</v>
      </c>
      <c r="C25" s="36" t="s">
        <v>158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>
        <v>1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48">
        <f t="shared" si="9"/>
        <v>1</v>
      </c>
      <c r="AJ25" s="69">
        <f t="shared" si="0"/>
        <v>500</v>
      </c>
      <c r="AK25" s="48"/>
      <c r="AL25" s="48"/>
      <c r="AM25" s="48"/>
      <c r="AN25" s="48"/>
      <c r="AO25" s="48"/>
      <c r="AP25" s="69">
        <f t="shared" si="1"/>
        <v>500</v>
      </c>
      <c r="AQ25" s="48"/>
      <c r="AR25" s="70">
        <f t="shared" si="10"/>
        <v>0</v>
      </c>
      <c r="AS25" s="71">
        <f t="shared" si="11"/>
        <v>0</v>
      </c>
      <c r="AT25" s="71">
        <f t="shared" si="12"/>
        <v>1</v>
      </c>
      <c r="AU25" s="71">
        <f t="shared" si="13"/>
        <v>0</v>
      </c>
      <c r="AV25" s="71">
        <f t="shared" si="14"/>
        <v>0</v>
      </c>
      <c r="AW25" s="71">
        <f t="shared" si="15"/>
        <v>0</v>
      </c>
      <c r="AX25" s="72">
        <f t="shared" si="16"/>
        <v>0</v>
      </c>
    </row>
    <row r="26" spans="1:50" ht="15.75">
      <c r="A26" s="36">
        <v>23</v>
      </c>
      <c r="B26" s="36">
        <v>266</v>
      </c>
      <c r="C26" s="36" t="s">
        <v>123</v>
      </c>
      <c r="D26" s="73"/>
      <c r="E26" s="36"/>
      <c r="F26" s="36"/>
      <c r="G26" s="36"/>
      <c r="H26" s="36"/>
      <c r="I26" s="36"/>
      <c r="J26" s="36"/>
      <c r="K26" s="36">
        <v>1</v>
      </c>
      <c r="L26" s="36">
        <v>1</v>
      </c>
      <c r="M26" s="36">
        <v>1</v>
      </c>
      <c r="N26" s="36">
        <v>1</v>
      </c>
      <c r="O26" s="36">
        <v>1</v>
      </c>
      <c r="P26" s="36"/>
      <c r="Q26" s="36"/>
      <c r="R26" s="36">
        <v>1</v>
      </c>
      <c r="S26" s="36"/>
      <c r="T26" s="36">
        <v>1</v>
      </c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>
        <v>1</v>
      </c>
      <c r="AF26" s="36">
        <v>1</v>
      </c>
      <c r="AG26" s="36"/>
      <c r="AH26" s="36"/>
      <c r="AI26" s="48">
        <f t="shared" si="9"/>
        <v>9</v>
      </c>
      <c r="AJ26" s="69">
        <f t="shared" si="0"/>
        <v>4500</v>
      </c>
      <c r="AK26" s="48"/>
      <c r="AL26" s="48"/>
      <c r="AM26" s="48"/>
      <c r="AN26" s="48"/>
      <c r="AO26" s="48"/>
      <c r="AP26" s="69">
        <f t="shared" si="1"/>
        <v>4500</v>
      </c>
      <c r="AQ26" s="48"/>
      <c r="AR26" s="70">
        <f t="shared" si="10"/>
        <v>0</v>
      </c>
      <c r="AS26" s="71">
        <f t="shared" si="11"/>
        <v>4</v>
      </c>
      <c r="AT26" s="71">
        <f t="shared" si="12"/>
        <v>1</v>
      </c>
      <c r="AU26" s="71">
        <f t="shared" si="13"/>
        <v>0</v>
      </c>
      <c r="AV26" s="71">
        <f t="shared" si="14"/>
        <v>0</v>
      </c>
      <c r="AW26" s="71">
        <f t="shared" si="15"/>
        <v>0</v>
      </c>
      <c r="AX26" s="72">
        <f t="shared" si="16"/>
        <v>0</v>
      </c>
    </row>
    <row r="27" spans="1:50" ht="15.75">
      <c r="A27" s="36">
        <v>24</v>
      </c>
      <c r="B27" s="36">
        <v>271</v>
      </c>
      <c r="C27" s="36" t="s">
        <v>122</v>
      </c>
      <c r="D27" s="36">
        <v>1</v>
      </c>
      <c r="E27" s="36">
        <v>1</v>
      </c>
      <c r="F27" s="36"/>
      <c r="G27" s="36"/>
      <c r="H27" s="36"/>
      <c r="I27" s="36"/>
      <c r="J27" s="36"/>
      <c r="K27" s="36"/>
      <c r="L27" s="36">
        <v>1</v>
      </c>
      <c r="M27" s="36"/>
      <c r="N27" s="36"/>
      <c r="O27" s="36">
        <v>1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>
        <v>1</v>
      </c>
      <c r="AC27" s="36"/>
      <c r="AD27" s="36"/>
      <c r="AE27" s="36"/>
      <c r="AF27" s="36"/>
      <c r="AG27" s="36"/>
      <c r="AH27" s="36"/>
      <c r="AI27" s="48">
        <f t="shared" si="9"/>
        <v>5</v>
      </c>
      <c r="AJ27" s="69">
        <f t="shared" si="0"/>
        <v>2500</v>
      </c>
      <c r="AK27" s="48"/>
      <c r="AL27" s="48"/>
      <c r="AM27" s="48"/>
      <c r="AN27" s="48"/>
      <c r="AO27" s="48"/>
      <c r="AP27" s="69">
        <f t="shared" si="1"/>
        <v>2500</v>
      </c>
      <c r="AQ27" s="48"/>
      <c r="AR27" s="70">
        <f t="shared" si="10"/>
        <v>0</v>
      </c>
      <c r="AS27" s="71">
        <f t="shared" si="11"/>
        <v>2</v>
      </c>
      <c r="AT27" s="71">
        <f t="shared" si="12"/>
        <v>1</v>
      </c>
      <c r="AU27" s="71">
        <f t="shared" si="13"/>
        <v>0</v>
      </c>
      <c r="AV27" s="71">
        <f t="shared" si="14"/>
        <v>0</v>
      </c>
      <c r="AW27" s="71">
        <f t="shared" si="15"/>
        <v>0</v>
      </c>
      <c r="AX27" s="72">
        <f t="shared" si="16"/>
        <v>0</v>
      </c>
    </row>
    <row r="28" spans="1:50" ht="15.75">
      <c r="A28" s="36">
        <v>25</v>
      </c>
      <c r="B28" s="36">
        <v>274</v>
      </c>
      <c r="C28" s="36" t="s">
        <v>130</v>
      </c>
      <c r="D28" s="36"/>
      <c r="E28" s="36"/>
      <c r="F28" s="36">
        <v>1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48">
        <f t="shared" si="9"/>
        <v>1</v>
      </c>
      <c r="AJ28" s="69">
        <f t="shared" si="0"/>
        <v>500</v>
      </c>
      <c r="AK28" s="48"/>
      <c r="AL28" s="48"/>
      <c r="AM28" s="48"/>
      <c r="AN28" s="48"/>
      <c r="AO28" s="48"/>
      <c r="AP28" s="69">
        <f t="shared" si="1"/>
        <v>500</v>
      </c>
      <c r="AQ28" s="48"/>
      <c r="AR28" s="70">
        <f t="shared" si="10"/>
        <v>0</v>
      </c>
      <c r="AS28" s="71">
        <f t="shared" si="11"/>
        <v>0</v>
      </c>
      <c r="AT28" s="71">
        <f t="shared" si="12"/>
        <v>1</v>
      </c>
      <c r="AU28" s="71">
        <f t="shared" si="13"/>
        <v>0</v>
      </c>
      <c r="AV28" s="71">
        <f t="shared" si="14"/>
        <v>0</v>
      </c>
      <c r="AW28" s="71">
        <f t="shared" si="15"/>
        <v>0</v>
      </c>
      <c r="AX28" s="72">
        <f t="shared" si="16"/>
        <v>0</v>
      </c>
    </row>
    <row r="29" spans="1:50" ht="15.75">
      <c r="A29" s="36">
        <v>26</v>
      </c>
      <c r="B29" s="36">
        <v>281</v>
      </c>
      <c r="C29" s="36" t="s">
        <v>101</v>
      </c>
      <c r="D29" s="36">
        <v>1</v>
      </c>
      <c r="E29" s="36">
        <v>1</v>
      </c>
      <c r="F29" s="36"/>
      <c r="G29" s="36"/>
      <c r="H29" s="36"/>
      <c r="I29" s="36"/>
      <c r="J29" s="36"/>
      <c r="K29" s="36"/>
      <c r="L29" s="36">
        <v>1</v>
      </c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48">
        <f t="shared" si="9"/>
        <v>3</v>
      </c>
      <c r="AJ29" s="69">
        <f t="shared" si="0"/>
        <v>1500</v>
      </c>
      <c r="AK29" s="48"/>
      <c r="AL29" s="48"/>
      <c r="AM29" s="48"/>
      <c r="AN29" s="48"/>
      <c r="AO29" s="48"/>
      <c r="AP29" s="69">
        <f t="shared" si="1"/>
        <v>1500</v>
      </c>
      <c r="AQ29" s="48"/>
      <c r="AR29" s="70">
        <f t="shared" si="10"/>
        <v>0</v>
      </c>
      <c r="AS29" s="71">
        <f t="shared" si="11"/>
        <v>1</v>
      </c>
      <c r="AT29" s="71">
        <f t="shared" si="12"/>
        <v>1</v>
      </c>
      <c r="AU29" s="71">
        <f t="shared" si="13"/>
        <v>0</v>
      </c>
      <c r="AV29" s="71">
        <f t="shared" si="14"/>
        <v>0</v>
      </c>
      <c r="AW29" s="71">
        <f t="shared" si="15"/>
        <v>0</v>
      </c>
      <c r="AX29" s="72">
        <f t="shared" si="16"/>
        <v>0</v>
      </c>
    </row>
    <row r="30" spans="1:50" ht="15.75">
      <c r="A30" s="36">
        <v>27</v>
      </c>
      <c r="B30" s="74">
        <v>297</v>
      </c>
      <c r="C30" s="36" t="s">
        <v>161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>
        <v>1</v>
      </c>
      <c r="O30" s="36"/>
      <c r="P30" s="36"/>
      <c r="Q30" s="36"/>
      <c r="R30" s="36">
        <v>1</v>
      </c>
      <c r="S30" s="36"/>
      <c r="T30" s="36">
        <v>1</v>
      </c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>
        <v>1</v>
      </c>
      <c r="AF30" s="36">
        <v>1</v>
      </c>
      <c r="AG30" s="36"/>
      <c r="AH30" s="36"/>
      <c r="AI30" s="48">
        <f t="shared" si="9"/>
        <v>5</v>
      </c>
      <c r="AJ30" s="69">
        <f t="shared" si="0"/>
        <v>2500</v>
      </c>
      <c r="AK30" s="48"/>
      <c r="AL30" s="48"/>
      <c r="AM30" s="48"/>
      <c r="AN30" s="48"/>
      <c r="AO30" s="48"/>
      <c r="AP30" s="69">
        <f t="shared" si="1"/>
        <v>2500</v>
      </c>
      <c r="AQ30" s="48"/>
      <c r="AR30" s="70">
        <f t="shared" si="10"/>
        <v>0</v>
      </c>
      <c r="AS30" s="71">
        <f t="shared" si="11"/>
        <v>2</v>
      </c>
      <c r="AT30" s="71">
        <f t="shared" si="12"/>
        <v>1</v>
      </c>
      <c r="AU30" s="71">
        <f t="shared" si="13"/>
        <v>0</v>
      </c>
      <c r="AV30" s="71">
        <f t="shared" si="14"/>
        <v>0</v>
      </c>
      <c r="AW30" s="71">
        <f t="shared" si="15"/>
        <v>0</v>
      </c>
      <c r="AX30" s="72">
        <f t="shared" si="16"/>
        <v>0</v>
      </c>
    </row>
    <row r="31" spans="1:50" ht="15.75">
      <c r="A31" s="36">
        <v>28</v>
      </c>
      <c r="B31" s="74">
        <v>308</v>
      </c>
      <c r="C31" s="36" t="s">
        <v>98</v>
      </c>
      <c r="D31" s="36">
        <v>1</v>
      </c>
      <c r="E31" s="36">
        <v>1</v>
      </c>
      <c r="F31" s="36"/>
      <c r="G31" s="36"/>
      <c r="H31" s="36"/>
      <c r="I31" s="36"/>
      <c r="J31" s="36"/>
      <c r="K31" s="36"/>
      <c r="L31" s="36">
        <v>1</v>
      </c>
      <c r="M31" s="36"/>
      <c r="N31" s="36">
        <v>1</v>
      </c>
      <c r="O31" s="36">
        <v>1</v>
      </c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>
        <v>1</v>
      </c>
      <c r="AC31" s="36"/>
      <c r="AD31" s="36"/>
      <c r="AE31" s="36"/>
      <c r="AF31" s="36"/>
      <c r="AG31" s="36"/>
      <c r="AH31" s="36"/>
      <c r="AI31" s="48">
        <f t="shared" si="9"/>
        <v>6</v>
      </c>
      <c r="AJ31" s="69">
        <f t="shared" si="0"/>
        <v>3000</v>
      </c>
      <c r="AK31" s="48"/>
      <c r="AL31" s="48"/>
      <c r="AM31" s="48"/>
      <c r="AN31" s="48"/>
      <c r="AO31" s="48"/>
      <c r="AP31" s="69">
        <f t="shared" si="1"/>
        <v>3000</v>
      </c>
      <c r="AQ31" s="48"/>
      <c r="AR31" s="70">
        <f t="shared" si="10"/>
        <v>0</v>
      </c>
      <c r="AS31" s="71">
        <f t="shared" si="11"/>
        <v>3</v>
      </c>
      <c r="AT31" s="71">
        <f t="shared" si="12"/>
        <v>0</v>
      </c>
      <c r="AU31" s="71">
        <f t="shared" si="13"/>
        <v>0</v>
      </c>
      <c r="AV31" s="71">
        <f t="shared" si="14"/>
        <v>0</v>
      </c>
      <c r="AW31" s="71">
        <f t="shared" si="15"/>
        <v>0</v>
      </c>
      <c r="AX31" s="72">
        <f t="shared" si="16"/>
        <v>0</v>
      </c>
    </row>
    <row r="32" spans="1:50" ht="15.75">
      <c r="A32" s="36">
        <v>29</v>
      </c>
      <c r="B32" s="74">
        <v>376</v>
      </c>
      <c r="C32" s="36" t="s">
        <v>162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>
        <v>1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48">
        <f t="shared" si="9"/>
        <v>1</v>
      </c>
      <c r="AJ32" s="69">
        <f t="shared" si="0"/>
        <v>500</v>
      </c>
      <c r="AK32" s="48"/>
      <c r="AL32" s="48"/>
      <c r="AM32" s="48"/>
      <c r="AN32" s="48"/>
      <c r="AO32" s="48"/>
      <c r="AP32" s="69">
        <f t="shared" si="1"/>
        <v>500</v>
      </c>
      <c r="AQ32" s="48"/>
      <c r="AR32" s="70">
        <f t="shared" si="10"/>
        <v>0</v>
      </c>
      <c r="AS32" s="71">
        <f t="shared" si="11"/>
        <v>0</v>
      </c>
      <c r="AT32" s="71">
        <f t="shared" si="12"/>
        <v>1</v>
      </c>
      <c r="AU32" s="71">
        <f t="shared" si="13"/>
        <v>0</v>
      </c>
      <c r="AV32" s="71">
        <f t="shared" si="14"/>
        <v>0</v>
      </c>
      <c r="AW32" s="71">
        <f t="shared" si="15"/>
        <v>0</v>
      </c>
      <c r="AX32" s="72">
        <f t="shared" si="16"/>
        <v>0</v>
      </c>
    </row>
    <row r="33" spans="1:50" ht="15.75">
      <c r="A33" s="36">
        <v>30</v>
      </c>
      <c r="B33" s="36">
        <v>466</v>
      </c>
      <c r="C33" s="36" t="s">
        <v>131</v>
      </c>
      <c r="D33" s="73"/>
      <c r="E33" s="36"/>
      <c r="F33" s="36">
        <v>1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48">
        <f t="shared" si="9"/>
        <v>1</v>
      </c>
      <c r="AJ33" s="69">
        <f t="shared" si="0"/>
        <v>500</v>
      </c>
      <c r="AK33" s="48"/>
      <c r="AL33" s="48"/>
      <c r="AM33" s="48"/>
      <c r="AN33" s="48"/>
      <c r="AO33" s="48"/>
      <c r="AP33" s="69">
        <f t="shared" si="1"/>
        <v>500</v>
      </c>
      <c r="AQ33" s="48"/>
      <c r="AR33" s="70">
        <f t="shared" si="10"/>
        <v>0</v>
      </c>
      <c r="AS33" s="71">
        <f t="shared" si="11"/>
        <v>0</v>
      </c>
      <c r="AT33" s="71">
        <f t="shared" si="12"/>
        <v>1</v>
      </c>
      <c r="AU33" s="71">
        <f t="shared" si="13"/>
        <v>0</v>
      </c>
      <c r="AV33" s="71">
        <f t="shared" si="14"/>
        <v>0</v>
      </c>
      <c r="AW33" s="71">
        <f t="shared" si="15"/>
        <v>0</v>
      </c>
      <c r="AX33" s="72">
        <f t="shared" si="16"/>
        <v>0</v>
      </c>
    </row>
    <row r="34" spans="1:50" ht="15.75">
      <c r="A34" s="36">
        <v>31</v>
      </c>
      <c r="B34" s="36">
        <v>476</v>
      </c>
      <c r="C34" s="36" t="s">
        <v>159</v>
      </c>
      <c r="D34" s="73"/>
      <c r="E34" s="36"/>
      <c r="F34" s="36"/>
      <c r="G34" s="36"/>
      <c r="H34" s="36"/>
      <c r="I34" s="36"/>
      <c r="J34" s="36"/>
      <c r="K34" s="36"/>
      <c r="L34" s="36"/>
      <c r="M34" s="36"/>
      <c r="N34" s="36">
        <v>1</v>
      </c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48">
        <f t="shared" si="9"/>
        <v>1</v>
      </c>
      <c r="AJ34" s="69">
        <f t="shared" si="0"/>
        <v>500</v>
      </c>
      <c r="AK34" s="48"/>
      <c r="AL34" s="48"/>
      <c r="AM34" s="48"/>
      <c r="AN34" s="48"/>
      <c r="AO34" s="48"/>
      <c r="AP34" s="69">
        <f t="shared" si="1"/>
        <v>500</v>
      </c>
      <c r="AQ34" s="48"/>
      <c r="AR34" s="70">
        <f t="shared" si="10"/>
        <v>0</v>
      </c>
      <c r="AS34" s="71">
        <f t="shared" si="11"/>
        <v>0</v>
      </c>
      <c r="AT34" s="71">
        <f t="shared" si="12"/>
        <v>1</v>
      </c>
      <c r="AU34" s="71">
        <f t="shared" si="13"/>
        <v>0</v>
      </c>
      <c r="AV34" s="71">
        <f t="shared" si="14"/>
        <v>0</v>
      </c>
      <c r="AW34" s="71">
        <f t="shared" si="15"/>
        <v>0</v>
      </c>
      <c r="AX34" s="72">
        <f t="shared" si="16"/>
        <v>0</v>
      </c>
    </row>
    <row r="35" spans="1:50" ht="15.75">
      <c r="A35" s="36">
        <v>32</v>
      </c>
      <c r="B35" s="36">
        <v>556</v>
      </c>
      <c r="C35" s="36" t="s">
        <v>163</v>
      </c>
      <c r="D35" s="7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>
        <v>1</v>
      </c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48">
        <f t="shared" si="9"/>
        <v>1</v>
      </c>
      <c r="AJ35" s="69">
        <f t="shared" si="0"/>
        <v>500</v>
      </c>
      <c r="AK35" s="48"/>
      <c r="AL35" s="48"/>
      <c r="AM35" s="48"/>
      <c r="AN35" s="48"/>
      <c r="AO35" s="48"/>
      <c r="AP35" s="69">
        <f t="shared" si="1"/>
        <v>500</v>
      </c>
      <c r="AQ35" s="48"/>
      <c r="AR35" s="70">
        <f t="shared" si="10"/>
        <v>0</v>
      </c>
      <c r="AS35" s="71">
        <f t="shared" si="11"/>
        <v>0</v>
      </c>
      <c r="AT35" s="71">
        <f t="shared" si="12"/>
        <v>1</v>
      </c>
      <c r="AU35" s="71">
        <f t="shared" si="13"/>
        <v>0</v>
      </c>
      <c r="AV35" s="71">
        <f t="shared" si="14"/>
        <v>0</v>
      </c>
      <c r="AW35" s="71">
        <f t="shared" si="15"/>
        <v>0</v>
      </c>
      <c r="AX35" s="72">
        <f t="shared" si="16"/>
        <v>0</v>
      </c>
    </row>
    <row r="36" spans="1:50" ht="15.75">
      <c r="A36" s="36">
        <v>33</v>
      </c>
      <c r="B36" s="36">
        <v>607</v>
      </c>
      <c r="C36" s="36" t="s">
        <v>127</v>
      </c>
      <c r="D36" s="36"/>
      <c r="E36" s="36">
        <v>1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48">
        <f t="shared" si="9"/>
        <v>1</v>
      </c>
      <c r="AJ36" s="69">
        <f t="shared" ref="AJ36:AJ67" si="17">AI36*500</f>
        <v>500</v>
      </c>
      <c r="AK36" s="48"/>
      <c r="AL36" s="48"/>
      <c r="AM36" s="48"/>
      <c r="AN36" s="48"/>
      <c r="AO36" s="48"/>
      <c r="AP36" s="69">
        <f t="shared" ref="AP36:AP67" si="18">AJ36</f>
        <v>500</v>
      </c>
      <c r="AQ36" s="48"/>
      <c r="AR36" s="70">
        <f t="shared" si="10"/>
        <v>0</v>
      </c>
      <c r="AS36" s="71">
        <f t="shared" si="11"/>
        <v>0</v>
      </c>
      <c r="AT36" s="71">
        <f t="shared" si="12"/>
        <v>1</v>
      </c>
      <c r="AU36" s="71">
        <f t="shared" si="13"/>
        <v>0</v>
      </c>
      <c r="AV36" s="71">
        <f t="shared" si="14"/>
        <v>0</v>
      </c>
      <c r="AW36" s="71">
        <f t="shared" si="15"/>
        <v>0</v>
      </c>
      <c r="AX36" s="72">
        <f t="shared" si="16"/>
        <v>0</v>
      </c>
    </row>
    <row r="37" spans="1:50" ht="15.75">
      <c r="A37" s="36">
        <v>34</v>
      </c>
      <c r="B37" s="36">
        <v>657</v>
      </c>
      <c r="C37" s="36" t="s">
        <v>102</v>
      </c>
      <c r="D37" s="36">
        <v>1</v>
      </c>
      <c r="E37" s="36"/>
      <c r="F37" s="36"/>
      <c r="G37" s="36"/>
      <c r="H37" s="36"/>
      <c r="I37" s="36"/>
      <c r="J37" s="36"/>
      <c r="K37" s="36"/>
      <c r="L37" s="36">
        <v>1</v>
      </c>
      <c r="M37" s="36"/>
      <c r="N37" s="36">
        <v>1</v>
      </c>
      <c r="O37" s="36"/>
      <c r="P37" s="36">
        <v>1</v>
      </c>
      <c r="Q37" s="36"/>
      <c r="R37" s="36">
        <v>1</v>
      </c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48">
        <f t="shared" si="9"/>
        <v>5</v>
      </c>
      <c r="AJ37" s="69">
        <f t="shared" si="17"/>
        <v>2500</v>
      </c>
      <c r="AK37" s="48"/>
      <c r="AL37" s="48"/>
      <c r="AM37" s="48"/>
      <c r="AN37" s="48"/>
      <c r="AO37" s="48"/>
      <c r="AP37" s="69">
        <f t="shared" si="18"/>
        <v>2500</v>
      </c>
      <c r="AQ37" s="48"/>
      <c r="AR37" s="70">
        <f t="shared" si="10"/>
        <v>0</v>
      </c>
      <c r="AS37" s="71">
        <f t="shared" si="11"/>
        <v>2</v>
      </c>
      <c r="AT37" s="71">
        <f t="shared" si="12"/>
        <v>1</v>
      </c>
      <c r="AU37" s="71">
        <f t="shared" si="13"/>
        <v>0</v>
      </c>
      <c r="AV37" s="71">
        <f t="shared" si="14"/>
        <v>0</v>
      </c>
      <c r="AW37" s="71">
        <f t="shared" si="15"/>
        <v>0</v>
      </c>
      <c r="AX37" s="72">
        <f t="shared" si="16"/>
        <v>0</v>
      </c>
    </row>
    <row r="38" spans="1:50" ht="15.75">
      <c r="A38" s="36">
        <v>35</v>
      </c>
      <c r="B38" s="36">
        <v>667</v>
      </c>
      <c r="C38" s="36" t="s">
        <v>144</v>
      </c>
      <c r="D38" s="36"/>
      <c r="E38" s="36"/>
      <c r="F38" s="36"/>
      <c r="G38" s="36"/>
      <c r="H38" s="36"/>
      <c r="I38" s="36"/>
      <c r="J38" s="36"/>
      <c r="K38" s="36"/>
      <c r="L38" s="36"/>
      <c r="M38" s="36">
        <v>1</v>
      </c>
      <c r="N38" s="36"/>
      <c r="O38" s="36">
        <v>1</v>
      </c>
      <c r="P38" s="36"/>
      <c r="Q38" s="36">
        <v>1</v>
      </c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>
        <v>1</v>
      </c>
      <c r="AF38" s="36"/>
      <c r="AG38" s="36"/>
      <c r="AH38" s="36"/>
      <c r="AI38" s="48">
        <f t="shared" si="9"/>
        <v>4</v>
      </c>
      <c r="AJ38" s="69">
        <f t="shared" si="17"/>
        <v>2000</v>
      </c>
      <c r="AK38" s="48"/>
      <c r="AL38" s="48"/>
      <c r="AM38" s="48"/>
      <c r="AN38" s="48"/>
      <c r="AO38" s="48"/>
      <c r="AP38" s="69">
        <f t="shared" si="18"/>
        <v>2000</v>
      </c>
      <c r="AQ38" s="48"/>
      <c r="AR38" s="70">
        <f t="shared" si="10"/>
        <v>0</v>
      </c>
      <c r="AS38" s="71">
        <f t="shared" si="11"/>
        <v>2</v>
      </c>
      <c r="AT38" s="71">
        <f t="shared" si="12"/>
        <v>0</v>
      </c>
      <c r="AU38" s="71">
        <f t="shared" si="13"/>
        <v>0</v>
      </c>
      <c r="AV38" s="71">
        <f t="shared" si="14"/>
        <v>0</v>
      </c>
      <c r="AW38" s="71">
        <f t="shared" si="15"/>
        <v>0</v>
      </c>
      <c r="AX38" s="72">
        <f t="shared" si="16"/>
        <v>0</v>
      </c>
    </row>
    <row r="39" spans="1:50" ht="15.75">
      <c r="A39" s="36">
        <v>36</v>
      </c>
      <c r="B39" s="36">
        <v>668</v>
      </c>
      <c r="C39" s="36" t="s">
        <v>109</v>
      </c>
      <c r="D39" s="36"/>
      <c r="E39" s="36"/>
      <c r="F39" s="36"/>
      <c r="G39" s="36"/>
      <c r="H39" s="36"/>
      <c r="I39" s="36"/>
      <c r="J39" s="36"/>
      <c r="K39" s="36">
        <v>1</v>
      </c>
      <c r="L39" s="36">
        <v>1</v>
      </c>
      <c r="M39" s="36">
        <v>1</v>
      </c>
      <c r="N39" s="36"/>
      <c r="O39" s="36">
        <v>1</v>
      </c>
      <c r="P39" s="36">
        <v>1</v>
      </c>
      <c r="Q39" s="36"/>
      <c r="R39" s="36">
        <v>1</v>
      </c>
      <c r="S39" s="36"/>
      <c r="T39" s="36">
        <v>1</v>
      </c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>
        <v>1</v>
      </c>
      <c r="AF39" s="36">
        <v>1</v>
      </c>
      <c r="AG39" s="36"/>
      <c r="AH39" s="36"/>
      <c r="AI39" s="48">
        <f t="shared" si="9"/>
        <v>9</v>
      </c>
      <c r="AJ39" s="69">
        <f t="shared" si="17"/>
        <v>4500</v>
      </c>
      <c r="AK39" s="48"/>
      <c r="AL39" s="48"/>
      <c r="AM39" s="48"/>
      <c r="AN39" s="48"/>
      <c r="AO39" s="48"/>
      <c r="AP39" s="69">
        <f t="shared" si="18"/>
        <v>4500</v>
      </c>
      <c r="AQ39" s="48"/>
      <c r="AR39" s="70">
        <f t="shared" si="10"/>
        <v>0</v>
      </c>
      <c r="AS39" s="71">
        <f t="shared" si="11"/>
        <v>4</v>
      </c>
      <c r="AT39" s="71">
        <f t="shared" si="12"/>
        <v>1</v>
      </c>
      <c r="AU39" s="71">
        <f t="shared" si="13"/>
        <v>0</v>
      </c>
      <c r="AV39" s="71">
        <f t="shared" si="14"/>
        <v>0</v>
      </c>
      <c r="AW39" s="71">
        <f t="shared" si="15"/>
        <v>0</v>
      </c>
      <c r="AX39" s="72">
        <f t="shared" si="16"/>
        <v>0</v>
      </c>
    </row>
    <row r="40" spans="1:50" ht="15.75">
      <c r="A40" s="36">
        <v>37</v>
      </c>
      <c r="B40" s="36">
        <v>711</v>
      </c>
      <c r="C40" s="36" t="s">
        <v>106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>
        <v>1</v>
      </c>
      <c r="O40" s="36"/>
      <c r="P40" s="36">
        <v>1</v>
      </c>
      <c r="Q40" s="36"/>
      <c r="R40" s="36">
        <v>1</v>
      </c>
      <c r="S40" s="36"/>
      <c r="T40" s="36">
        <v>1</v>
      </c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48">
        <f t="shared" si="9"/>
        <v>4</v>
      </c>
      <c r="AJ40" s="69">
        <f t="shared" si="17"/>
        <v>2000</v>
      </c>
      <c r="AK40" s="48"/>
      <c r="AL40" s="48"/>
      <c r="AM40" s="48"/>
      <c r="AN40" s="48"/>
      <c r="AO40" s="48"/>
      <c r="AP40" s="69">
        <f t="shared" si="18"/>
        <v>2000</v>
      </c>
      <c r="AQ40" s="48"/>
      <c r="AR40" s="70">
        <f t="shared" si="10"/>
        <v>0</v>
      </c>
      <c r="AS40" s="71">
        <f t="shared" si="11"/>
        <v>2</v>
      </c>
      <c r="AT40" s="71">
        <f t="shared" si="12"/>
        <v>0</v>
      </c>
      <c r="AU40" s="71">
        <f t="shared" si="13"/>
        <v>0</v>
      </c>
      <c r="AV40" s="71">
        <f t="shared" si="14"/>
        <v>0</v>
      </c>
      <c r="AW40" s="71">
        <f t="shared" si="15"/>
        <v>0</v>
      </c>
      <c r="AX40" s="72">
        <f t="shared" si="16"/>
        <v>0</v>
      </c>
    </row>
    <row r="41" spans="1:50" ht="15.75">
      <c r="A41" s="36">
        <v>38</v>
      </c>
      <c r="B41" s="36">
        <v>725</v>
      </c>
      <c r="C41" s="36" t="s">
        <v>107</v>
      </c>
      <c r="D41" s="73"/>
      <c r="E41" s="36"/>
      <c r="F41" s="36"/>
      <c r="G41" s="36"/>
      <c r="H41" s="36"/>
      <c r="I41" s="36"/>
      <c r="J41" s="36"/>
      <c r="K41" s="36"/>
      <c r="L41" s="36">
        <v>1</v>
      </c>
      <c r="M41" s="36"/>
      <c r="N41" s="36">
        <v>1</v>
      </c>
      <c r="O41" s="36"/>
      <c r="P41" s="36">
        <v>1</v>
      </c>
      <c r="Q41" s="36"/>
      <c r="R41" s="36">
        <v>1</v>
      </c>
      <c r="S41" s="36"/>
      <c r="T41" s="36">
        <v>1</v>
      </c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>
        <v>1</v>
      </c>
      <c r="AG41" s="36"/>
      <c r="AH41" s="36"/>
      <c r="AI41" s="48">
        <f t="shared" si="9"/>
        <v>6</v>
      </c>
      <c r="AJ41" s="69">
        <f t="shared" si="17"/>
        <v>3000</v>
      </c>
      <c r="AK41" s="48"/>
      <c r="AL41" s="48"/>
      <c r="AM41" s="48"/>
      <c r="AN41" s="48"/>
      <c r="AO41" s="48"/>
      <c r="AP41" s="69">
        <f t="shared" si="18"/>
        <v>3000</v>
      </c>
      <c r="AQ41" s="48"/>
      <c r="AR41" s="70">
        <f t="shared" si="10"/>
        <v>0</v>
      </c>
      <c r="AS41" s="71">
        <f t="shared" si="11"/>
        <v>3</v>
      </c>
      <c r="AT41" s="71">
        <f t="shared" si="12"/>
        <v>0</v>
      </c>
      <c r="AU41" s="71">
        <f t="shared" si="13"/>
        <v>0</v>
      </c>
      <c r="AV41" s="71">
        <f t="shared" si="14"/>
        <v>0</v>
      </c>
      <c r="AW41" s="71">
        <f t="shared" si="15"/>
        <v>0</v>
      </c>
      <c r="AX41" s="72">
        <f t="shared" si="16"/>
        <v>0</v>
      </c>
    </row>
    <row r="42" spans="1:50" ht="15.75">
      <c r="A42" s="36">
        <v>39</v>
      </c>
      <c r="B42" s="36">
        <v>759</v>
      </c>
      <c r="C42" s="36" t="s">
        <v>132</v>
      </c>
      <c r="D42" s="36"/>
      <c r="E42" s="36"/>
      <c r="F42" s="36">
        <v>1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48">
        <f t="shared" si="9"/>
        <v>1</v>
      </c>
      <c r="AJ42" s="69">
        <f t="shared" si="17"/>
        <v>500</v>
      </c>
      <c r="AK42" s="48"/>
      <c r="AL42" s="48"/>
      <c r="AM42" s="48"/>
      <c r="AN42" s="48"/>
      <c r="AO42" s="48"/>
      <c r="AP42" s="69">
        <f t="shared" si="18"/>
        <v>500</v>
      </c>
      <c r="AQ42" s="48"/>
      <c r="AR42" s="70">
        <f t="shared" si="10"/>
        <v>0</v>
      </c>
      <c r="AS42" s="71">
        <f t="shared" si="11"/>
        <v>0</v>
      </c>
      <c r="AT42" s="71">
        <f t="shared" si="12"/>
        <v>1</v>
      </c>
      <c r="AU42" s="71">
        <f t="shared" si="13"/>
        <v>0</v>
      </c>
      <c r="AV42" s="71">
        <f t="shared" si="14"/>
        <v>0</v>
      </c>
      <c r="AW42" s="71">
        <f t="shared" si="15"/>
        <v>0</v>
      </c>
      <c r="AX42" s="72">
        <f t="shared" si="16"/>
        <v>0</v>
      </c>
    </row>
    <row r="43" spans="1:50" ht="15.75">
      <c r="A43" s="36">
        <v>40</v>
      </c>
      <c r="B43" s="36">
        <v>759</v>
      </c>
      <c r="C43" s="36" t="s">
        <v>132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>
        <v>1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48">
        <f t="shared" si="9"/>
        <v>1</v>
      </c>
      <c r="AJ43" s="69">
        <f t="shared" si="17"/>
        <v>500</v>
      </c>
      <c r="AK43" s="48"/>
      <c r="AL43" s="48"/>
      <c r="AM43" s="48"/>
      <c r="AN43" s="48"/>
      <c r="AO43" s="48"/>
      <c r="AP43" s="69">
        <f t="shared" si="18"/>
        <v>500</v>
      </c>
      <c r="AQ43" s="48"/>
      <c r="AR43" s="70">
        <f t="shared" si="10"/>
        <v>0</v>
      </c>
      <c r="AS43" s="71">
        <f t="shared" si="11"/>
        <v>0</v>
      </c>
      <c r="AT43" s="71">
        <f t="shared" si="12"/>
        <v>1</v>
      </c>
      <c r="AU43" s="71">
        <f t="shared" si="13"/>
        <v>0</v>
      </c>
      <c r="AV43" s="71">
        <f t="shared" si="14"/>
        <v>0</v>
      </c>
      <c r="AW43" s="71">
        <f t="shared" si="15"/>
        <v>0</v>
      </c>
      <c r="AX43" s="72">
        <f t="shared" si="16"/>
        <v>0</v>
      </c>
    </row>
    <row r="44" spans="1:50" ht="15.75">
      <c r="A44" s="36">
        <v>41</v>
      </c>
      <c r="B44" s="36">
        <v>768</v>
      </c>
      <c r="C44" s="36" t="s">
        <v>152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>
        <v>1</v>
      </c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48">
        <f t="shared" si="9"/>
        <v>1</v>
      </c>
      <c r="AJ44" s="69">
        <f t="shared" si="17"/>
        <v>500</v>
      </c>
      <c r="AK44" s="48"/>
      <c r="AL44" s="48"/>
      <c r="AM44" s="48"/>
      <c r="AN44" s="48"/>
      <c r="AO44" s="48"/>
      <c r="AP44" s="69">
        <f t="shared" si="18"/>
        <v>500</v>
      </c>
      <c r="AQ44" s="48"/>
      <c r="AR44" s="70">
        <f t="shared" si="10"/>
        <v>0</v>
      </c>
      <c r="AS44" s="71">
        <f t="shared" si="11"/>
        <v>0</v>
      </c>
      <c r="AT44" s="71">
        <f t="shared" si="12"/>
        <v>1</v>
      </c>
      <c r="AU44" s="71">
        <f t="shared" si="13"/>
        <v>0</v>
      </c>
      <c r="AV44" s="71">
        <f t="shared" si="14"/>
        <v>0</v>
      </c>
      <c r="AW44" s="71">
        <f t="shared" si="15"/>
        <v>0</v>
      </c>
      <c r="AX44" s="72">
        <f t="shared" si="16"/>
        <v>0</v>
      </c>
    </row>
    <row r="45" spans="1:50" ht="15.75">
      <c r="A45" s="36">
        <v>42</v>
      </c>
      <c r="B45" s="36">
        <v>779</v>
      </c>
      <c r="C45" s="36" t="s">
        <v>142</v>
      </c>
      <c r="D45" s="73"/>
      <c r="E45" s="36"/>
      <c r="F45" s="36"/>
      <c r="G45" s="36"/>
      <c r="H45" s="36"/>
      <c r="I45" s="36"/>
      <c r="J45" s="36"/>
      <c r="K45" s="36"/>
      <c r="L45" s="36"/>
      <c r="M45" s="36">
        <v>1</v>
      </c>
      <c r="N45" s="36"/>
      <c r="O45" s="36">
        <v>1</v>
      </c>
      <c r="P45" s="36"/>
      <c r="Q45" s="36">
        <v>1</v>
      </c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>
        <v>1</v>
      </c>
      <c r="AF45" s="36"/>
      <c r="AG45" s="36"/>
      <c r="AH45" s="36"/>
      <c r="AI45" s="48">
        <f t="shared" si="9"/>
        <v>4</v>
      </c>
      <c r="AJ45" s="69">
        <f t="shared" si="17"/>
        <v>2000</v>
      </c>
      <c r="AK45" s="48"/>
      <c r="AL45" s="48"/>
      <c r="AM45" s="48"/>
      <c r="AN45" s="48"/>
      <c r="AO45" s="48"/>
      <c r="AP45" s="69">
        <f t="shared" si="18"/>
        <v>2000</v>
      </c>
      <c r="AQ45" s="48"/>
      <c r="AR45" s="70">
        <f t="shared" si="10"/>
        <v>0</v>
      </c>
      <c r="AS45" s="71">
        <f t="shared" si="11"/>
        <v>2</v>
      </c>
      <c r="AT45" s="71">
        <f t="shared" si="12"/>
        <v>0</v>
      </c>
      <c r="AU45" s="71">
        <f t="shared" si="13"/>
        <v>0</v>
      </c>
      <c r="AV45" s="71">
        <f t="shared" si="14"/>
        <v>0</v>
      </c>
      <c r="AW45" s="71">
        <f t="shared" si="15"/>
        <v>0</v>
      </c>
      <c r="AX45" s="72">
        <f t="shared" si="16"/>
        <v>0</v>
      </c>
    </row>
    <row r="46" spans="1:50" ht="15.75">
      <c r="A46" s="36">
        <v>43</v>
      </c>
      <c r="B46" s="36">
        <v>791</v>
      </c>
      <c r="C46" s="36" t="s">
        <v>157</v>
      </c>
      <c r="D46" s="73"/>
      <c r="E46" s="36"/>
      <c r="F46" s="36"/>
      <c r="G46" s="36"/>
      <c r="H46" s="36"/>
      <c r="I46" s="36"/>
      <c r="J46" s="36"/>
      <c r="K46" s="36"/>
      <c r="L46" s="36"/>
      <c r="M46" s="36"/>
      <c r="N46" s="36">
        <v>1</v>
      </c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48">
        <f t="shared" si="9"/>
        <v>1</v>
      </c>
      <c r="AJ46" s="69">
        <f t="shared" si="17"/>
        <v>500</v>
      </c>
      <c r="AK46" s="48"/>
      <c r="AL46" s="48"/>
      <c r="AM46" s="48"/>
      <c r="AN46" s="48"/>
      <c r="AO46" s="48"/>
      <c r="AP46" s="69">
        <f t="shared" si="18"/>
        <v>500</v>
      </c>
      <c r="AQ46" s="48"/>
      <c r="AR46" s="70">
        <f t="shared" si="10"/>
        <v>0</v>
      </c>
      <c r="AS46" s="71">
        <f t="shared" si="11"/>
        <v>0</v>
      </c>
      <c r="AT46" s="71">
        <f t="shared" si="12"/>
        <v>1</v>
      </c>
      <c r="AU46" s="71">
        <f t="shared" si="13"/>
        <v>0</v>
      </c>
      <c r="AV46" s="71">
        <f t="shared" si="14"/>
        <v>0</v>
      </c>
      <c r="AW46" s="71">
        <f t="shared" si="15"/>
        <v>0</v>
      </c>
      <c r="AX46" s="72">
        <f t="shared" si="16"/>
        <v>0</v>
      </c>
    </row>
    <row r="47" spans="1:50" ht="15.75">
      <c r="A47" s="36">
        <v>44</v>
      </c>
      <c r="B47" s="36">
        <v>805</v>
      </c>
      <c r="C47" s="36" t="s">
        <v>138</v>
      </c>
      <c r="D47" s="73"/>
      <c r="E47" s="36"/>
      <c r="F47" s="36"/>
      <c r="G47" s="36"/>
      <c r="H47" s="36"/>
      <c r="I47" s="36">
        <v>1</v>
      </c>
      <c r="J47" s="36"/>
      <c r="K47" s="36">
        <v>1</v>
      </c>
      <c r="L47" s="36"/>
      <c r="M47" s="36">
        <v>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>
        <v>1</v>
      </c>
      <c r="AF47" s="36"/>
      <c r="AG47" s="36"/>
      <c r="AH47" s="36"/>
      <c r="AI47" s="48">
        <f t="shared" si="9"/>
        <v>4</v>
      </c>
      <c r="AJ47" s="69">
        <f t="shared" si="17"/>
        <v>2000</v>
      </c>
      <c r="AK47" s="48"/>
      <c r="AL47" s="48"/>
      <c r="AM47" s="48"/>
      <c r="AN47" s="48"/>
      <c r="AO47" s="48"/>
      <c r="AP47" s="69">
        <f t="shared" si="18"/>
        <v>2000</v>
      </c>
      <c r="AQ47" s="48"/>
      <c r="AR47" s="70">
        <f t="shared" si="10"/>
        <v>0</v>
      </c>
      <c r="AS47" s="71">
        <f t="shared" si="11"/>
        <v>2</v>
      </c>
      <c r="AT47" s="71">
        <f t="shared" si="12"/>
        <v>0</v>
      </c>
      <c r="AU47" s="71">
        <f t="shared" si="13"/>
        <v>0</v>
      </c>
      <c r="AV47" s="71">
        <f t="shared" si="14"/>
        <v>0</v>
      </c>
      <c r="AW47" s="71">
        <f t="shared" si="15"/>
        <v>0</v>
      </c>
      <c r="AX47" s="72">
        <f t="shared" si="16"/>
        <v>0</v>
      </c>
    </row>
    <row r="48" spans="1:50" ht="15.75">
      <c r="A48" s="36">
        <v>45</v>
      </c>
      <c r="B48" s="36">
        <v>806</v>
      </c>
      <c r="C48" s="36" t="s">
        <v>103</v>
      </c>
      <c r="D48" s="118"/>
      <c r="E48" s="119"/>
      <c r="F48" s="119"/>
      <c r="G48" s="119"/>
      <c r="H48" s="119"/>
      <c r="I48" s="119"/>
      <c r="J48" s="119"/>
      <c r="K48" s="36"/>
      <c r="L48" s="36"/>
      <c r="M48" s="36"/>
      <c r="N48" s="36"/>
      <c r="O48" s="36"/>
      <c r="P48" s="36"/>
      <c r="Q48" s="36"/>
      <c r="R48" s="36"/>
      <c r="S48" s="36"/>
      <c r="T48" s="36">
        <v>1</v>
      </c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48">
        <f t="shared" si="9"/>
        <v>1</v>
      </c>
      <c r="AJ48" s="69">
        <f t="shared" si="17"/>
        <v>500</v>
      </c>
      <c r="AK48" s="48"/>
      <c r="AL48" s="48"/>
      <c r="AM48" s="48"/>
      <c r="AN48" s="48"/>
      <c r="AO48" s="48"/>
      <c r="AP48" s="69">
        <f t="shared" si="18"/>
        <v>500</v>
      </c>
      <c r="AQ48" s="48"/>
      <c r="AR48" s="70">
        <f t="shared" si="10"/>
        <v>0</v>
      </c>
      <c r="AS48" s="71">
        <f t="shared" si="11"/>
        <v>0</v>
      </c>
      <c r="AT48" s="71">
        <f t="shared" si="12"/>
        <v>1</v>
      </c>
      <c r="AU48" s="71">
        <f t="shared" si="13"/>
        <v>0</v>
      </c>
      <c r="AV48" s="71">
        <f t="shared" si="14"/>
        <v>0</v>
      </c>
      <c r="AW48" s="71">
        <f t="shared" si="15"/>
        <v>0</v>
      </c>
      <c r="AX48" s="72">
        <f t="shared" si="16"/>
        <v>0</v>
      </c>
    </row>
    <row r="49" spans="1:50" ht="15.75">
      <c r="A49" s="36">
        <v>46</v>
      </c>
      <c r="B49" s="36">
        <v>826</v>
      </c>
      <c r="C49" s="36" t="s">
        <v>100</v>
      </c>
      <c r="D49" s="118"/>
      <c r="E49" s="119"/>
      <c r="F49" s="119"/>
      <c r="G49" s="119"/>
      <c r="H49" s="119"/>
      <c r="I49" s="119"/>
      <c r="J49" s="119"/>
      <c r="K49" s="36"/>
      <c r="L49" s="36"/>
      <c r="M49" s="36"/>
      <c r="N49" s="36">
        <v>1</v>
      </c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48">
        <f t="shared" si="9"/>
        <v>1</v>
      </c>
      <c r="AJ49" s="69">
        <f t="shared" si="17"/>
        <v>500</v>
      </c>
      <c r="AK49" s="48"/>
      <c r="AL49" s="48"/>
      <c r="AM49" s="48"/>
      <c r="AN49" s="48"/>
      <c r="AO49" s="48"/>
      <c r="AP49" s="69">
        <f t="shared" si="18"/>
        <v>500</v>
      </c>
      <c r="AQ49" s="48"/>
      <c r="AR49" s="70">
        <f t="shared" si="10"/>
        <v>0</v>
      </c>
      <c r="AS49" s="71">
        <f t="shared" si="11"/>
        <v>0</v>
      </c>
      <c r="AT49" s="71">
        <f t="shared" si="12"/>
        <v>1</v>
      </c>
      <c r="AU49" s="71">
        <f t="shared" si="13"/>
        <v>0</v>
      </c>
      <c r="AV49" s="71">
        <f t="shared" si="14"/>
        <v>0</v>
      </c>
      <c r="AW49" s="71">
        <f t="shared" si="15"/>
        <v>0</v>
      </c>
      <c r="AX49" s="72">
        <f t="shared" si="16"/>
        <v>0</v>
      </c>
    </row>
    <row r="50" spans="1:50" ht="15.75">
      <c r="A50" s="36">
        <v>47</v>
      </c>
      <c r="B50" s="36">
        <v>827</v>
      </c>
      <c r="C50" s="36" t="s">
        <v>153</v>
      </c>
      <c r="D50" s="118"/>
      <c r="E50" s="119"/>
      <c r="F50" s="119"/>
      <c r="G50" s="119"/>
      <c r="H50" s="119"/>
      <c r="I50" s="119"/>
      <c r="J50" s="119"/>
      <c r="K50" s="36"/>
      <c r="L50" s="36"/>
      <c r="M50" s="36"/>
      <c r="N50" s="36">
        <v>1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48">
        <f t="shared" si="9"/>
        <v>1</v>
      </c>
      <c r="AJ50" s="69">
        <f t="shared" si="17"/>
        <v>500</v>
      </c>
      <c r="AK50" s="48"/>
      <c r="AL50" s="48"/>
      <c r="AM50" s="48"/>
      <c r="AN50" s="48"/>
      <c r="AO50" s="48"/>
      <c r="AP50" s="69">
        <f t="shared" si="18"/>
        <v>500</v>
      </c>
      <c r="AQ50" s="48"/>
      <c r="AR50" s="70">
        <f t="shared" si="10"/>
        <v>0</v>
      </c>
      <c r="AS50" s="71">
        <f t="shared" si="11"/>
        <v>0</v>
      </c>
      <c r="AT50" s="71">
        <f t="shared" si="12"/>
        <v>1</v>
      </c>
      <c r="AU50" s="71">
        <f t="shared" si="13"/>
        <v>0</v>
      </c>
      <c r="AV50" s="71">
        <f t="shared" si="14"/>
        <v>0</v>
      </c>
      <c r="AW50" s="71">
        <f t="shared" si="15"/>
        <v>0</v>
      </c>
      <c r="AX50" s="72">
        <f t="shared" si="16"/>
        <v>0</v>
      </c>
    </row>
    <row r="51" spans="1:50" ht="15.75">
      <c r="A51" s="36">
        <v>48</v>
      </c>
      <c r="B51" s="36">
        <v>828</v>
      </c>
      <c r="C51" s="36" t="s">
        <v>160</v>
      </c>
      <c r="D51" s="118"/>
      <c r="E51" s="119"/>
      <c r="F51" s="119"/>
      <c r="G51" s="119"/>
      <c r="H51" s="119"/>
      <c r="I51" s="119"/>
      <c r="J51" s="119"/>
      <c r="K51" s="36"/>
      <c r="L51" s="36"/>
      <c r="M51" s="36"/>
      <c r="N51" s="36">
        <v>1</v>
      </c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48">
        <f t="shared" si="9"/>
        <v>1</v>
      </c>
      <c r="AJ51" s="69">
        <f t="shared" si="17"/>
        <v>500</v>
      </c>
      <c r="AK51" s="48"/>
      <c r="AL51" s="48"/>
      <c r="AM51" s="48"/>
      <c r="AN51" s="48"/>
      <c r="AO51" s="48"/>
      <c r="AP51" s="69">
        <f t="shared" si="18"/>
        <v>500</v>
      </c>
      <c r="AQ51" s="48"/>
      <c r="AR51" s="70">
        <f t="shared" si="10"/>
        <v>0</v>
      </c>
      <c r="AS51" s="71">
        <f t="shared" si="11"/>
        <v>0</v>
      </c>
      <c r="AT51" s="71">
        <f t="shared" si="12"/>
        <v>1</v>
      </c>
      <c r="AU51" s="71">
        <f t="shared" si="13"/>
        <v>0</v>
      </c>
      <c r="AV51" s="71">
        <f t="shared" si="14"/>
        <v>0</v>
      </c>
      <c r="AW51" s="71">
        <f t="shared" si="15"/>
        <v>0</v>
      </c>
      <c r="AX51" s="72">
        <f t="shared" si="16"/>
        <v>0</v>
      </c>
    </row>
    <row r="52" spans="1:50" ht="15.75">
      <c r="A52" s="36">
        <v>49</v>
      </c>
      <c r="B52" s="36">
        <v>845</v>
      </c>
      <c r="C52" s="36" t="s">
        <v>133</v>
      </c>
      <c r="F52" s="11">
        <v>1</v>
      </c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48">
        <f t="shared" si="9"/>
        <v>1</v>
      </c>
      <c r="AJ52" s="69">
        <f t="shared" si="17"/>
        <v>500</v>
      </c>
      <c r="AK52" s="48"/>
      <c r="AL52" s="48"/>
      <c r="AM52" s="48"/>
      <c r="AN52" s="48"/>
      <c r="AO52" s="48"/>
      <c r="AP52" s="69">
        <f t="shared" si="18"/>
        <v>500</v>
      </c>
      <c r="AQ52" s="48"/>
      <c r="AR52" s="70">
        <f t="shared" si="10"/>
        <v>0</v>
      </c>
      <c r="AS52" s="71">
        <f t="shared" si="11"/>
        <v>0</v>
      </c>
      <c r="AT52" s="71">
        <f t="shared" si="12"/>
        <v>1</v>
      </c>
      <c r="AU52" s="71">
        <f t="shared" si="13"/>
        <v>0</v>
      </c>
      <c r="AV52" s="71">
        <f t="shared" si="14"/>
        <v>0</v>
      </c>
      <c r="AW52" s="71">
        <f t="shared" si="15"/>
        <v>0</v>
      </c>
      <c r="AX52" s="72">
        <f t="shared" si="16"/>
        <v>0</v>
      </c>
    </row>
    <row r="53" spans="1:50" ht="15.75">
      <c r="A53" s="36">
        <v>50</v>
      </c>
      <c r="B53" s="36" t="s">
        <v>75</v>
      </c>
      <c r="C53" s="36" t="s">
        <v>83</v>
      </c>
      <c r="D53" s="73"/>
      <c r="E53" s="36"/>
      <c r="F53" s="36">
        <v>1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48">
        <f t="shared" si="9"/>
        <v>1</v>
      </c>
      <c r="AJ53" s="69">
        <f t="shared" si="17"/>
        <v>500</v>
      </c>
      <c r="AK53" s="48"/>
      <c r="AL53" s="48"/>
      <c r="AM53" s="48"/>
      <c r="AN53" s="48"/>
      <c r="AO53" s="48"/>
      <c r="AP53" s="69">
        <f t="shared" si="18"/>
        <v>500</v>
      </c>
      <c r="AQ53" s="48"/>
      <c r="AR53" s="70">
        <f t="shared" si="10"/>
        <v>0</v>
      </c>
      <c r="AS53" s="71">
        <f t="shared" si="11"/>
        <v>0</v>
      </c>
      <c r="AT53" s="71">
        <f t="shared" si="12"/>
        <v>1</v>
      </c>
      <c r="AU53" s="71">
        <f t="shared" si="13"/>
        <v>0</v>
      </c>
      <c r="AV53" s="71">
        <f t="shared" si="14"/>
        <v>0</v>
      </c>
      <c r="AW53" s="71">
        <f t="shared" si="15"/>
        <v>0</v>
      </c>
      <c r="AX53" s="72">
        <f t="shared" si="16"/>
        <v>0</v>
      </c>
    </row>
    <row r="54" spans="1:50" ht="15.75">
      <c r="A54" s="36">
        <v>51</v>
      </c>
      <c r="B54" s="36" t="s">
        <v>75</v>
      </c>
      <c r="C54" s="36" t="s">
        <v>128</v>
      </c>
      <c r="D54" s="36"/>
      <c r="E54" s="36"/>
      <c r="F54" s="36">
        <v>1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48">
        <f t="shared" si="9"/>
        <v>1</v>
      </c>
      <c r="AJ54" s="69">
        <f t="shared" si="17"/>
        <v>500</v>
      </c>
      <c r="AK54" s="48"/>
      <c r="AL54" s="48"/>
      <c r="AM54" s="48"/>
      <c r="AN54" s="48"/>
      <c r="AO54" s="48"/>
      <c r="AP54" s="69">
        <f t="shared" si="18"/>
        <v>500</v>
      </c>
      <c r="AQ54" s="48"/>
      <c r="AR54" s="70">
        <f t="shared" si="10"/>
        <v>0</v>
      </c>
      <c r="AS54" s="71">
        <f t="shared" si="11"/>
        <v>0</v>
      </c>
      <c r="AT54" s="71">
        <f t="shared" si="12"/>
        <v>1</v>
      </c>
      <c r="AU54" s="71">
        <f t="shared" si="13"/>
        <v>0</v>
      </c>
      <c r="AV54" s="71">
        <f t="shared" si="14"/>
        <v>0</v>
      </c>
      <c r="AW54" s="71">
        <f t="shared" si="15"/>
        <v>0</v>
      </c>
      <c r="AX54" s="72">
        <f t="shared" si="16"/>
        <v>0</v>
      </c>
    </row>
    <row r="55" spans="1:50" ht="15.75">
      <c r="A55" s="36">
        <v>52</v>
      </c>
      <c r="B55" s="36" t="s">
        <v>75</v>
      </c>
      <c r="C55" s="36" t="s">
        <v>126</v>
      </c>
      <c r="D55" s="73"/>
      <c r="E55" s="36"/>
      <c r="F55" s="36"/>
      <c r="G55" s="36"/>
      <c r="H55" s="36"/>
      <c r="I55" s="36"/>
      <c r="J55" s="36"/>
      <c r="K55" s="36"/>
      <c r="L55" s="36"/>
      <c r="M55" s="36">
        <v>1</v>
      </c>
      <c r="N55" s="36"/>
      <c r="O55" s="36">
        <v>1</v>
      </c>
      <c r="P55" s="36"/>
      <c r="Q55" s="36">
        <v>1</v>
      </c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>
        <v>1</v>
      </c>
      <c r="AF55" s="36"/>
      <c r="AG55" s="36"/>
      <c r="AH55" s="36"/>
      <c r="AI55" s="48">
        <f t="shared" si="9"/>
        <v>4</v>
      </c>
      <c r="AJ55" s="69">
        <f t="shared" si="17"/>
        <v>2000</v>
      </c>
      <c r="AK55" s="48"/>
      <c r="AL55" s="48"/>
      <c r="AM55" s="48"/>
      <c r="AN55" s="48"/>
      <c r="AO55" s="48"/>
      <c r="AP55" s="69">
        <f t="shared" si="18"/>
        <v>2000</v>
      </c>
      <c r="AQ55" s="48"/>
      <c r="AR55" s="70">
        <f t="shared" si="10"/>
        <v>0</v>
      </c>
      <c r="AS55" s="71">
        <f t="shared" si="11"/>
        <v>2</v>
      </c>
      <c r="AT55" s="71">
        <f t="shared" si="12"/>
        <v>0</v>
      </c>
      <c r="AU55" s="71">
        <f t="shared" si="13"/>
        <v>0</v>
      </c>
      <c r="AV55" s="71">
        <f t="shared" si="14"/>
        <v>0</v>
      </c>
      <c r="AW55" s="71">
        <f t="shared" si="15"/>
        <v>0</v>
      </c>
      <c r="AX55" s="72">
        <f t="shared" si="16"/>
        <v>0</v>
      </c>
    </row>
    <row r="56" spans="1:50" ht="15.75">
      <c r="A56" s="36">
        <v>53</v>
      </c>
      <c r="B56" s="36" t="s">
        <v>75</v>
      </c>
      <c r="C56" s="36" t="s">
        <v>151</v>
      </c>
      <c r="D56" s="36"/>
      <c r="E56" s="36"/>
      <c r="F56" s="36"/>
      <c r="G56" s="36"/>
      <c r="H56" s="36"/>
      <c r="I56" s="36"/>
      <c r="J56" s="36"/>
      <c r="K56" s="36"/>
      <c r="L56" s="36"/>
      <c r="M56" s="36">
        <v>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48">
        <f t="shared" si="9"/>
        <v>1</v>
      </c>
      <c r="AJ56" s="69">
        <f t="shared" si="17"/>
        <v>500</v>
      </c>
      <c r="AK56" s="48"/>
      <c r="AL56" s="48"/>
      <c r="AM56" s="48"/>
      <c r="AN56" s="48"/>
      <c r="AO56" s="48"/>
      <c r="AP56" s="69">
        <f t="shared" si="18"/>
        <v>500</v>
      </c>
      <c r="AQ56" s="48"/>
      <c r="AR56" s="70">
        <f t="shared" si="10"/>
        <v>0</v>
      </c>
      <c r="AS56" s="71">
        <f t="shared" si="11"/>
        <v>0</v>
      </c>
      <c r="AT56" s="71">
        <f t="shared" si="12"/>
        <v>1</v>
      </c>
      <c r="AU56" s="71">
        <f t="shared" si="13"/>
        <v>0</v>
      </c>
      <c r="AV56" s="71">
        <f t="shared" si="14"/>
        <v>0</v>
      </c>
      <c r="AW56" s="71">
        <f t="shared" si="15"/>
        <v>0</v>
      </c>
      <c r="AX56" s="72">
        <f t="shared" si="16"/>
        <v>0</v>
      </c>
    </row>
    <row r="57" spans="1:50" ht="15.75">
      <c r="A57" s="36">
        <v>54</v>
      </c>
      <c r="B57" s="36" t="s">
        <v>75</v>
      </c>
      <c r="C57" s="36" t="s">
        <v>166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>
        <v>1</v>
      </c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48">
        <f t="shared" si="9"/>
        <v>1</v>
      </c>
      <c r="AJ57" s="69">
        <f t="shared" si="17"/>
        <v>500</v>
      </c>
      <c r="AK57" s="48"/>
      <c r="AL57" s="48"/>
      <c r="AM57" s="48"/>
      <c r="AN57" s="48"/>
      <c r="AO57" s="48"/>
      <c r="AP57" s="69">
        <f t="shared" si="18"/>
        <v>500</v>
      </c>
      <c r="AQ57" s="48"/>
      <c r="AR57" s="70">
        <f t="shared" si="10"/>
        <v>0</v>
      </c>
      <c r="AS57" s="71">
        <f t="shared" si="11"/>
        <v>0</v>
      </c>
      <c r="AT57" s="71">
        <f t="shared" si="12"/>
        <v>1</v>
      </c>
      <c r="AU57" s="71">
        <f t="shared" si="13"/>
        <v>0</v>
      </c>
      <c r="AV57" s="71">
        <f t="shared" si="14"/>
        <v>0</v>
      </c>
      <c r="AW57" s="71">
        <f t="shared" si="15"/>
        <v>0</v>
      </c>
      <c r="AX57" s="72">
        <f t="shared" si="16"/>
        <v>0</v>
      </c>
    </row>
    <row r="58" spans="1:50" ht="15.75">
      <c r="A58" s="36">
        <v>55</v>
      </c>
      <c r="B58" s="36" t="s">
        <v>75</v>
      </c>
      <c r="C58" s="36" t="s">
        <v>176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>
        <v>1</v>
      </c>
      <c r="AF58" s="36"/>
      <c r="AG58" s="36"/>
      <c r="AH58" s="36"/>
      <c r="AI58" s="48">
        <f t="shared" si="9"/>
        <v>1</v>
      </c>
      <c r="AJ58" s="69">
        <f t="shared" si="17"/>
        <v>500</v>
      </c>
      <c r="AK58" s="48"/>
      <c r="AL58" s="48"/>
      <c r="AM58" s="48"/>
      <c r="AN58" s="48"/>
      <c r="AO58" s="48"/>
      <c r="AP58" s="69">
        <f t="shared" si="18"/>
        <v>500</v>
      </c>
      <c r="AQ58" s="48"/>
      <c r="AR58" s="70">
        <f t="shared" si="10"/>
        <v>0</v>
      </c>
      <c r="AS58" s="71">
        <f t="shared" si="11"/>
        <v>0</v>
      </c>
      <c r="AT58" s="71">
        <f t="shared" si="12"/>
        <v>1</v>
      </c>
      <c r="AU58" s="71">
        <f t="shared" si="13"/>
        <v>0</v>
      </c>
      <c r="AV58" s="71">
        <f t="shared" si="14"/>
        <v>0</v>
      </c>
      <c r="AW58" s="71">
        <f t="shared" si="15"/>
        <v>0</v>
      </c>
      <c r="AX58" s="72">
        <f t="shared" si="16"/>
        <v>0</v>
      </c>
    </row>
    <row r="59" spans="1:50" ht="15.75" hidden="1">
      <c r="A59" s="36">
        <v>56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48">
        <f t="shared" ref="AI59:AI68" si="19">SUM(D59:AH59)</f>
        <v>0</v>
      </c>
      <c r="AJ59" s="69">
        <f t="shared" si="17"/>
        <v>0</v>
      </c>
      <c r="AK59" s="48"/>
      <c r="AL59" s="48"/>
      <c r="AM59" s="48"/>
      <c r="AN59" s="48"/>
      <c r="AO59" s="48"/>
      <c r="AP59" s="69">
        <f t="shared" si="18"/>
        <v>0</v>
      </c>
      <c r="AQ59" s="48"/>
      <c r="AR59" s="70">
        <f t="shared" ref="AR59:AR76" si="20">INT(AP59/5000)</f>
        <v>0</v>
      </c>
      <c r="AS59" s="71">
        <f t="shared" ref="AS59:AS76" si="21">INT((AP59-(AR59*5000))/1000)</f>
        <v>0</v>
      </c>
      <c r="AT59" s="71">
        <f t="shared" ref="AT59:AT76" si="22">INT((AP59-(AR59*5000)-(AS59*1000))/500)</f>
        <v>0</v>
      </c>
      <c r="AU59" s="71">
        <f t="shared" ref="AU59:AU76" si="23">INT((AP59-(AR59*5000)-(AS59*1000)-(AT59*500))/100)</f>
        <v>0</v>
      </c>
      <c r="AV59" s="71">
        <f t="shared" ref="AV59:AV76" si="24">INT((AP59-(AR59*5000)-(AS59*1000)-(AT59*500)-(AU59*100))/50)</f>
        <v>0</v>
      </c>
      <c r="AW59" s="71">
        <f t="shared" ref="AW59:AW76" si="25">INT((AP59-(AR59*5000)-(AS59*1000)-(AT59*500)-(AU59*100)-(AV59*50))/20)</f>
        <v>0</v>
      </c>
      <c r="AX59" s="72">
        <f t="shared" ref="AX59:AX76" si="26">INT((AP59-(AR59*5000)-(AS59*1000)-(AT59*500)-(AU59*100)-(AV59*50)-(AW59*20))/10)</f>
        <v>0</v>
      </c>
    </row>
    <row r="60" spans="1:50" ht="15.75" hidden="1">
      <c r="A60" s="36">
        <v>57</v>
      </c>
      <c r="B60" s="36"/>
      <c r="C60" s="36"/>
      <c r="D60" s="73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48">
        <f t="shared" si="19"/>
        <v>0</v>
      </c>
      <c r="AJ60" s="69">
        <f t="shared" si="17"/>
        <v>0</v>
      </c>
      <c r="AK60" s="48"/>
      <c r="AL60" s="48"/>
      <c r="AM60" s="48"/>
      <c r="AN60" s="48"/>
      <c r="AO60" s="48"/>
      <c r="AP60" s="69">
        <f t="shared" si="18"/>
        <v>0</v>
      </c>
      <c r="AQ60" s="48"/>
      <c r="AR60" s="70">
        <f t="shared" si="20"/>
        <v>0</v>
      </c>
      <c r="AS60" s="71">
        <f t="shared" si="21"/>
        <v>0</v>
      </c>
      <c r="AT60" s="71">
        <f t="shared" si="22"/>
        <v>0</v>
      </c>
      <c r="AU60" s="71">
        <f t="shared" si="23"/>
        <v>0</v>
      </c>
      <c r="AV60" s="71">
        <f t="shared" si="24"/>
        <v>0</v>
      </c>
      <c r="AW60" s="71">
        <f t="shared" si="25"/>
        <v>0</v>
      </c>
      <c r="AX60" s="72">
        <f t="shared" si="26"/>
        <v>0</v>
      </c>
    </row>
    <row r="61" spans="1:50" ht="15.75" hidden="1">
      <c r="A61" s="36">
        <v>58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48">
        <f t="shared" si="19"/>
        <v>0</v>
      </c>
      <c r="AJ61" s="69">
        <f t="shared" si="17"/>
        <v>0</v>
      </c>
      <c r="AK61" s="48"/>
      <c r="AL61" s="48"/>
      <c r="AM61" s="48"/>
      <c r="AN61" s="48"/>
      <c r="AO61" s="48"/>
      <c r="AP61" s="69">
        <f t="shared" si="18"/>
        <v>0</v>
      </c>
      <c r="AQ61" s="48"/>
      <c r="AR61" s="70">
        <f t="shared" si="20"/>
        <v>0</v>
      </c>
      <c r="AS61" s="71">
        <f t="shared" si="21"/>
        <v>0</v>
      </c>
      <c r="AT61" s="71">
        <f t="shared" si="22"/>
        <v>0</v>
      </c>
      <c r="AU61" s="71">
        <f t="shared" si="23"/>
        <v>0</v>
      </c>
      <c r="AV61" s="71">
        <f t="shared" si="24"/>
        <v>0</v>
      </c>
      <c r="AW61" s="71">
        <f t="shared" si="25"/>
        <v>0</v>
      </c>
      <c r="AX61" s="72">
        <f t="shared" si="26"/>
        <v>0</v>
      </c>
    </row>
    <row r="62" spans="1:50" ht="15.75" hidden="1">
      <c r="A62" s="36">
        <v>59</v>
      </c>
      <c r="B62" s="36"/>
      <c r="C62" s="36"/>
      <c r="D62" s="75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48">
        <f t="shared" si="19"/>
        <v>0</v>
      </c>
      <c r="AJ62" s="69">
        <f t="shared" si="17"/>
        <v>0</v>
      </c>
      <c r="AK62" s="48"/>
      <c r="AL62" s="48"/>
      <c r="AM62" s="48"/>
      <c r="AN62" s="48"/>
      <c r="AO62" s="48"/>
      <c r="AP62" s="69">
        <f t="shared" si="18"/>
        <v>0</v>
      </c>
      <c r="AQ62" s="48"/>
      <c r="AR62" s="70">
        <f t="shared" si="20"/>
        <v>0</v>
      </c>
      <c r="AS62" s="71">
        <f t="shared" si="21"/>
        <v>0</v>
      </c>
      <c r="AT62" s="71">
        <f t="shared" si="22"/>
        <v>0</v>
      </c>
      <c r="AU62" s="71">
        <f t="shared" si="23"/>
        <v>0</v>
      </c>
      <c r="AV62" s="71">
        <f t="shared" si="24"/>
        <v>0</v>
      </c>
      <c r="AW62" s="71">
        <f t="shared" si="25"/>
        <v>0</v>
      </c>
      <c r="AX62" s="72">
        <f t="shared" si="26"/>
        <v>0</v>
      </c>
    </row>
    <row r="63" spans="1:50" ht="15.75" hidden="1">
      <c r="A63" s="36">
        <v>60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48">
        <f t="shared" si="19"/>
        <v>0</v>
      </c>
      <c r="AJ63" s="69">
        <f t="shared" si="17"/>
        <v>0</v>
      </c>
      <c r="AK63" s="48"/>
      <c r="AL63" s="48"/>
      <c r="AM63" s="48"/>
      <c r="AN63" s="48"/>
      <c r="AO63" s="48"/>
      <c r="AP63" s="69">
        <f t="shared" si="18"/>
        <v>0</v>
      </c>
      <c r="AQ63" s="48"/>
      <c r="AR63" s="70">
        <f t="shared" si="20"/>
        <v>0</v>
      </c>
      <c r="AS63" s="71">
        <f t="shared" si="21"/>
        <v>0</v>
      </c>
      <c r="AT63" s="71">
        <f t="shared" si="22"/>
        <v>0</v>
      </c>
      <c r="AU63" s="71">
        <f t="shared" si="23"/>
        <v>0</v>
      </c>
      <c r="AV63" s="71">
        <f t="shared" si="24"/>
        <v>0</v>
      </c>
      <c r="AW63" s="71">
        <f t="shared" si="25"/>
        <v>0</v>
      </c>
      <c r="AX63" s="72">
        <f t="shared" si="26"/>
        <v>0</v>
      </c>
    </row>
    <row r="64" spans="1:50" ht="15.75" hidden="1">
      <c r="A64" s="36">
        <v>61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48">
        <f t="shared" si="19"/>
        <v>0</v>
      </c>
      <c r="AJ64" s="69">
        <f t="shared" si="17"/>
        <v>0</v>
      </c>
      <c r="AK64" s="48"/>
      <c r="AL64" s="48"/>
      <c r="AM64" s="48"/>
      <c r="AN64" s="48"/>
      <c r="AO64" s="48"/>
      <c r="AP64" s="69">
        <f t="shared" si="18"/>
        <v>0</v>
      </c>
      <c r="AQ64" s="48"/>
      <c r="AR64" s="70">
        <f t="shared" si="20"/>
        <v>0</v>
      </c>
      <c r="AS64" s="71">
        <f t="shared" si="21"/>
        <v>0</v>
      </c>
      <c r="AT64" s="71">
        <f t="shared" si="22"/>
        <v>0</v>
      </c>
      <c r="AU64" s="71">
        <f t="shared" si="23"/>
        <v>0</v>
      </c>
      <c r="AV64" s="71">
        <f t="shared" si="24"/>
        <v>0</v>
      </c>
      <c r="AW64" s="71">
        <f t="shared" si="25"/>
        <v>0</v>
      </c>
      <c r="AX64" s="72">
        <f t="shared" si="26"/>
        <v>0</v>
      </c>
    </row>
    <row r="65" spans="1:50" ht="15.75" hidden="1">
      <c r="A65" s="36">
        <v>62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48">
        <f t="shared" si="19"/>
        <v>0</v>
      </c>
      <c r="AJ65" s="69">
        <f t="shared" si="17"/>
        <v>0</v>
      </c>
      <c r="AK65" s="48"/>
      <c r="AL65" s="48"/>
      <c r="AM65" s="48"/>
      <c r="AN65" s="48"/>
      <c r="AO65" s="48"/>
      <c r="AP65" s="69">
        <f t="shared" si="18"/>
        <v>0</v>
      </c>
      <c r="AQ65" s="48"/>
      <c r="AR65" s="70">
        <f t="shared" si="20"/>
        <v>0</v>
      </c>
      <c r="AS65" s="71">
        <f t="shared" si="21"/>
        <v>0</v>
      </c>
      <c r="AT65" s="71">
        <f t="shared" si="22"/>
        <v>0</v>
      </c>
      <c r="AU65" s="71">
        <f t="shared" si="23"/>
        <v>0</v>
      </c>
      <c r="AV65" s="71">
        <f t="shared" si="24"/>
        <v>0</v>
      </c>
      <c r="AW65" s="71">
        <f t="shared" si="25"/>
        <v>0</v>
      </c>
      <c r="AX65" s="72">
        <f t="shared" si="26"/>
        <v>0</v>
      </c>
    </row>
    <row r="66" spans="1:50" ht="15.75" hidden="1">
      <c r="A66" s="36">
        <v>63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48">
        <f t="shared" si="19"/>
        <v>0</v>
      </c>
      <c r="AJ66" s="69">
        <f t="shared" si="17"/>
        <v>0</v>
      </c>
      <c r="AK66" s="48"/>
      <c r="AL66" s="48"/>
      <c r="AM66" s="48"/>
      <c r="AN66" s="48"/>
      <c r="AO66" s="48"/>
      <c r="AP66" s="69">
        <f t="shared" si="18"/>
        <v>0</v>
      </c>
      <c r="AQ66" s="48"/>
      <c r="AR66" s="70">
        <f t="shared" si="20"/>
        <v>0</v>
      </c>
      <c r="AS66" s="71">
        <f t="shared" si="21"/>
        <v>0</v>
      </c>
      <c r="AT66" s="71">
        <f t="shared" si="22"/>
        <v>0</v>
      </c>
      <c r="AU66" s="71">
        <f t="shared" si="23"/>
        <v>0</v>
      </c>
      <c r="AV66" s="71">
        <f t="shared" si="24"/>
        <v>0</v>
      </c>
      <c r="AW66" s="71">
        <f t="shared" si="25"/>
        <v>0</v>
      </c>
      <c r="AX66" s="72">
        <f t="shared" si="26"/>
        <v>0</v>
      </c>
    </row>
    <row r="67" spans="1:50" ht="15.75" hidden="1">
      <c r="A67" s="36">
        <v>64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48">
        <f t="shared" si="19"/>
        <v>0</v>
      </c>
      <c r="AJ67" s="69">
        <f t="shared" si="17"/>
        <v>0</v>
      </c>
      <c r="AK67" s="48"/>
      <c r="AL67" s="48"/>
      <c r="AM67" s="48"/>
      <c r="AN67" s="48"/>
      <c r="AO67" s="48"/>
      <c r="AP67" s="69">
        <f t="shared" si="18"/>
        <v>0</v>
      </c>
      <c r="AQ67" s="48"/>
      <c r="AR67" s="70">
        <f t="shared" si="20"/>
        <v>0</v>
      </c>
      <c r="AS67" s="71">
        <f t="shared" si="21"/>
        <v>0</v>
      </c>
      <c r="AT67" s="71">
        <f t="shared" si="22"/>
        <v>0</v>
      </c>
      <c r="AU67" s="71">
        <f t="shared" si="23"/>
        <v>0</v>
      </c>
      <c r="AV67" s="71">
        <f t="shared" si="24"/>
        <v>0</v>
      </c>
      <c r="AW67" s="71">
        <f t="shared" si="25"/>
        <v>0</v>
      </c>
      <c r="AX67" s="72">
        <f t="shared" si="26"/>
        <v>0</v>
      </c>
    </row>
    <row r="68" spans="1:50" ht="15.75" hidden="1">
      <c r="A68" s="36">
        <v>65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48">
        <f t="shared" si="19"/>
        <v>0</v>
      </c>
      <c r="AJ68" s="69">
        <f t="shared" ref="AJ68:AJ76" si="27">AI68*500</f>
        <v>0</v>
      </c>
      <c r="AK68" s="48"/>
      <c r="AL68" s="48"/>
      <c r="AM68" s="48"/>
      <c r="AN68" s="48"/>
      <c r="AO68" s="48"/>
      <c r="AP68" s="69">
        <f t="shared" ref="AP68:AP76" si="28">AJ68</f>
        <v>0</v>
      </c>
      <c r="AQ68" s="48"/>
      <c r="AR68" s="70">
        <f t="shared" si="20"/>
        <v>0</v>
      </c>
      <c r="AS68" s="71">
        <f t="shared" si="21"/>
        <v>0</v>
      </c>
      <c r="AT68" s="71">
        <f t="shared" si="22"/>
        <v>0</v>
      </c>
      <c r="AU68" s="71">
        <f t="shared" si="23"/>
        <v>0</v>
      </c>
      <c r="AV68" s="71">
        <f t="shared" si="24"/>
        <v>0</v>
      </c>
      <c r="AW68" s="71">
        <f t="shared" si="25"/>
        <v>0</v>
      </c>
      <c r="AX68" s="72">
        <f t="shared" si="26"/>
        <v>0</v>
      </c>
    </row>
    <row r="69" spans="1:50" ht="15.75" hidden="1">
      <c r="A69" s="36">
        <v>66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48">
        <f t="shared" ref="AI69:AI104" si="29">SUM(D69:AH69)</f>
        <v>0</v>
      </c>
      <c r="AJ69" s="69">
        <f t="shared" si="27"/>
        <v>0</v>
      </c>
      <c r="AK69" s="48"/>
      <c r="AL69" s="48"/>
      <c r="AM69" s="48"/>
      <c r="AN69" s="48"/>
      <c r="AO69" s="48"/>
      <c r="AP69" s="69">
        <f t="shared" si="28"/>
        <v>0</v>
      </c>
      <c r="AQ69" s="48"/>
      <c r="AR69" s="70">
        <f t="shared" si="20"/>
        <v>0</v>
      </c>
      <c r="AS69" s="71">
        <f t="shared" si="21"/>
        <v>0</v>
      </c>
      <c r="AT69" s="71">
        <f t="shared" si="22"/>
        <v>0</v>
      </c>
      <c r="AU69" s="71">
        <f t="shared" si="23"/>
        <v>0</v>
      </c>
      <c r="AV69" s="71">
        <f t="shared" si="24"/>
        <v>0</v>
      </c>
      <c r="AW69" s="71">
        <f t="shared" si="25"/>
        <v>0</v>
      </c>
      <c r="AX69" s="72">
        <f t="shared" si="26"/>
        <v>0</v>
      </c>
    </row>
    <row r="70" spans="1:50" ht="15.75" hidden="1">
      <c r="A70" s="36">
        <v>67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48">
        <f t="shared" si="29"/>
        <v>0</v>
      </c>
      <c r="AJ70" s="69">
        <f t="shared" si="27"/>
        <v>0</v>
      </c>
      <c r="AK70" s="48"/>
      <c r="AL70" s="48"/>
      <c r="AM70" s="48"/>
      <c r="AN70" s="48"/>
      <c r="AO70" s="48"/>
      <c r="AP70" s="69">
        <f t="shared" si="28"/>
        <v>0</v>
      </c>
      <c r="AQ70" s="48"/>
      <c r="AR70" s="70">
        <f t="shared" si="20"/>
        <v>0</v>
      </c>
      <c r="AS70" s="71">
        <f t="shared" si="21"/>
        <v>0</v>
      </c>
      <c r="AT70" s="71">
        <f t="shared" si="22"/>
        <v>0</v>
      </c>
      <c r="AU70" s="71">
        <f t="shared" si="23"/>
        <v>0</v>
      </c>
      <c r="AV70" s="71">
        <f t="shared" si="24"/>
        <v>0</v>
      </c>
      <c r="AW70" s="71">
        <f t="shared" si="25"/>
        <v>0</v>
      </c>
      <c r="AX70" s="72">
        <f t="shared" si="26"/>
        <v>0</v>
      </c>
    </row>
    <row r="71" spans="1:50" ht="15.75" hidden="1">
      <c r="A71" s="36">
        <v>68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48">
        <f t="shared" si="29"/>
        <v>0</v>
      </c>
      <c r="AJ71" s="69">
        <f t="shared" si="27"/>
        <v>0</v>
      </c>
      <c r="AK71" s="48"/>
      <c r="AL71" s="48"/>
      <c r="AM71" s="48"/>
      <c r="AN71" s="48"/>
      <c r="AO71" s="48"/>
      <c r="AP71" s="69">
        <f t="shared" si="28"/>
        <v>0</v>
      </c>
      <c r="AQ71" s="48"/>
      <c r="AR71" s="70">
        <f t="shared" si="20"/>
        <v>0</v>
      </c>
      <c r="AS71" s="71">
        <f t="shared" si="21"/>
        <v>0</v>
      </c>
      <c r="AT71" s="71">
        <f t="shared" si="22"/>
        <v>0</v>
      </c>
      <c r="AU71" s="71">
        <f t="shared" si="23"/>
        <v>0</v>
      </c>
      <c r="AV71" s="71">
        <f t="shared" si="24"/>
        <v>0</v>
      </c>
      <c r="AW71" s="71">
        <f t="shared" si="25"/>
        <v>0</v>
      </c>
      <c r="AX71" s="72">
        <f t="shared" si="26"/>
        <v>0</v>
      </c>
    </row>
    <row r="72" spans="1:50" ht="15.75" hidden="1">
      <c r="A72" s="36">
        <v>69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48">
        <f t="shared" si="29"/>
        <v>0</v>
      </c>
      <c r="AJ72" s="69">
        <f t="shared" si="27"/>
        <v>0</v>
      </c>
      <c r="AK72" s="48"/>
      <c r="AL72" s="48"/>
      <c r="AM72" s="48"/>
      <c r="AN72" s="48"/>
      <c r="AO72" s="48"/>
      <c r="AP72" s="69">
        <f t="shared" si="28"/>
        <v>0</v>
      </c>
      <c r="AQ72" s="48"/>
      <c r="AR72" s="70">
        <f t="shared" si="20"/>
        <v>0</v>
      </c>
      <c r="AS72" s="71">
        <f t="shared" si="21"/>
        <v>0</v>
      </c>
      <c r="AT72" s="71">
        <f t="shared" si="22"/>
        <v>0</v>
      </c>
      <c r="AU72" s="71">
        <f t="shared" si="23"/>
        <v>0</v>
      </c>
      <c r="AV72" s="71">
        <f t="shared" si="24"/>
        <v>0</v>
      </c>
      <c r="AW72" s="71">
        <f t="shared" si="25"/>
        <v>0</v>
      </c>
      <c r="AX72" s="72">
        <f t="shared" si="26"/>
        <v>0</v>
      </c>
    </row>
    <row r="73" spans="1:50" ht="15.75" hidden="1">
      <c r="A73" s="36">
        <v>70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48">
        <f t="shared" si="29"/>
        <v>0</v>
      </c>
      <c r="AJ73" s="69">
        <f t="shared" si="27"/>
        <v>0</v>
      </c>
      <c r="AK73" s="48"/>
      <c r="AL73" s="48"/>
      <c r="AM73" s="48"/>
      <c r="AN73" s="48"/>
      <c r="AO73" s="48"/>
      <c r="AP73" s="69">
        <f t="shared" si="28"/>
        <v>0</v>
      </c>
      <c r="AQ73" s="48"/>
      <c r="AR73" s="70">
        <f t="shared" si="20"/>
        <v>0</v>
      </c>
      <c r="AS73" s="71">
        <f t="shared" si="21"/>
        <v>0</v>
      </c>
      <c r="AT73" s="71">
        <f t="shared" si="22"/>
        <v>0</v>
      </c>
      <c r="AU73" s="71">
        <f t="shared" si="23"/>
        <v>0</v>
      </c>
      <c r="AV73" s="71">
        <f t="shared" si="24"/>
        <v>0</v>
      </c>
      <c r="AW73" s="71">
        <f t="shared" si="25"/>
        <v>0</v>
      </c>
      <c r="AX73" s="72">
        <f t="shared" si="26"/>
        <v>0</v>
      </c>
    </row>
    <row r="74" spans="1:50" ht="15.75" hidden="1">
      <c r="A74" s="36">
        <v>71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48">
        <f t="shared" si="29"/>
        <v>0</v>
      </c>
      <c r="AJ74" s="69">
        <f t="shared" si="27"/>
        <v>0</v>
      </c>
      <c r="AK74" s="48"/>
      <c r="AL74" s="48"/>
      <c r="AM74" s="48"/>
      <c r="AN74" s="48"/>
      <c r="AO74" s="48"/>
      <c r="AP74" s="69">
        <f t="shared" si="28"/>
        <v>0</v>
      </c>
      <c r="AQ74" s="48"/>
      <c r="AR74" s="70">
        <f t="shared" si="20"/>
        <v>0</v>
      </c>
      <c r="AS74" s="71">
        <f t="shared" si="21"/>
        <v>0</v>
      </c>
      <c r="AT74" s="71">
        <f t="shared" si="22"/>
        <v>0</v>
      </c>
      <c r="AU74" s="71">
        <f t="shared" si="23"/>
        <v>0</v>
      </c>
      <c r="AV74" s="71">
        <f t="shared" si="24"/>
        <v>0</v>
      </c>
      <c r="AW74" s="71">
        <f t="shared" si="25"/>
        <v>0</v>
      </c>
      <c r="AX74" s="72">
        <f t="shared" si="26"/>
        <v>0</v>
      </c>
    </row>
    <row r="75" spans="1:50" ht="15.75" hidden="1">
      <c r="A75" s="36">
        <v>72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48">
        <f t="shared" si="29"/>
        <v>0</v>
      </c>
      <c r="AJ75" s="69">
        <f t="shared" si="27"/>
        <v>0</v>
      </c>
      <c r="AK75" s="48"/>
      <c r="AL75" s="48"/>
      <c r="AM75" s="48"/>
      <c r="AN75" s="48"/>
      <c r="AO75" s="48"/>
      <c r="AP75" s="69">
        <f t="shared" si="28"/>
        <v>0</v>
      </c>
      <c r="AQ75" s="48"/>
      <c r="AR75" s="70">
        <f t="shared" si="20"/>
        <v>0</v>
      </c>
      <c r="AS75" s="71">
        <f t="shared" si="21"/>
        <v>0</v>
      </c>
      <c r="AT75" s="71">
        <f t="shared" si="22"/>
        <v>0</v>
      </c>
      <c r="AU75" s="71">
        <f t="shared" si="23"/>
        <v>0</v>
      </c>
      <c r="AV75" s="71">
        <f t="shared" si="24"/>
        <v>0</v>
      </c>
      <c r="AW75" s="71">
        <f t="shared" si="25"/>
        <v>0</v>
      </c>
      <c r="AX75" s="72">
        <f t="shared" si="26"/>
        <v>0</v>
      </c>
    </row>
    <row r="76" spans="1:50" ht="15.75" hidden="1">
      <c r="A76" s="36">
        <v>73</v>
      </c>
      <c r="B76" s="36"/>
      <c r="C76" s="36"/>
      <c r="D76" s="73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48">
        <f t="shared" si="29"/>
        <v>0</v>
      </c>
      <c r="AJ76" s="69">
        <f t="shared" si="27"/>
        <v>0</v>
      </c>
      <c r="AK76" s="48"/>
      <c r="AL76" s="48"/>
      <c r="AM76" s="48"/>
      <c r="AN76" s="48"/>
      <c r="AO76" s="48"/>
      <c r="AP76" s="69">
        <f t="shared" si="28"/>
        <v>0</v>
      </c>
      <c r="AQ76" s="48"/>
      <c r="AR76" s="70">
        <f t="shared" si="20"/>
        <v>0</v>
      </c>
      <c r="AS76" s="71">
        <f t="shared" si="21"/>
        <v>0</v>
      </c>
      <c r="AT76" s="71">
        <f t="shared" si="22"/>
        <v>0</v>
      </c>
      <c r="AU76" s="71">
        <f t="shared" si="23"/>
        <v>0</v>
      </c>
      <c r="AV76" s="71">
        <f t="shared" si="24"/>
        <v>0</v>
      </c>
      <c r="AW76" s="71">
        <f t="shared" si="25"/>
        <v>0</v>
      </c>
      <c r="AX76" s="72">
        <f t="shared" si="26"/>
        <v>0</v>
      </c>
    </row>
    <row r="77" spans="1:50" ht="15.75" hidden="1">
      <c r="A77" s="36">
        <v>74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48">
        <f t="shared" si="29"/>
        <v>0</v>
      </c>
      <c r="AJ77" s="69">
        <f t="shared" ref="AJ77:AJ82" si="30">AI77*500</f>
        <v>0</v>
      </c>
      <c r="AK77" s="48"/>
      <c r="AL77" s="48"/>
      <c r="AM77" s="48"/>
      <c r="AN77" s="48"/>
      <c r="AO77" s="48"/>
      <c r="AP77" s="69">
        <f t="shared" ref="AP77:AP82" si="31">AJ77</f>
        <v>0</v>
      </c>
      <c r="AQ77" s="48"/>
      <c r="AR77" s="70">
        <f t="shared" ref="AR77:AR82" si="32">INT(AP77/5000)</f>
        <v>0</v>
      </c>
      <c r="AS77" s="71">
        <f t="shared" ref="AS77:AS82" si="33">INT((AP77-(AR77*5000))/1000)</f>
        <v>0</v>
      </c>
      <c r="AT77" s="71">
        <f t="shared" ref="AT77:AT82" si="34">INT((AP77-(AR77*5000)-(AS77*1000))/500)</f>
        <v>0</v>
      </c>
      <c r="AU77" s="71">
        <f t="shared" ref="AU77:AU82" si="35">INT((AP77-(AR77*5000)-(AS77*1000)-(AT77*500))/100)</f>
        <v>0</v>
      </c>
      <c r="AV77" s="71">
        <f t="shared" ref="AV77:AV82" si="36">INT((AP77-(AR77*5000)-(AS77*1000)-(AT77*500)-(AU77*100))/50)</f>
        <v>0</v>
      </c>
      <c r="AW77" s="71">
        <f t="shared" ref="AW77:AW82" si="37">INT((AP77-(AR77*5000)-(AS77*1000)-(AT77*500)-(AU77*100)-(AV77*50))/20)</f>
        <v>0</v>
      </c>
      <c r="AX77" s="72">
        <f t="shared" ref="AX77:AX82" si="38">INT((AP77-(AR77*5000)-(AS77*1000)-(AT77*500)-(AU77*100)-(AV77*50)-(AW77*20))/10)</f>
        <v>0</v>
      </c>
    </row>
    <row r="78" spans="1:50" ht="15.75" hidden="1">
      <c r="A78" s="36">
        <v>75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48">
        <f t="shared" si="29"/>
        <v>0</v>
      </c>
      <c r="AJ78" s="69">
        <f t="shared" si="30"/>
        <v>0</v>
      </c>
      <c r="AK78" s="48"/>
      <c r="AL78" s="48"/>
      <c r="AM78" s="48"/>
      <c r="AN78" s="48"/>
      <c r="AO78" s="48"/>
      <c r="AP78" s="69">
        <f t="shared" si="31"/>
        <v>0</v>
      </c>
      <c r="AQ78" s="48"/>
      <c r="AR78" s="70">
        <f t="shared" si="32"/>
        <v>0</v>
      </c>
      <c r="AS78" s="71">
        <f t="shared" si="33"/>
        <v>0</v>
      </c>
      <c r="AT78" s="71">
        <f t="shared" si="34"/>
        <v>0</v>
      </c>
      <c r="AU78" s="71">
        <f t="shared" si="35"/>
        <v>0</v>
      </c>
      <c r="AV78" s="71">
        <f t="shared" si="36"/>
        <v>0</v>
      </c>
      <c r="AW78" s="71">
        <f t="shared" si="37"/>
        <v>0</v>
      </c>
      <c r="AX78" s="72">
        <f t="shared" si="38"/>
        <v>0</v>
      </c>
    </row>
    <row r="79" spans="1:50" ht="15.75" hidden="1">
      <c r="A79" s="36">
        <v>76</v>
      </c>
      <c r="B79" s="36"/>
      <c r="C79" s="36"/>
      <c r="D79" s="73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48">
        <f t="shared" si="29"/>
        <v>0</v>
      </c>
      <c r="AJ79" s="69">
        <f t="shared" si="30"/>
        <v>0</v>
      </c>
      <c r="AK79" s="48"/>
      <c r="AL79" s="48"/>
      <c r="AM79" s="48"/>
      <c r="AN79" s="48"/>
      <c r="AO79" s="48"/>
      <c r="AP79" s="69">
        <f t="shared" si="31"/>
        <v>0</v>
      </c>
      <c r="AQ79" s="48"/>
      <c r="AR79" s="70">
        <f t="shared" si="32"/>
        <v>0</v>
      </c>
      <c r="AS79" s="71">
        <f t="shared" si="33"/>
        <v>0</v>
      </c>
      <c r="AT79" s="71">
        <f t="shared" si="34"/>
        <v>0</v>
      </c>
      <c r="AU79" s="71">
        <f t="shared" si="35"/>
        <v>0</v>
      </c>
      <c r="AV79" s="71">
        <f t="shared" si="36"/>
        <v>0</v>
      </c>
      <c r="AW79" s="71">
        <f t="shared" si="37"/>
        <v>0</v>
      </c>
      <c r="AX79" s="72">
        <f t="shared" si="38"/>
        <v>0</v>
      </c>
    </row>
    <row r="80" spans="1:50" ht="15.75" hidden="1">
      <c r="A80" s="36">
        <v>77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48">
        <f t="shared" si="29"/>
        <v>0</v>
      </c>
      <c r="AJ80" s="69">
        <f t="shared" si="30"/>
        <v>0</v>
      </c>
      <c r="AK80" s="48"/>
      <c r="AL80" s="48"/>
      <c r="AM80" s="48"/>
      <c r="AN80" s="48"/>
      <c r="AO80" s="48"/>
      <c r="AP80" s="69">
        <f t="shared" si="31"/>
        <v>0</v>
      </c>
      <c r="AQ80" s="48"/>
      <c r="AR80" s="70">
        <f t="shared" si="32"/>
        <v>0</v>
      </c>
      <c r="AS80" s="71">
        <f t="shared" si="33"/>
        <v>0</v>
      </c>
      <c r="AT80" s="71">
        <f t="shared" si="34"/>
        <v>0</v>
      </c>
      <c r="AU80" s="71">
        <f t="shared" si="35"/>
        <v>0</v>
      </c>
      <c r="AV80" s="71">
        <f t="shared" si="36"/>
        <v>0</v>
      </c>
      <c r="AW80" s="71">
        <f t="shared" si="37"/>
        <v>0</v>
      </c>
      <c r="AX80" s="72">
        <f t="shared" si="38"/>
        <v>0</v>
      </c>
    </row>
    <row r="81" spans="1:52" ht="15.75" hidden="1">
      <c r="A81" s="36">
        <v>78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48">
        <f t="shared" si="29"/>
        <v>0</v>
      </c>
      <c r="AJ81" s="69">
        <f t="shared" si="30"/>
        <v>0</v>
      </c>
      <c r="AK81" s="48"/>
      <c r="AL81" s="48"/>
      <c r="AM81" s="48"/>
      <c r="AN81" s="48"/>
      <c r="AO81" s="48"/>
      <c r="AP81" s="69">
        <f t="shared" si="31"/>
        <v>0</v>
      </c>
      <c r="AQ81" s="48"/>
      <c r="AR81" s="70">
        <f t="shared" si="32"/>
        <v>0</v>
      </c>
      <c r="AS81" s="71">
        <f t="shared" si="33"/>
        <v>0</v>
      </c>
      <c r="AT81" s="71">
        <f t="shared" si="34"/>
        <v>0</v>
      </c>
      <c r="AU81" s="71">
        <f t="shared" si="35"/>
        <v>0</v>
      </c>
      <c r="AV81" s="71">
        <f t="shared" si="36"/>
        <v>0</v>
      </c>
      <c r="AW81" s="71">
        <f t="shared" si="37"/>
        <v>0</v>
      </c>
      <c r="AX81" s="72">
        <f t="shared" si="38"/>
        <v>0</v>
      </c>
    </row>
    <row r="82" spans="1:52" ht="15.75" hidden="1">
      <c r="A82" s="36">
        <v>79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48">
        <f t="shared" si="29"/>
        <v>0</v>
      </c>
      <c r="AJ82" s="69">
        <f t="shared" si="30"/>
        <v>0</v>
      </c>
      <c r="AK82" s="48"/>
      <c r="AL82" s="48"/>
      <c r="AM82" s="48"/>
      <c r="AN82" s="48"/>
      <c r="AO82" s="48"/>
      <c r="AP82" s="69">
        <f t="shared" si="31"/>
        <v>0</v>
      </c>
      <c r="AQ82" s="48"/>
      <c r="AR82" s="70">
        <f t="shared" si="32"/>
        <v>0</v>
      </c>
      <c r="AS82" s="71">
        <f t="shared" si="33"/>
        <v>0</v>
      </c>
      <c r="AT82" s="71">
        <f t="shared" si="34"/>
        <v>0</v>
      </c>
      <c r="AU82" s="71">
        <f t="shared" si="35"/>
        <v>0</v>
      </c>
      <c r="AV82" s="71">
        <f t="shared" si="36"/>
        <v>0</v>
      </c>
      <c r="AW82" s="71">
        <f t="shared" si="37"/>
        <v>0</v>
      </c>
      <c r="AX82" s="72">
        <f t="shared" si="38"/>
        <v>0</v>
      </c>
    </row>
    <row r="83" spans="1:52">
      <c r="A83" s="141" t="s">
        <v>3</v>
      </c>
      <c r="B83" s="141"/>
      <c r="C83" s="141"/>
      <c r="D83" s="36">
        <f t="shared" ref="D83:M83" si="39">SUM(D6:D82)</f>
        <v>9</v>
      </c>
      <c r="E83" s="36">
        <f t="shared" si="39"/>
        <v>7</v>
      </c>
      <c r="F83" s="36">
        <f t="shared" si="39"/>
        <v>9</v>
      </c>
      <c r="G83" s="36">
        <f t="shared" si="39"/>
        <v>0</v>
      </c>
      <c r="H83" s="36">
        <f t="shared" si="39"/>
        <v>0</v>
      </c>
      <c r="I83" s="36">
        <f t="shared" si="39"/>
        <v>1</v>
      </c>
      <c r="J83" s="36">
        <f t="shared" si="39"/>
        <v>0</v>
      </c>
      <c r="K83" s="36">
        <f t="shared" si="39"/>
        <v>5</v>
      </c>
      <c r="L83" s="36">
        <f t="shared" si="39"/>
        <v>13</v>
      </c>
      <c r="M83" s="36">
        <f t="shared" si="39"/>
        <v>11</v>
      </c>
      <c r="N83" s="36">
        <f>SUM(N4:N82)</f>
        <v>28</v>
      </c>
      <c r="O83" s="36">
        <f t="shared" ref="O83:AQ83" si="40">SUM(O4:O82)</f>
        <v>17</v>
      </c>
      <c r="P83" s="36">
        <f t="shared" si="40"/>
        <v>8</v>
      </c>
      <c r="Q83" s="36">
        <f t="shared" si="40"/>
        <v>5</v>
      </c>
      <c r="R83" s="36">
        <f t="shared" si="40"/>
        <v>9</v>
      </c>
      <c r="S83" s="36">
        <f t="shared" si="40"/>
        <v>1</v>
      </c>
      <c r="T83" s="36">
        <f t="shared" si="40"/>
        <v>10</v>
      </c>
      <c r="U83" s="36">
        <f t="shared" si="40"/>
        <v>0</v>
      </c>
      <c r="V83" s="36">
        <f t="shared" si="40"/>
        <v>0</v>
      </c>
      <c r="W83" s="36">
        <f t="shared" si="40"/>
        <v>0</v>
      </c>
      <c r="X83" s="36">
        <f t="shared" si="40"/>
        <v>0</v>
      </c>
      <c r="Y83" s="36">
        <f t="shared" si="40"/>
        <v>0</v>
      </c>
      <c r="Z83" s="36">
        <f t="shared" si="40"/>
        <v>0</v>
      </c>
      <c r="AA83" s="36">
        <f t="shared" si="40"/>
        <v>0</v>
      </c>
      <c r="AB83" s="36">
        <f t="shared" si="40"/>
        <v>5</v>
      </c>
      <c r="AC83" s="36">
        <f t="shared" si="40"/>
        <v>0</v>
      </c>
      <c r="AD83" s="36">
        <f t="shared" si="40"/>
        <v>0</v>
      </c>
      <c r="AE83" s="36">
        <f t="shared" si="40"/>
        <v>11</v>
      </c>
      <c r="AF83" s="36">
        <f t="shared" si="40"/>
        <v>8</v>
      </c>
      <c r="AG83" s="36">
        <f t="shared" si="40"/>
        <v>0</v>
      </c>
      <c r="AH83" s="36">
        <f t="shared" si="40"/>
        <v>0</v>
      </c>
      <c r="AI83" s="48">
        <f>SUM(AI4:AI82)</f>
        <v>157</v>
      </c>
      <c r="AJ83" s="41">
        <f>SUM(AJ4:AJ82)</f>
        <v>78500</v>
      </c>
      <c r="AK83" s="36">
        <f t="shared" si="40"/>
        <v>0</v>
      </c>
      <c r="AL83" s="36">
        <f t="shared" si="40"/>
        <v>0</v>
      </c>
      <c r="AM83" s="36">
        <f t="shared" si="40"/>
        <v>0</v>
      </c>
      <c r="AN83" s="36">
        <f t="shared" si="40"/>
        <v>0</v>
      </c>
      <c r="AO83" s="36">
        <f t="shared" si="40"/>
        <v>0</v>
      </c>
      <c r="AP83" s="36">
        <f t="shared" si="40"/>
        <v>78500</v>
      </c>
      <c r="AQ83" s="36">
        <f t="shared" si="40"/>
        <v>0</v>
      </c>
      <c r="AR83" s="76">
        <f>SUM(AR4:AR82)</f>
        <v>0</v>
      </c>
      <c r="AS83" s="76">
        <f t="shared" ref="AS83:AX83" si="41">SUM(AS4:AS82)</f>
        <v>58</v>
      </c>
      <c r="AT83" s="76">
        <f t="shared" si="41"/>
        <v>41</v>
      </c>
      <c r="AU83" s="76">
        <f t="shared" si="41"/>
        <v>0</v>
      </c>
      <c r="AV83" s="76">
        <f t="shared" si="41"/>
        <v>0</v>
      </c>
      <c r="AW83" s="76">
        <f t="shared" si="41"/>
        <v>0</v>
      </c>
      <c r="AX83" s="76">
        <f t="shared" si="41"/>
        <v>0</v>
      </c>
    </row>
    <row r="84" spans="1:52" ht="15.75" hidden="1">
      <c r="AI84" s="48">
        <f t="shared" si="29"/>
        <v>0</v>
      </c>
      <c r="AJ84" s="77">
        <f>D83+E83+F83+G83+H83+I83+J83+L83+M83+N83+O83+P83+Q83+R83+S83+T83+U83+V83+W83+X83+Y83+Z83+AA83+AB83+AC83+AD83+AE83+AF83+AG83+AH83</f>
        <v>152</v>
      </c>
      <c r="AR84" s="78">
        <f t="shared" ref="AR84:AX84" si="42">AR83*AR3</f>
        <v>0</v>
      </c>
      <c r="AS84" s="78">
        <f t="shared" si="42"/>
        <v>58000</v>
      </c>
      <c r="AT84" s="78">
        <f t="shared" si="42"/>
        <v>20500</v>
      </c>
      <c r="AU84" s="78">
        <f t="shared" si="42"/>
        <v>0</v>
      </c>
      <c r="AV84" s="78">
        <f t="shared" si="42"/>
        <v>0</v>
      </c>
      <c r="AW84" s="78">
        <f t="shared" si="42"/>
        <v>0</v>
      </c>
      <c r="AX84" s="78">
        <f t="shared" si="42"/>
        <v>0</v>
      </c>
      <c r="AY84" s="79">
        <f>SUM(AR84:AX84)</f>
        <v>78500</v>
      </c>
      <c r="AZ84" s="78">
        <f>AI83*500</f>
        <v>78500</v>
      </c>
    </row>
    <row r="85" spans="1:52" hidden="1">
      <c r="A85" s="140" t="s">
        <v>86</v>
      </c>
      <c r="B85" s="140"/>
      <c r="C85" s="140"/>
      <c r="D85" s="140"/>
      <c r="E85" s="140"/>
      <c r="F85" s="140"/>
      <c r="G85" s="140"/>
      <c r="H85" s="140"/>
      <c r="I85" s="140"/>
      <c r="AI85" s="48">
        <f t="shared" si="29"/>
        <v>0</v>
      </c>
    </row>
    <row r="86" spans="1:52" hidden="1">
      <c r="A86" s="36" t="s">
        <v>0</v>
      </c>
      <c r="B86" s="36" t="s">
        <v>1</v>
      </c>
      <c r="C86" s="36">
        <v>0</v>
      </c>
      <c r="D86" s="36">
        <v>1</v>
      </c>
      <c r="E86" s="36">
        <v>2</v>
      </c>
      <c r="F86" s="36">
        <v>3</v>
      </c>
      <c r="G86" s="36">
        <v>4</v>
      </c>
      <c r="H86" s="36">
        <v>5</v>
      </c>
      <c r="I86" s="36">
        <v>6</v>
      </c>
      <c r="J86" s="36">
        <v>7</v>
      </c>
      <c r="K86" s="36">
        <v>8</v>
      </c>
      <c r="L86" s="36">
        <v>9</v>
      </c>
      <c r="M86" s="36">
        <v>10</v>
      </c>
      <c r="N86" s="36">
        <v>11</v>
      </c>
      <c r="O86" s="36">
        <v>12</v>
      </c>
      <c r="P86" s="36">
        <v>13</v>
      </c>
      <c r="Q86" s="36">
        <v>14</v>
      </c>
      <c r="R86" s="36">
        <v>15</v>
      </c>
      <c r="S86" s="36">
        <v>16</v>
      </c>
      <c r="T86" s="36">
        <v>17</v>
      </c>
      <c r="U86" s="36">
        <v>18</v>
      </c>
      <c r="V86" s="36">
        <v>19</v>
      </c>
      <c r="W86" s="36">
        <v>20</v>
      </c>
      <c r="X86" s="36">
        <v>21</v>
      </c>
      <c r="Y86" s="36">
        <v>22</v>
      </c>
      <c r="Z86" s="36">
        <v>23</v>
      </c>
      <c r="AA86" s="36">
        <v>24</v>
      </c>
      <c r="AB86" s="36">
        <v>25</v>
      </c>
      <c r="AC86" s="36">
        <v>26</v>
      </c>
      <c r="AD86" s="36">
        <v>27</v>
      </c>
      <c r="AE86" s="36">
        <v>28</v>
      </c>
      <c r="AF86" s="36">
        <v>29</v>
      </c>
      <c r="AG86" s="36">
        <v>30</v>
      </c>
      <c r="AH86" s="36">
        <v>31</v>
      </c>
      <c r="AI86" s="48">
        <f t="shared" si="29"/>
        <v>496</v>
      </c>
      <c r="AJ86" s="48" t="s">
        <v>4</v>
      </c>
      <c r="AP86" s="36" t="s">
        <v>4</v>
      </c>
      <c r="AQ86" s="36" t="s">
        <v>11</v>
      </c>
      <c r="AR86" s="66">
        <v>5000</v>
      </c>
      <c r="AS86" s="67">
        <v>1000</v>
      </c>
      <c r="AT86" s="67">
        <v>500</v>
      </c>
      <c r="AU86" s="67">
        <v>100</v>
      </c>
      <c r="AV86" s="67">
        <v>50</v>
      </c>
      <c r="AW86" s="67">
        <v>20</v>
      </c>
      <c r="AX86" s="68">
        <v>10</v>
      </c>
    </row>
    <row r="87" spans="1:52" ht="15.75" hidden="1">
      <c r="A87" s="36">
        <v>1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48">
        <f t="shared" si="29"/>
        <v>0</v>
      </c>
      <c r="AJ87" s="69">
        <f t="shared" ref="AJ87:AJ101" si="43">AI87*400</f>
        <v>0</v>
      </c>
      <c r="AP87" s="39">
        <f>AI87*400</f>
        <v>0</v>
      </c>
      <c r="AQ87" s="36"/>
      <c r="AR87" s="70">
        <f>INT(AP87/5000)</f>
        <v>0</v>
      </c>
      <c r="AS87" s="71">
        <f>INT((AP87-(AR87*5000))/1000)</f>
        <v>0</v>
      </c>
      <c r="AT87" s="71">
        <f>INT((AP87-(AR87*5000)-(AS87*1000))/500)</f>
        <v>0</v>
      </c>
      <c r="AU87" s="71">
        <f>INT((AP87-(AR87*5000)-(AS87*1000)-(AT87*500))/100)</f>
        <v>0</v>
      </c>
      <c r="AV87" s="71">
        <f>INT((AP87-(AR87*5000)-(AS87*1000)-(AT87*500)-(AU87*100))/50)</f>
        <v>0</v>
      </c>
      <c r="AW87" s="71">
        <f>INT((AP87-(AR87*5000)-(AS87*1000)-(AT87*500)-(AU87*100)-(AV87*50))/20)</f>
        <v>0</v>
      </c>
      <c r="AX87" s="72">
        <f>INT((AP87-(AR87*5000)-(AS87*1000)-(AT87*500)-(AU87*100)-(AV87*50)-(AW87*20))/10)</f>
        <v>0</v>
      </c>
    </row>
    <row r="88" spans="1:52" ht="15.75" hidden="1">
      <c r="A88" s="36">
        <v>2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48">
        <f t="shared" si="29"/>
        <v>0</v>
      </c>
      <c r="AJ88" s="69">
        <f t="shared" si="43"/>
        <v>0</v>
      </c>
      <c r="AP88" s="39">
        <f t="shared" ref="AP88:AP102" si="44">AI88*400</f>
        <v>0</v>
      </c>
      <c r="AQ88" s="36"/>
      <c r="AR88" s="70">
        <f t="shared" ref="AR88:AR101" si="45">INT(AP88/5000)</f>
        <v>0</v>
      </c>
      <c r="AS88" s="71">
        <f t="shared" ref="AS88:AS101" si="46">INT((AP88-(AR88*5000))/1000)</f>
        <v>0</v>
      </c>
      <c r="AT88" s="71">
        <f t="shared" ref="AT88:AT101" si="47">INT((AP88-(AR88*5000)-(AS88*1000))/500)</f>
        <v>0</v>
      </c>
      <c r="AU88" s="71">
        <f t="shared" ref="AU88:AU101" si="48">INT((AP88-(AR88*5000)-(AS88*1000)-(AT88*500))/100)</f>
        <v>0</v>
      </c>
      <c r="AV88" s="71">
        <f t="shared" ref="AV88:AV101" si="49">INT((AP88-(AR88*5000)-(AS88*1000)-(AT88*500)-(AU88*100))/50)</f>
        <v>0</v>
      </c>
      <c r="AW88" s="71">
        <f t="shared" ref="AW88:AW101" si="50">INT((AP88-(AR88*5000)-(AS88*1000)-(AT88*500)-(AU88*100)-(AV88*50))/20)</f>
        <v>0</v>
      </c>
      <c r="AX88" s="72">
        <f t="shared" ref="AX88:AX101" si="51">INT((AP88-(AR88*5000)-(AS88*1000)-(AT88*500)-(AU88*100)-(AV88*50)-(AW88*20))/10)</f>
        <v>0</v>
      </c>
    </row>
    <row r="89" spans="1:52" ht="15.75" hidden="1">
      <c r="A89" s="36">
        <v>3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48">
        <f t="shared" si="29"/>
        <v>0</v>
      </c>
      <c r="AJ89" s="69">
        <f t="shared" si="43"/>
        <v>0</v>
      </c>
      <c r="AP89" s="39">
        <f t="shared" si="44"/>
        <v>0</v>
      </c>
      <c r="AQ89" s="36"/>
      <c r="AR89" s="70">
        <f t="shared" si="45"/>
        <v>0</v>
      </c>
      <c r="AS89" s="71">
        <f t="shared" si="46"/>
        <v>0</v>
      </c>
      <c r="AT89" s="71">
        <f t="shared" si="47"/>
        <v>0</v>
      </c>
      <c r="AU89" s="71">
        <f t="shared" si="48"/>
        <v>0</v>
      </c>
      <c r="AV89" s="71">
        <f t="shared" si="49"/>
        <v>0</v>
      </c>
      <c r="AW89" s="71">
        <f t="shared" si="50"/>
        <v>0</v>
      </c>
      <c r="AX89" s="72">
        <f t="shared" si="51"/>
        <v>0</v>
      </c>
    </row>
    <row r="90" spans="1:52" ht="15.75" hidden="1">
      <c r="A90" s="36">
        <v>4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48">
        <f t="shared" si="29"/>
        <v>0</v>
      </c>
      <c r="AJ90" s="69">
        <f t="shared" si="43"/>
        <v>0</v>
      </c>
      <c r="AP90" s="39">
        <f t="shared" si="44"/>
        <v>0</v>
      </c>
      <c r="AQ90" s="36"/>
      <c r="AR90" s="70">
        <f t="shared" si="45"/>
        <v>0</v>
      </c>
      <c r="AS90" s="71">
        <f t="shared" si="46"/>
        <v>0</v>
      </c>
      <c r="AT90" s="71">
        <f t="shared" si="47"/>
        <v>0</v>
      </c>
      <c r="AU90" s="71">
        <f t="shared" si="48"/>
        <v>0</v>
      </c>
      <c r="AV90" s="71">
        <f t="shared" si="49"/>
        <v>0</v>
      </c>
      <c r="AW90" s="71">
        <f t="shared" si="50"/>
        <v>0</v>
      </c>
      <c r="AX90" s="72">
        <f t="shared" si="51"/>
        <v>0</v>
      </c>
    </row>
    <row r="91" spans="1:52" ht="15.75" hidden="1">
      <c r="A91" s="36">
        <v>5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48">
        <f t="shared" si="29"/>
        <v>0</v>
      </c>
      <c r="AJ91" s="69">
        <f t="shared" si="43"/>
        <v>0</v>
      </c>
      <c r="AP91" s="39">
        <f t="shared" si="44"/>
        <v>0</v>
      </c>
      <c r="AQ91" s="36"/>
      <c r="AR91" s="70">
        <f t="shared" si="45"/>
        <v>0</v>
      </c>
      <c r="AS91" s="71">
        <f t="shared" si="46"/>
        <v>0</v>
      </c>
      <c r="AT91" s="71">
        <f t="shared" si="47"/>
        <v>0</v>
      </c>
      <c r="AU91" s="71">
        <f t="shared" si="48"/>
        <v>0</v>
      </c>
      <c r="AV91" s="71">
        <f t="shared" si="49"/>
        <v>0</v>
      </c>
      <c r="AW91" s="71">
        <f t="shared" si="50"/>
        <v>0</v>
      </c>
      <c r="AX91" s="72">
        <f t="shared" si="51"/>
        <v>0</v>
      </c>
    </row>
    <row r="92" spans="1:52" ht="15.75" hidden="1">
      <c r="A92" s="36">
        <v>6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48">
        <f t="shared" si="29"/>
        <v>0</v>
      </c>
      <c r="AJ92" s="69">
        <f t="shared" si="43"/>
        <v>0</v>
      </c>
      <c r="AP92" s="39">
        <f t="shared" si="44"/>
        <v>0</v>
      </c>
      <c r="AQ92" s="36"/>
      <c r="AR92" s="70">
        <f t="shared" si="45"/>
        <v>0</v>
      </c>
      <c r="AS92" s="71">
        <f t="shared" si="46"/>
        <v>0</v>
      </c>
      <c r="AT92" s="71">
        <f t="shared" si="47"/>
        <v>0</v>
      </c>
      <c r="AU92" s="71">
        <f t="shared" si="48"/>
        <v>0</v>
      </c>
      <c r="AV92" s="71">
        <f t="shared" si="49"/>
        <v>0</v>
      </c>
      <c r="AW92" s="71">
        <f t="shared" si="50"/>
        <v>0</v>
      </c>
      <c r="AX92" s="72">
        <f t="shared" si="51"/>
        <v>0</v>
      </c>
    </row>
    <row r="93" spans="1:52" ht="15.75" hidden="1">
      <c r="A93" s="36">
        <v>7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48">
        <f t="shared" si="29"/>
        <v>0</v>
      </c>
      <c r="AJ93" s="69">
        <f t="shared" si="43"/>
        <v>0</v>
      </c>
      <c r="AP93" s="39">
        <f t="shared" si="44"/>
        <v>0</v>
      </c>
      <c r="AQ93" s="36"/>
      <c r="AR93" s="70">
        <f t="shared" si="45"/>
        <v>0</v>
      </c>
      <c r="AS93" s="71">
        <f t="shared" si="46"/>
        <v>0</v>
      </c>
      <c r="AT93" s="71">
        <f t="shared" si="47"/>
        <v>0</v>
      </c>
      <c r="AU93" s="71">
        <f t="shared" si="48"/>
        <v>0</v>
      </c>
      <c r="AV93" s="71">
        <f t="shared" si="49"/>
        <v>0</v>
      </c>
      <c r="AW93" s="71">
        <f t="shared" si="50"/>
        <v>0</v>
      </c>
      <c r="AX93" s="72">
        <f t="shared" si="51"/>
        <v>0</v>
      </c>
    </row>
    <row r="94" spans="1:52" ht="15.75" hidden="1">
      <c r="A94" s="36">
        <v>8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48">
        <f t="shared" si="29"/>
        <v>0</v>
      </c>
      <c r="AJ94" s="69">
        <f t="shared" si="43"/>
        <v>0</v>
      </c>
      <c r="AP94" s="39">
        <f t="shared" si="44"/>
        <v>0</v>
      </c>
      <c r="AQ94" s="36"/>
      <c r="AR94" s="70">
        <f t="shared" si="45"/>
        <v>0</v>
      </c>
      <c r="AS94" s="71">
        <f t="shared" si="46"/>
        <v>0</v>
      </c>
      <c r="AT94" s="71">
        <f t="shared" si="47"/>
        <v>0</v>
      </c>
      <c r="AU94" s="71">
        <f t="shared" si="48"/>
        <v>0</v>
      </c>
      <c r="AV94" s="71">
        <f t="shared" si="49"/>
        <v>0</v>
      </c>
      <c r="AW94" s="71">
        <f t="shared" si="50"/>
        <v>0</v>
      </c>
      <c r="AX94" s="72">
        <f t="shared" si="51"/>
        <v>0</v>
      </c>
    </row>
    <row r="95" spans="1:52" ht="15.75" hidden="1">
      <c r="A95" s="36">
        <v>9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48">
        <f t="shared" si="29"/>
        <v>0</v>
      </c>
      <c r="AJ95" s="69">
        <f t="shared" si="43"/>
        <v>0</v>
      </c>
      <c r="AP95" s="39">
        <f t="shared" si="44"/>
        <v>0</v>
      </c>
      <c r="AQ95" s="36"/>
      <c r="AR95" s="70">
        <f t="shared" si="45"/>
        <v>0</v>
      </c>
      <c r="AS95" s="71">
        <f t="shared" si="46"/>
        <v>0</v>
      </c>
      <c r="AT95" s="71">
        <f t="shared" si="47"/>
        <v>0</v>
      </c>
      <c r="AU95" s="71">
        <f t="shared" si="48"/>
        <v>0</v>
      </c>
      <c r="AV95" s="71">
        <f t="shared" si="49"/>
        <v>0</v>
      </c>
      <c r="AW95" s="71">
        <f t="shared" si="50"/>
        <v>0</v>
      </c>
      <c r="AX95" s="72">
        <f t="shared" si="51"/>
        <v>0</v>
      </c>
    </row>
    <row r="96" spans="1:52" ht="15.75" hidden="1">
      <c r="A96" s="36">
        <v>10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48">
        <f t="shared" si="29"/>
        <v>0</v>
      </c>
      <c r="AJ96" s="69">
        <f t="shared" si="43"/>
        <v>0</v>
      </c>
      <c r="AP96" s="39">
        <f t="shared" si="44"/>
        <v>0</v>
      </c>
      <c r="AQ96" s="36"/>
      <c r="AR96" s="70">
        <f t="shared" si="45"/>
        <v>0</v>
      </c>
      <c r="AS96" s="71">
        <f t="shared" si="46"/>
        <v>0</v>
      </c>
      <c r="AT96" s="71">
        <f t="shared" si="47"/>
        <v>0</v>
      </c>
      <c r="AU96" s="71">
        <f t="shared" si="48"/>
        <v>0</v>
      </c>
      <c r="AV96" s="71">
        <f t="shared" si="49"/>
        <v>0</v>
      </c>
      <c r="AW96" s="71">
        <f t="shared" si="50"/>
        <v>0</v>
      </c>
      <c r="AX96" s="72">
        <f t="shared" si="51"/>
        <v>0</v>
      </c>
    </row>
    <row r="97" spans="1:53" ht="15.75" hidden="1">
      <c r="A97" s="36">
        <v>11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48">
        <f t="shared" si="29"/>
        <v>0</v>
      </c>
      <c r="AJ97" s="69">
        <f t="shared" si="43"/>
        <v>0</v>
      </c>
      <c r="AP97" s="39">
        <f t="shared" si="44"/>
        <v>0</v>
      </c>
      <c r="AQ97" s="36"/>
      <c r="AR97" s="70">
        <f t="shared" si="45"/>
        <v>0</v>
      </c>
      <c r="AS97" s="71">
        <f t="shared" si="46"/>
        <v>0</v>
      </c>
      <c r="AT97" s="71">
        <f t="shared" si="47"/>
        <v>0</v>
      </c>
      <c r="AU97" s="71">
        <f t="shared" si="48"/>
        <v>0</v>
      </c>
      <c r="AV97" s="71">
        <f t="shared" si="49"/>
        <v>0</v>
      </c>
      <c r="AW97" s="71">
        <f t="shared" si="50"/>
        <v>0</v>
      </c>
      <c r="AX97" s="72">
        <f t="shared" si="51"/>
        <v>0</v>
      </c>
    </row>
    <row r="98" spans="1:53" ht="15.75" hidden="1">
      <c r="A98" s="36">
        <v>12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48">
        <f t="shared" si="29"/>
        <v>0</v>
      </c>
      <c r="AJ98" s="69">
        <f t="shared" si="43"/>
        <v>0</v>
      </c>
      <c r="AP98" s="39">
        <f t="shared" si="44"/>
        <v>0</v>
      </c>
      <c r="AQ98" s="36"/>
      <c r="AR98" s="70">
        <f t="shared" si="45"/>
        <v>0</v>
      </c>
      <c r="AS98" s="71">
        <f t="shared" si="46"/>
        <v>0</v>
      </c>
      <c r="AT98" s="71">
        <f t="shared" si="47"/>
        <v>0</v>
      </c>
      <c r="AU98" s="71">
        <f t="shared" si="48"/>
        <v>0</v>
      </c>
      <c r="AV98" s="71">
        <f t="shared" si="49"/>
        <v>0</v>
      </c>
      <c r="AW98" s="71">
        <f t="shared" si="50"/>
        <v>0</v>
      </c>
      <c r="AX98" s="72">
        <f t="shared" si="51"/>
        <v>0</v>
      </c>
    </row>
    <row r="99" spans="1:53" ht="15.75" hidden="1">
      <c r="A99" s="36">
        <v>13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48">
        <f t="shared" si="29"/>
        <v>0</v>
      </c>
      <c r="AJ99" s="69">
        <f t="shared" si="43"/>
        <v>0</v>
      </c>
      <c r="AP99" s="39">
        <f t="shared" si="44"/>
        <v>0</v>
      </c>
      <c r="AQ99" s="36"/>
      <c r="AR99" s="70">
        <f t="shared" si="45"/>
        <v>0</v>
      </c>
      <c r="AS99" s="71">
        <f t="shared" si="46"/>
        <v>0</v>
      </c>
      <c r="AT99" s="71">
        <f t="shared" si="47"/>
        <v>0</v>
      </c>
      <c r="AU99" s="71">
        <f t="shared" si="48"/>
        <v>0</v>
      </c>
      <c r="AV99" s="71">
        <f t="shared" si="49"/>
        <v>0</v>
      </c>
      <c r="AW99" s="71">
        <f t="shared" si="50"/>
        <v>0</v>
      </c>
      <c r="AX99" s="72">
        <f t="shared" si="51"/>
        <v>0</v>
      </c>
    </row>
    <row r="100" spans="1:53" ht="15.75" hidden="1">
      <c r="A100" s="36">
        <v>14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48">
        <f t="shared" si="29"/>
        <v>0</v>
      </c>
      <c r="AJ100" s="69">
        <f t="shared" si="43"/>
        <v>0</v>
      </c>
      <c r="AP100" s="39">
        <f t="shared" si="44"/>
        <v>0</v>
      </c>
      <c r="AQ100" s="36"/>
      <c r="AR100" s="70">
        <f t="shared" si="45"/>
        <v>0</v>
      </c>
      <c r="AS100" s="71">
        <f t="shared" si="46"/>
        <v>0</v>
      </c>
      <c r="AT100" s="71">
        <f t="shared" si="47"/>
        <v>0</v>
      </c>
      <c r="AU100" s="71">
        <f t="shared" si="48"/>
        <v>0</v>
      </c>
      <c r="AV100" s="71">
        <f t="shared" si="49"/>
        <v>0</v>
      </c>
      <c r="AW100" s="71">
        <f t="shared" si="50"/>
        <v>0</v>
      </c>
      <c r="AX100" s="72">
        <f t="shared" si="51"/>
        <v>0</v>
      </c>
    </row>
    <row r="101" spans="1:53" ht="15.75" hidden="1">
      <c r="A101" s="36">
        <v>15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48">
        <f t="shared" si="29"/>
        <v>0</v>
      </c>
      <c r="AJ101" s="69">
        <f t="shared" si="43"/>
        <v>0</v>
      </c>
      <c r="AP101" s="39">
        <f t="shared" si="44"/>
        <v>0</v>
      </c>
      <c r="AQ101" s="36"/>
      <c r="AR101" s="70">
        <f t="shared" si="45"/>
        <v>0</v>
      </c>
      <c r="AS101" s="71">
        <f t="shared" si="46"/>
        <v>0</v>
      </c>
      <c r="AT101" s="71">
        <f t="shared" si="47"/>
        <v>0</v>
      </c>
      <c r="AU101" s="71">
        <f t="shared" si="48"/>
        <v>0</v>
      </c>
      <c r="AV101" s="71">
        <f t="shared" si="49"/>
        <v>0</v>
      </c>
      <c r="AW101" s="71">
        <f t="shared" si="50"/>
        <v>0</v>
      </c>
      <c r="AX101" s="72">
        <f t="shared" si="51"/>
        <v>0</v>
      </c>
    </row>
    <row r="102" spans="1:53" hidden="1">
      <c r="A102" s="141" t="s">
        <v>3</v>
      </c>
      <c r="B102" s="141"/>
      <c r="C102" s="141"/>
      <c r="D102" s="36">
        <f t="shared" ref="D102:AJ102" si="52">SUM(D87:D101)</f>
        <v>0</v>
      </c>
      <c r="E102" s="36">
        <f t="shared" si="52"/>
        <v>0</v>
      </c>
      <c r="F102" s="36">
        <f t="shared" si="52"/>
        <v>0</v>
      </c>
      <c r="G102" s="36">
        <f t="shared" si="52"/>
        <v>0</v>
      </c>
      <c r="H102" s="36">
        <f t="shared" si="52"/>
        <v>0</v>
      </c>
      <c r="I102" s="36">
        <f t="shared" si="52"/>
        <v>0</v>
      </c>
      <c r="J102" s="36">
        <f t="shared" si="52"/>
        <v>0</v>
      </c>
      <c r="K102" s="36">
        <f t="shared" si="52"/>
        <v>0</v>
      </c>
      <c r="L102" s="36">
        <f t="shared" si="52"/>
        <v>0</v>
      </c>
      <c r="M102" s="36">
        <f t="shared" si="52"/>
        <v>0</v>
      </c>
      <c r="N102" s="36">
        <f t="shared" si="52"/>
        <v>0</v>
      </c>
      <c r="O102" s="36">
        <f t="shared" si="52"/>
        <v>0</v>
      </c>
      <c r="P102" s="36">
        <f t="shared" si="52"/>
        <v>0</v>
      </c>
      <c r="Q102" s="36">
        <f t="shared" si="52"/>
        <v>0</v>
      </c>
      <c r="R102" s="36">
        <f t="shared" si="52"/>
        <v>0</v>
      </c>
      <c r="S102" s="36">
        <f t="shared" si="52"/>
        <v>0</v>
      </c>
      <c r="T102" s="36">
        <f t="shared" si="52"/>
        <v>0</v>
      </c>
      <c r="U102" s="36">
        <f t="shared" si="52"/>
        <v>0</v>
      </c>
      <c r="V102" s="36">
        <f t="shared" si="52"/>
        <v>0</v>
      </c>
      <c r="W102" s="36">
        <f t="shared" si="52"/>
        <v>0</v>
      </c>
      <c r="X102" s="36">
        <f t="shared" si="52"/>
        <v>0</v>
      </c>
      <c r="Y102" s="36">
        <f t="shared" si="52"/>
        <v>0</v>
      </c>
      <c r="Z102" s="36">
        <f t="shared" si="52"/>
        <v>0</v>
      </c>
      <c r="AA102" s="36">
        <f t="shared" si="52"/>
        <v>0</v>
      </c>
      <c r="AB102" s="36">
        <f t="shared" si="52"/>
        <v>0</v>
      </c>
      <c r="AC102" s="36">
        <f t="shared" si="52"/>
        <v>0</v>
      </c>
      <c r="AD102" s="36">
        <f t="shared" si="52"/>
        <v>0</v>
      </c>
      <c r="AE102" s="36">
        <f t="shared" si="52"/>
        <v>0</v>
      </c>
      <c r="AF102" s="36">
        <f t="shared" si="52"/>
        <v>0</v>
      </c>
      <c r="AG102" s="36">
        <f t="shared" si="52"/>
        <v>0</v>
      </c>
      <c r="AH102" s="36">
        <f t="shared" si="52"/>
        <v>0</v>
      </c>
      <c r="AI102" s="48">
        <f t="shared" si="29"/>
        <v>0</v>
      </c>
      <c r="AJ102" s="39">
        <f t="shared" si="52"/>
        <v>0</v>
      </c>
      <c r="AP102" s="39">
        <f t="shared" si="44"/>
        <v>0</v>
      </c>
      <c r="AQ102" s="36"/>
      <c r="AR102" s="79">
        <f t="shared" ref="AR102:AX102" si="53">SUM(AR87:AR101)</f>
        <v>0</v>
      </c>
      <c r="AS102" s="79">
        <f t="shared" si="53"/>
        <v>0</v>
      </c>
      <c r="AT102" s="79">
        <f t="shared" si="53"/>
        <v>0</v>
      </c>
      <c r="AU102" s="79">
        <f t="shared" si="53"/>
        <v>0</v>
      </c>
      <c r="AV102" s="79">
        <f t="shared" si="53"/>
        <v>0</v>
      </c>
      <c r="AW102" s="79">
        <f t="shared" si="53"/>
        <v>0</v>
      </c>
      <c r="AX102" s="79">
        <f t="shared" si="53"/>
        <v>0</v>
      </c>
    </row>
    <row r="103" spans="1:53" ht="15.75" hidden="1">
      <c r="K103" s="56"/>
      <c r="AI103" s="48">
        <f t="shared" si="29"/>
        <v>0</v>
      </c>
      <c r="AJ103" s="77">
        <f>D102+E102+F102+G102+H102+I102+J102+K102+L102+M102+N102+O102+P102+Q102+R102+S102+T102+V102+W102+X102+Y102+Z102+AA102+AB102+AC102+AD102+AE102+AF102+AG102+AH102</f>
        <v>0</v>
      </c>
      <c r="AR103" s="78">
        <f>AR86*AR102</f>
        <v>0</v>
      </c>
      <c r="AS103" s="78">
        <f t="shared" ref="AS103:AX103" si="54">AS86*AS102</f>
        <v>0</v>
      </c>
      <c r="AT103" s="78">
        <f t="shared" si="54"/>
        <v>0</v>
      </c>
      <c r="AU103" s="78">
        <f>AU86*AU102</f>
        <v>0</v>
      </c>
      <c r="AV103" s="78">
        <f t="shared" si="54"/>
        <v>0</v>
      </c>
      <c r="AW103" s="78">
        <f t="shared" si="54"/>
        <v>0</v>
      </c>
      <c r="AX103" s="78">
        <f t="shared" si="54"/>
        <v>0</v>
      </c>
      <c r="AZ103" s="79">
        <f>SUM(AR103:AY103)</f>
        <v>0</v>
      </c>
      <c r="BA103" s="11">
        <f>18*400</f>
        <v>7200</v>
      </c>
    </row>
    <row r="104" spans="1:53">
      <c r="A104" s="140" t="s">
        <v>79</v>
      </c>
      <c r="B104" s="140"/>
      <c r="C104" s="140"/>
      <c r="D104" s="140"/>
      <c r="E104" s="140"/>
      <c r="F104" s="140"/>
      <c r="G104" s="140"/>
      <c r="H104" s="140"/>
      <c r="I104" s="140"/>
      <c r="AI104" s="48">
        <f t="shared" si="29"/>
        <v>0</v>
      </c>
      <c r="AS104" s="11">
        <f>AS83*1000</f>
        <v>58000</v>
      </c>
      <c r="AT104" s="11">
        <f>AT83*500</f>
        <v>20500</v>
      </c>
      <c r="AY104" s="11">
        <f>SUM(AS104:AX104)</f>
        <v>78500</v>
      </c>
    </row>
    <row r="105" spans="1:53" ht="30">
      <c r="A105" s="36" t="s">
        <v>0</v>
      </c>
      <c r="B105" s="36" t="s">
        <v>1</v>
      </c>
      <c r="C105" s="36">
        <v>0</v>
      </c>
      <c r="D105" s="36">
        <v>1</v>
      </c>
      <c r="E105" s="36">
        <v>2</v>
      </c>
      <c r="F105" s="36">
        <v>3</v>
      </c>
      <c r="G105" s="36">
        <v>4</v>
      </c>
      <c r="H105" s="36">
        <v>5</v>
      </c>
      <c r="I105" s="36">
        <v>6</v>
      </c>
      <c r="J105" s="36">
        <v>7</v>
      </c>
      <c r="K105" s="36">
        <v>8</v>
      </c>
      <c r="L105" s="36">
        <v>9</v>
      </c>
      <c r="M105" s="36">
        <v>10</v>
      </c>
      <c r="N105" s="36">
        <v>11</v>
      </c>
      <c r="O105" s="36">
        <v>12</v>
      </c>
      <c r="P105" s="36">
        <v>13</v>
      </c>
      <c r="Q105" s="36">
        <v>14</v>
      </c>
      <c r="R105" s="36">
        <v>15</v>
      </c>
      <c r="S105" s="36">
        <v>16</v>
      </c>
      <c r="T105" s="36">
        <v>17</v>
      </c>
      <c r="U105" s="36">
        <v>18</v>
      </c>
      <c r="V105" s="36">
        <v>19</v>
      </c>
      <c r="W105" s="36">
        <v>20</v>
      </c>
      <c r="X105" s="36">
        <v>21</v>
      </c>
      <c r="Y105" s="36">
        <v>22</v>
      </c>
      <c r="Z105" s="36">
        <v>23</v>
      </c>
      <c r="AA105" s="36">
        <v>24</v>
      </c>
      <c r="AB105" s="36">
        <v>25</v>
      </c>
      <c r="AC105" s="36">
        <v>26</v>
      </c>
      <c r="AD105" s="36">
        <v>27</v>
      </c>
      <c r="AE105" s="36">
        <v>28</v>
      </c>
      <c r="AF105" s="36">
        <v>29</v>
      </c>
      <c r="AG105" s="36">
        <v>30</v>
      </c>
      <c r="AH105" s="36">
        <v>31</v>
      </c>
      <c r="AI105" s="48" t="s">
        <v>3</v>
      </c>
      <c r="AJ105" s="48" t="s">
        <v>4</v>
      </c>
      <c r="AP105" s="36" t="s">
        <v>4</v>
      </c>
      <c r="AQ105" s="36" t="s">
        <v>11</v>
      </c>
      <c r="AR105" s="66">
        <v>5000</v>
      </c>
      <c r="AS105" s="67">
        <v>1000</v>
      </c>
      <c r="AT105" s="67">
        <v>500</v>
      </c>
      <c r="AU105" s="67">
        <v>100</v>
      </c>
      <c r="AV105" s="67">
        <v>50</v>
      </c>
      <c r="AW105" s="67">
        <v>20</v>
      </c>
      <c r="AX105" s="68">
        <v>10</v>
      </c>
    </row>
    <row r="106" spans="1:53" ht="21.75" customHeight="1">
      <c r="A106" s="36">
        <v>1</v>
      </c>
      <c r="B106" s="36">
        <v>69</v>
      </c>
      <c r="C106" s="36" t="s">
        <v>105</v>
      </c>
      <c r="D106" s="36">
        <v>1</v>
      </c>
      <c r="E106" s="36"/>
      <c r="F106" s="36"/>
      <c r="G106" s="36"/>
      <c r="H106" s="36"/>
      <c r="I106" s="36"/>
      <c r="J106" s="36"/>
      <c r="K106" s="36"/>
      <c r="L106" s="36">
        <v>1</v>
      </c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>
        <v>1</v>
      </c>
      <c r="AI106" s="48">
        <f t="shared" ref="AI106:AI122" si="55">SUM(D106:AH106)</f>
        <v>3</v>
      </c>
      <c r="AJ106" s="69">
        <f t="shared" ref="AJ106:AJ122" si="56">AI106*700</f>
        <v>2100</v>
      </c>
      <c r="AP106" s="39">
        <f t="shared" ref="AP106:AP122" si="57">AI106*700</f>
        <v>2100</v>
      </c>
      <c r="AQ106" s="36"/>
      <c r="AR106" s="70">
        <f t="shared" ref="AR106:AR122" si="58">INT(AP106/5000)</f>
        <v>0</v>
      </c>
      <c r="AS106" s="71">
        <f t="shared" ref="AS106:AS122" si="59">INT((AP106-(AR106*5000))/1000)</f>
        <v>2</v>
      </c>
      <c r="AT106" s="71">
        <f t="shared" ref="AT106:AT122" si="60">INT((AP106-(AR106*5000)-(AS106*1000))/500)</f>
        <v>0</v>
      </c>
      <c r="AU106" s="71">
        <f t="shared" ref="AU106:AU122" si="61">INT((AP106-(AR106*5000)-(AS106*1000)-(AT106*500))/100)</f>
        <v>1</v>
      </c>
      <c r="AV106" s="71">
        <f t="shared" ref="AV106:AV122" si="62">INT((AP106-(AR106*5000)-(AS106*1000)-(AT106*500)-(AU106*100))/50)</f>
        <v>0</v>
      </c>
      <c r="AW106" s="71">
        <f t="shared" ref="AW106:AW122" si="63">INT((AP106-(AR106*5000)-(AS106*1000)-(AT106*500)-(AU106*100)-(AV106*50))/20)</f>
        <v>0</v>
      </c>
      <c r="AX106" s="72">
        <f t="shared" ref="AX106:AX122" si="64">INT((AP106-(AR106*5000)-(AS106*1000)-(AT106*500)-(AU106*100)-(AV106*50)-(AW106*20))/10)</f>
        <v>0</v>
      </c>
    </row>
    <row r="107" spans="1:53" ht="21.75" customHeight="1">
      <c r="A107" s="36">
        <v>2</v>
      </c>
      <c r="B107" s="36">
        <v>72</v>
      </c>
      <c r="C107" s="36" t="s">
        <v>147</v>
      </c>
      <c r="D107" s="36"/>
      <c r="E107" s="36"/>
      <c r="F107" s="36"/>
      <c r="G107" s="36"/>
      <c r="H107" s="36"/>
      <c r="I107" s="36"/>
      <c r="J107" s="36"/>
      <c r="K107" s="36"/>
      <c r="L107" s="36">
        <v>1</v>
      </c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48">
        <f t="shared" si="55"/>
        <v>1</v>
      </c>
      <c r="AJ107" s="69">
        <f t="shared" si="56"/>
        <v>700</v>
      </c>
      <c r="AP107" s="39">
        <f t="shared" si="57"/>
        <v>700</v>
      </c>
      <c r="AQ107" s="36"/>
      <c r="AR107" s="70">
        <f t="shared" si="58"/>
        <v>0</v>
      </c>
      <c r="AS107" s="71">
        <f t="shared" si="59"/>
        <v>0</v>
      </c>
      <c r="AT107" s="71">
        <f t="shared" si="60"/>
        <v>1</v>
      </c>
      <c r="AU107" s="71">
        <f t="shared" si="61"/>
        <v>2</v>
      </c>
      <c r="AV107" s="71">
        <f t="shared" si="62"/>
        <v>0</v>
      </c>
      <c r="AW107" s="71">
        <f t="shared" si="63"/>
        <v>0</v>
      </c>
      <c r="AX107" s="72">
        <f t="shared" si="64"/>
        <v>0</v>
      </c>
    </row>
    <row r="108" spans="1:53" ht="21.75" customHeight="1">
      <c r="A108" s="36">
        <v>3</v>
      </c>
      <c r="B108" s="36">
        <v>104</v>
      </c>
      <c r="C108" s="36" t="s">
        <v>141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>
        <v>1</v>
      </c>
      <c r="AI108" s="48">
        <f t="shared" si="55"/>
        <v>1</v>
      </c>
      <c r="AJ108" s="69">
        <f t="shared" si="56"/>
        <v>700</v>
      </c>
      <c r="AP108" s="39">
        <f t="shared" si="57"/>
        <v>700</v>
      </c>
      <c r="AQ108" s="36"/>
      <c r="AR108" s="70">
        <f t="shared" si="58"/>
        <v>0</v>
      </c>
      <c r="AS108" s="71">
        <f t="shared" si="59"/>
        <v>0</v>
      </c>
      <c r="AT108" s="71">
        <f t="shared" si="60"/>
        <v>1</v>
      </c>
      <c r="AU108" s="71">
        <f t="shared" si="61"/>
        <v>2</v>
      </c>
      <c r="AV108" s="71">
        <f t="shared" si="62"/>
        <v>0</v>
      </c>
      <c r="AW108" s="71">
        <f t="shared" si="63"/>
        <v>0</v>
      </c>
      <c r="AX108" s="72">
        <f t="shared" si="64"/>
        <v>0</v>
      </c>
    </row>
    <row r="109" spans="1:53" ht="21.75" customHeight="1">
      <c r="A109" s="36">
        <v>4</v>
      </c>
      <c r="B109" s="36">
        <v>111</v>
      </c>
      <c r="C109" s="36" t="s">
        <v>143</v>
      </c>
      <c r="D109" s="36"/>
      <c r="E109" s="36"/>
      <c r="F109" s="36"/>
      <c r="G109" s="36"/>
      <c r="H109" s="36"/>
      <c r="I109" s="36"/>
      <c r="J109" s="36"/>
      <c r="K109" s="36">
        <v>1</v>
      </c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48">
        <f t="shared" si="55"/>
        <v>1</v>
      </c>
      <c r="AJ109" s="69">
        <f t="shared" si="56"/>
        <v>700</v>
      </c>
      <c r="AP109" s="39">
        <f t="shared" si="57"/>
        <v>700</v>
      </c>
      <c r="AQ109" s="36"/>
      <c r="AR109" s="70">
        <f t="shared" si="58"/>
        <v>0</v>
      </c>
      <c r="AS109" s="71">
        <f t="shared" si="59"/>
        <v>0</v>
      </c>
      <c r="AT109" s="71">
        <f t="shared" si="60"/>
        <v>1</v>
      </c>
      <c r="AU109" s="71">
        <f t="shared" si="61"/>
        <v>2</v>
      </c>
      <c r="AV109" s="71">
        <f t="shared" si="62"/>
        <v>0</v>
      </c>
      <c r="AW109" s="71">
        <f t="shared" si="63"/>
        <v>0</v>
      </c>
      <c r="AX109" s="72">
        <f t="shared" si="64"/>
        <v>0</v>
      </c>
    </row>
    <row r="110" spans="1:53" ht="21.75" customHeight="1">
      <c r="A110" s="36">
        <v>5</v>
      </c>
      <c r="B110" s="36">
        <v>118</v>
      </c>
      <c r="C110" s="36" t="s">
        <v>145</v>
      </c>
      <c r="D110" s="36"/>
      <c r="E110" s="36"/>
      <c r="F110" s="36"/>
      <c r="G110" s="36"/>
      <c r="H110" s="36"/>
      <c r="I110" s="36"/>
      <c r="J110" s="36"/>
      <c r="K110" s="36">
        <v>1</v>
      </c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48">
        <f t="shared" si="55"/>
        <v>1</v>
      </c>
      <c r="AJ110" s="69">
        <f t="shared" si="56"/>
        <v>700</v>
      </c>
      <c r="AP110" s="39">
        <f t="shared" si="57"/>
        <v>700</v>
      </c>
      <c r="AQ110" s="36"/>
      <c r="AR110" s="70">
        <f t="shared" si="58"/>
        <v>0</v>
      </c>
      <c r="AS110" s="71">
        <f t="shared" si="59"/>
        <v>0</v>
      </c>
      <c r="AT110" s="71">
        <f t="shared" si="60"/>
        <v>1</v>
      </c>
      <c r="AU110" s="71">
        <f t="shared" si="61"/>
        <v>2</v>
      </c>
      <c r="AV110" s="71">
        <f t="shared" si="62"/>
        <v>0</v>
      </c>
      <c r="AW110" s="71">
        <f t="shared" si="63"/>
        <v>0</v>
      </c>
      <c r="AX110" s="72">
        <f t="shared" si="64"/>
        <v>0</v>
      </c>
    </row>
    <row r="111" spans="1:53" ht="21.75" customHeight="1">
      <c r="A111" s="36">
        <v>6</v>
      </c>
      <c r="B111" s="36">
        <v>127</v>
      </c>
      <c r="C111" s="36" t="s">
        <v>140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>
        <v>1</v>
      </c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48">
        <f t="shared" si="55"/>
        <v>1</v>
      </c>
      <c r="AJ111" s="69">
        <f t="shared" si="56"/>
        <v>700</v>
      </c>
      <c r="AP111" s="39">
        <f t="shared" si="57"/>
        <v>700</v>
      </c>
      <c r="AQ111" s="36"/>
      <c r="AR111" s="70">
        <f t="shared" si="58"/>
        <v>0</v>
      </c>
      <c r="AS111" s="71">
        <f t="shared" si="59"/>
        <v>0</v>
      </c>
      <c r="AT111" s="71">
        <f t="shared" si="60"/>
        <v>1</v>
      </c>
      <c r="AU111" s="71">
        <f t="shared" si="61"/>
        <v>2</v>
      </c>
      <c r="AV111" s="71">
        <f t="shared" si="62"/>
        <v>0</v>
      </c>
      <c r="AW111" s="71">
        <f t="shared" si="63"/>
        <v>0</v>
      </c>
      <c r="AX111" s="72">
        <f t="shared" si="64"/>
        <v>0</v>
      </c>
    </row>
    <row r="112" spans="1:53" ht="21.75" customHeight="1">
      <c r="A112" s="36">
        <v>7</v>
      </c>
      <c r="B112" s="36">
        <v>176</v>
      </c>
      <c r="C112" s="36" t="s">
        <v>108</v>
      </c>
      <c r="D112" s="36">
        <v>1</v>
      </c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48">
        <f t="shared" si="55"/>
        <v>1</v>
      </c>
      <c r="AJ112" s="69">
        <f t="shared" si="56"/>
        <v>700</v>
      </c>
      <c r="AP112" s="39">
        <f t="shared" si="57"/>
        <v>700</v>
      </c>
      <c r="AQ112" s="36"/>
      <c r="AR112" s="70">
        <f t="shared" si="58"/>
        <v>0</v>
      </c>
      <c r="AS112" s="71">
        <f t="shared" si="59"/>
        <v>0</v>
      </c>
      <c r="AT112" s="71">
        <f t="shared" si="60"/>
        <v>1</v>
      </c>
      <c r="AU112" s="71">
        <f t="shared" si="61"/>
        <v>2</v>
      </c>
      <c r="AV112" s="71">
        <f t="shared" si="62"/>
        <v>0</v>
      </c>
      <c r="AW112" s="71">
        <f t="shared" si="63"/>
        <v>0</v>
      </c>
      <c r="AX112" s="72">
        <f t="shared" si="64"/>
        <v>0</v>
      </c>
    </row>
    <row r="113" spans="1:50" ht="21.75" customHeight="1">
      <c r="A113" s="36">
        <v>8</v>
      </c>
      <c r="B113" s="36">
        <v>266</v>
      </c>
      <c r="C113" s="36" t="s">
        <v>123</v>
      </c>
      <c r="D113" s="36">
        <v>1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>
        <v>1</v>
      </c>
      <c r="AI113" s="48">
        <f t="shared" si="55"/>
        <v>2</v>
      </c>
      <c r="AJ113" s="69">
        <f t="shared" si="56"/>
        <v>1400</v>
      </c>
      <c r="AP113" s="39">
        <f t="shared" si="57"/>
        <v>1400</v>
      </c>
      <c r="AQ113" s="36"/>
      <c r="AR113" s="70">
        <f t="shared" si="58"/>
        <v>0</v>
      </c>
      <c r="AS113" s="71">
        <f t="shared" si="59"/>
        <v>1</v>
      </c>
      <c r="AT113" s="71">
        <f t="shared" si="60"/>
        <v>0</v>
      </c>
      <c r="AU113" s="71">
        <f t="shared" si="61"/>
        <v>4</v>
      </c>
      <c r="AV113" s="71">
        <f t="shared" si="62"/>
        <v>0</v>
      </c>
      <c r="AW113" s="71">
        <f t="shared" si="63"/>
        <v>0</v>
      </c>
      <c r="AX113" s="72">
        <f t="shared" si="64"/>
        <v>0</v>
      </c>
    </row>
    <row r="114" spans="1:50" ht="21.75" customHeight="1">
      <c r="A114" s="36">
        <v>9</v>
      </c>
      <c r="B114" s="36">
        <v>297</v>
      </c>
      <c r="C114" s="36" t="s">
        <v>161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>
        <v>1</v>
      </c>
      <c r="AI114" s="48">
        <f t="shared" si="55"/>
        <v>1</v>
      </c>
      <c r="AJ114" s="69">
        <f t="shared" si="56"/>
        <v>700</v>
      </c>
      <c r="AP114" s="39">
        <f t="shared" si="57"/>
        <v>700</v>
      </c>
      <c r="AQ114" s="36"/>
      <c r="AR114" s="70">
        <f t="shared" si="58"/>
        <v>0</v>
      </c>
      <c r="AS114" s="71">
        <f t="shared" si="59"/>
        <v>0</v>
      </c>
      <c r="AT114" s="71">
        <f t="shared" si="60"/>
        <v>1</v>
      </c>
      <c r="AU114" s="71">
        <f t="shared" si="61"/>
        <v>2</v>
      </c>
      <c r="AV114" s="71">
        <f t="shared" si="62"/>
        <v>0</v>
      </c>
      <c r="AW114" s="71">
        <f t="shared" si="63"/>
        <v>0</v>
      </c>
      <c r="AX114" s="72">
        <f t="shared" si="64"/>
        <v>0</v>
      </c>
    </row>
    <row r="115" spans="1:50" ht="21.75" customHeight="1">
      <c r="A115" s="36">
        <v>10</v>
      </c>
      <c r="B115" s="36">
        <v>376</v>
      </c>
      <c r="C115" s="36" t="s">
        <v>162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>
        <v>1</v>
      </c>
      <c r="AI115" s="48">
        <f t="shared" si="55"/>
        <v>1</v>
      </c>
      <c r="AJ115" s="69">
        <f t="shared" si="56"/>
        <v>700</v>
      </c>
      <c r="AP115" s="39">
        <f t="shared" si="57"/>
        <v>700</v>
      </c>
      <c r="AQ115" s="36"/>
      <c r="AR115" s="70">
        <f t="shared" si="58"/>
        <v>0</v>
      </c>
      <c r="AS115" s="71">
        <f t="shared" si="59"/>
        <v>0</v>
      </c>
      <c r="AT115" s="71">
        <f t="shared" si="60"/>
        <v>1</v>
      </c>
      <c r="AU115" s="71">
        <f t="shared" si="61"/>
        <v>2</v>
      </c>
      <c r="AV115" s="71">
        <f t="shared" si="62"/>
        <v>0</v>
      </c>
      <c r="AW115" s="71">
        <f t="shared" si="63"/>
        <v>0</v>
      </c>
      <c r="AX115" s="72">
        <f t="shared" si="64"/>
        <v>0</v>
      </c>
    </row>
    <row r="116" spans="1:50" ht="21.75" customHeight="1">
      <c r="A116" s="36">
        <v>11</v>
      </c>
      <c r="B116" s="36">
        <v>667</v>
      </c>
      <c r="C116" s="36" t="s">
        <v>144</v>
      </c>
      <c r="D116" s="36"/>
      <c r="E116" s="36"/>
      <c r="F116" s="36"/>
      <c r="G116" s="36"/>
      <c r="H116" s="36"/>
      <c r="I116" s="36"/>
      <c r="J116" s="36"/>
      <c r="K116" s="36">
        <v>1</v>
      </c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48">
        <f t="shared" si="55"/>
        <v>1</v>
      </c>
      <c r="AJ116" s="69">
        <f t="shared" si="56"/>
        <v>700</v>
      </c>
      <c r="AP116" s="39">
        <f t="shared" si="57"/>
        <v>700</v>
      </c>
      <c r="AQ116" s="36"/>
      <c r="AR116" s="70">
        <f t="shared" si="58"/>
        <v>0</v>
      </c>
      <c r="AS116" s="71">
        <f t="shared" si="59"/>
        <v>0</v>
      </c>
      <c r="AT116" s="71">
        <f t="shared" si="60"/>
        <v>1</v>
      </c>
      <c r="AU116" s="71">
        <f t="shared" si="61"/>
        <v>2</v>
      </c>
      <c r="AV116" s="71">
        <f t="shared" si="62"/>
        <v>0</v>
      </c>
      <c r="AW116" s="71">
        <f t="shared" si="63"/>
        <v>0</v>
      </c>
      <c r="AX116" s="72">
        <f t="shared" si="64"/>
        <v>0</v>
      </c>
    </row>
    <row r="117" spans="1:50" ht="21.75" customHeight="1">
      <c r="A117" s="36">
        <v>12</v>
      </c>
      <c r="B117" s="36">
        <v>668</v>
      </c>
      <c r="C117" s="36" t="s">
        <v>109</v>
      </c>
      <c r="D117" s="36">
        <v>1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>
        <v>1</v>
      </c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48">
        <f t="shared" si="55"/>
        <v>2</v>
      </c>
      <c r="AJ117" s="69">
        <f t="shared" si="56"/>
        <v>1400</v>
      </c>
      <c r="AP117" s="39">
        <f t="shared" si="57"/>
        <v>1400</v>
      </c>
      <c r="AQ117" s="36"/>
      <c r="AR117" s="70">
        <f t="shared" si="58"/>
        <v>0</v>
      </c>
      <c r="AS117" s="71">
        <f t="shared" si="59"/>
        <v>1</v>
      </c>
      <c r="AT117" s="71">
        <f t="shared" si="60"/>
        <v>0</v>
      </c>
      <c r="AU117" s="71">
        <f t="shared" si="61"/>
        <v>4</v>
      </c>
      <c r="AV117" s="71">
        <f t="shared" si="62"/>
        <v>0</v>
      </c>
      <c r="AW117" s="71">
        <f t="shared" si="63"/>
        <v>0</v>
      </c>
      <c r="AX117" s="72">
        <f t="shared" si="64"/>
        <v>0</v>
      </c>
    </row>
    <row r="118" spans="1:50" ht="21.75" customHeight="1">
      <c r="A118" s="36">
        <v>13</v>
      </c>
      <c r="B118" s="36">
        <v>711</v>
      </c>
      <c r="C118" s="36" t="s">
        <v>106</v>
      </c>
      <c r="D118" s="36">
        <v>1</v>
      </c>
      <c r="E118" s="36"/>
      <c r="F118" s="36"/>
      <c r="G118" s="36"/>
      <c r="H118" s="36"/>
      <c r="I118" s="36"/>
      <c r="J118" s="36"/>
      <c r="K118" s="36"/>
      <c r="L118" s="36">
        <v>1</v>
      </c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48">
        <f t="shared" si="55"/>
        <v>2</v>
      </c>
      <c r="AJ118" s="69">
        <f t="shared" si="56"/>
        <v>1400</v>
      </c>
      <c r="AP118" s="39">
        <f t="shared" si="57"/>
        <v>1400</v>
      </c>
      <c r="AQ118" s="36"/>
      <c r="AR118" s="70">
        <f t="shared" si="58"/>
        <v>0</v>
      </c>
      <c r="AS118" s="71">
        <f t="shared" si="59"/>
        <v>1</v>
      </c>
      <c r="AT118" s="71">
        <f t="shared" si="60"/>
        <v>0</v>
      </c>
      <c r="AU118" s="71">
        <f t="shared" si="61"/>
        <v>4</v>
      </c>
      <c r="AV118" s="71">
        <f t="shared" si="62"/>
        <v>0</v>
      </c>
      <c r="AW118" s="71">
        <f t="shared" si="63"/>
        <v>0</v>
      </c>
      <c r="AX118" s="72">
        <f t="shared" si="64"/>
        <v>0</v>
      </c>
    </row>
    <row r="119" spans="1:50" ht="21.75" customHeight="1">
      <c r="A119" s="36">
        <v>14</v>
      </c>
      <c r="B119" s="36">
        <v>720</v>
      </c>
      <c r="C119" s="36" t="s">
        <v>77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>
        <v>1</v>
      </c>
      <c r="AH119" s="36"/>
      <c r="AI119" s="48">
        <f t="shared" si="55"/>
        <v>1</v>
      </c>
      <c r="AJ119" s="69">
        <f t="shared" si="56"/>
        <v>700</v>
      </c>
      <c r="AP119" s="39">
        <f t="shared" si="57"/>
        <v>700</v>
      </c>
      <c r="AQ119" s="36"/>
      <c r="AR119" s="70">
        <f t="shared" si="58"/>
        <v>0</v>
      </c>
      <c r="AS119" s="71">
        <f t="shared" si="59"/>
        <v>0</v>
      </c>
      <c r="AT119" s="71">
        <f t="shared" si="60"/>
        <v>1</v>
      </c>
      <c r="AU119" s="71">
        <f t="shared" si="61"/>
        <v>2</v>
      </c>
      <c r="AV119" s="71">
        <f t="shared" si="62"/>
        <v>0</v>
      </c>
      <c r="AW119" s="71">
        <f t="shared" si="63"/>
        <v>0</v>
      </c>
      <c r="AX119" s="72">
        <f t="shared" si="64"/>
        <v>0</v>
      </c>
    </row>
    <row r="120" spans="1:50" ht="21.75" customHeight="1">
      <c r="A120" s="36">
        <v>15</v>
      </c>
      <c r="B120" s="36">
        <v>725</v>
      </c>
      <c r="C120" s="36" t="s">
        <v>107</v>
      </c>
      <c r="D120" s="36">
        <v>1</v>
      </c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>
        <v>1</v>
      </c>
      <c r="AI120" s="48">
        <f t="shared" si="55"/>
        <v>2</v>
      </c>
      <c r="AJ120" s="69">
        <f t="shared" si="56"/>
        <v>1400</v>
      </c>
      <c r="AP120" s="39">
        <f t="shared" si="57"/>
        <v>1400</v>
      </c>
      <c r="AQ120" s="36"/>
      <c r="AR120" s="70">
        <f t="shared" si="58"/>
        <v>0</v>
      </c>
      <c r="AS120" s="71">
        <f t="shared" si="59"/>
        <v>1</v>
      </c>
      <c r="AT120" s="71">
        <f t="shared" si="60"/>
        <v>0</v>
      </c>
      <c r="AU120" s="71">
        <f t="shared" si="61"/>
        <v>4</v>
      </c>
      <c r="AV120" s="71">
        <f t="shared" si="62"/>
        <v>0</v>
      </c>
      <c r="AW120" s="71">
        <f t="shared" si="63"/>
        <v>0</v>
      </c>
      <c r="AX120" s="72">
        <f t="shared" si="64"/>
        <v>0</v>
      </c>
    </row>
    <row r="121" spans="1:50" ht="21.75" customHeight="1">
      <c r="A121" s="36">
        <v>16</v>
      </c>
      <c r="B121" s="36">
        <v>779</v>
      </c>
      <c r="C121" s="36" t="s">
        <v>142</v>
      </c>
      <c r="D121" s="36"/>
      <c r="E121" s="36"/>
      <c r="F121" s="36"/>
      <c r="G121" s="36"/>
      <c r="H121" s="36"/>
      <c r="I121" s="36"/>
      <c r="J121" s="36"/>
      <c r="K121" s="36">
        <v>1</v>
      </c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48">
        <f t="shared" si="55"/>
        <v>1</v>
      </c>
      <c r="AJ121" s="69">
        <f t="shared" si="56"/>
        <v>700</v>
      </c>
      <c r="AP121" s="39">
        <f t="shared" si="57"/>
        <v>700</v>
      </c>
      <c r="AQ121" s="36"/>
      <c r="AR121" s="70">
        <f t="shared" si="58"/>
        <v>0</v>
      </c>
      <c r="AS121" s="71">
        <f t="shared" si="59"/>
        <v>0</v>
      </c>
      <c r="AT121" s="71">
        <f t="shared" si="60"/>
        <v>1</v>
      </c>
      <c r="AU121" s="71">
        <f t="shared" si="61"/>
        <v>2</v>
      </c>
      <c r="AV121" s="71">
        <f t="shared" si="62"/>
        <v>0</v>
      </c>
      <c r="AW121" s="71">
        <f t="shared" si="63"/>
        <v>0</v>
      </c>
      <c r="AX121" s="72">
        <f t="shared" si="64"/>
        <v>0</v>
      </c>
    </row>
    <row r="122" spans="1:50" ht="21.75" customHeight="1">
      <c r="A122" s="36">
        <v>17</v>
      </c>
      <c r="B122" s="36">
        <v>806</v>
      </c>
      <c r="C122" s="36" t="s">
        <v>103</v>
      </c>
      <c r="D122" s="36">
        <v>1</v>
      </c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>
        <v>1</v>
      </c>
      <c r="Q122" s="36"/>
      <c r="R122" s="36">
        <v>1</v>
      </c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48">
        <f t="shared" si="55"/>
        <v>3</v>
      </c>
      <c r="AJ122" s="69">
        <f t="shared" si="56"/>
        <v>2100</v>
      </c>
      <c r="AP122" s="39">
        <f t="shared" si="57"/>
        <v>2100</v>
      </c>
      <c r="AQ122" s="36"/>
      <c r="AR122" s="70">
        <f t="shared" si="58"/>
        <v>0</v>
      </c>
      <c r="AS122" s="71">
        <f t="shared" si="59"/>
        <v>2</v>
      </c>
      <c r="AT122" s="71">
        <f t="shared" si="60"/>
        <v>0</v>
      </c>
      <c r="AU122" s="71">
        <f t="shared" si="61"/>
        <v>1</v>
      </c>
      <c r="AV122" s="71">
        <f t="shared" si="62"/>
        <v>0</v>
      </c>
      <c r="AW122" s="71">
        <f t="shared" si="63"/>
        <v>0</v>
      </c>
      <c r="AX122" s="72">
        <f t="shared" si="64"/>
        <v>0</v>
      </c>
    </row>
    <row r="123" spans="1:50" ht="21.75" hidden="1" customHeight="1">
      <c r="A123" s="36">
        <v>18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48">
        <f t="shared" ref="AI123:AI138" si="65">SUM(D123:AH123)</f>
        <v>0</v>
      </c>
      <c r="AJ123" s="69">
        <f t="shared" ref="AJ123:AJ138" si="66">AI123*700</f>
        <v>0</v>
      </c>
      <c r="AP123" s="39">
        <f t="shared" ref="AP123:AP139" si="67">AI123*700</f>
        <v>0</v>
      </c>
      <c r="AQ123" s="36"/>
      <c r="AR123" s="70">
        <f t="shared" ref="AR123:AR138" si="68">INT(AP123/5000)</f>
        <v>0</v>
      </c>
      <c r="AS123" s="71">
        <f t="shared" ref="AS123:AS138" si="69">INT((AP123-(AR123*5000))/1000)</f>
        <v>0</v>
      </c>
      <c r="AT123" s="71">
        <f t="shared" ref="AT123:AT138" si="70">INT((AP123-(AR123*5000)-(AS123*1000))/500)</f>
        <v>0</v>
      </c>
      <c r="AU123" s="71">
        <f t="shared" ref="AU123:AU138" si="71">INT((AP123-(AR123*5000)-(AS123*1000)-(AT123*500))/100)</f>
        <v>0</v>
      </c>
      <c r="AV123" s="71">
        <f t="shared" ref="AV123:AV138" si="72">INT((AP123-(AR123*5000)-(AS123*1000)-(AT123*500)-(AU123*100))/50)</f>
        <v>0</v>
      </c>
      <c r="AW123" s="71">
        <f t="shared" ref="AW123:AW138" si="73">INT((AP123-(AR123*5000)-(AS123*1000)-(AT123*500)-(AU123*100)-(AV123*50))/20)</f>
        <v>0</v>
      </c>
      <c r="AX123" s="72">
        <f t="shared" ref="AX123:AX138" si="74">INT((AP123-(AR123*5000)-(AS123*1000)-(AT123*500)-(AU123*100)-(AV123*50)-(AW123*20))/10)</f>
        <v>0</v>
      </c>
    </row>
    <row r="124" spans="1:50" ht="21.75" hidden="1" customHeight="1">
      <c r="A124" s="36">
        <v>19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48">
        <f t="shared" si="65"/>
        <v>0</v>
      </c>
      <c r="AJ124" s="69">
        <f t="shared" si="66"/>
        <v>0</v>
      </c>
      <c r="AP124" s="39">
        <f t="shared" si="67"/>
        <v>0</v>
      </c>
      <c r="AQ124" s="36"/>
      <c r="AR124" s="70">
        <f t="shared" si="68"/>
        <v>0</v>
      </c>
      <c r="AS124" s="71">
        <f t="shared" si="69"/>
        <v>0</v>
      </c>
      <c r="AT124" s="71">
        <f t="shared" si="70"/>
        <v>0</v>
      </c>
      <c r="AU124" s="71">
        <f t="shared" si="71"/>
        <v>0</v>
      </c>
      <c r="AV124" s="71">
        <f t="shared" si="72"/>
        <v>0</v>
      </c>
      <c r="AW124" s="71">
        <f t="shared" si="73"/>
        <v>0</v>
      </c>
      <c r="AX124" s="72">
        <f t="shared" si="74"/>
        <v>0</v>
      </c>
    </row>
    <row r="125" spans="1:50" ht="21.75" hidden="1" customHeight="1">
      <c r="A125" s="36">
        <v>20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48">
        <f t="shared" si="65"/>
        <v>0</v>
      </c>
      <c r="AJ125" s="69">
        <f t="shared" si="66"/>
        <v>0</v>
      </c>
      <c r="AP125" s="39">
        <f t="shared" si="67"/>
        <v>0</v>
      </c>
      <c r="AQ125" s="36"/>
      <c r="AR125" s="70">
        <f t="shared" si="68"/>
        <v>0</v>
      </c>
      <c r="AS125" s="71">
        <f t="shared" si="69"/>
        <v>0</v>
      </c>
      <c r="AT125" s="71">
        <f t="shared" si="70"/>
        <v>0</v>
      </c>
      <c r="AU125" s="71">
        <f t="shared" si="71"/>
        <v>0</v>
      </c>
      <c r="AV125" s="71">
        <f t="shared" si="72"/>
        <v>0</v>
      </c>
      <c r="AW125" s="71">
        <f t="shared" si="73"/>
        <v>0</v>
      </c>
      <c r="AX125" s="72">
        <f t="shared" si="74"/>
        <v>0</v>
      </c>
    </row>
    <row r="126" spans="1:50" ht="21.75" hidden="1" customHeight="1">
      <c r="A126" s="36">
        <v>21</v>
      </c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48">
        <f t="shared" si="65"/>
        <v>0</v>
      </c>
      <c r="AJ126" s="69">
        <f t="shared" si="66"/>
        <v>0</v>
      </c>
      <c r="AP126" s="39">
        <f t="shared" si="67"/>
        <v>0</v>
      </c>
      <c r="AQ126" s="36"/>
      <c r="AR126" s="70">
        <f t="shared" si="68"/>
        <v>0</v>
      </c>
      <c r="AS126" s="71">
        <f t="shared" si="69"/>
        <v>0</v>
      </c>
      <c r="AT126" s="71">
        <f t="shared" si="70"/>
        <v>0</v>
      </c>
      <c r="AU126" s="71">
        <f t="shared" si="71"/>
        <v>0</v>
      </c>
      <c r="AV126" s="71">
        <f t="shared" si="72"/>
        <v>0</v>
      </c>
      <c r="AW126" s="71">
        <f t="shared" si="73"/>
        <v>0</v>
      </c>
      <c r="AX126" s="72">
        <f t="shared" si="74"/>
        <v>0</v>
      </c>
    </row>
    <row r="127" spans="1:50" ht="21.75" hidden="1" customHeight="1">
      <c r="A127" s="36">
        <v>22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48">
        <f t="shared" si="65"/>
        <v>0</v>
      </c>
      <c r="AJ127" s="69">
        <f t="shared" si="66"/>
        <v>0</v>
      </c>
      <c r="AP127" s="39">
        <f t="shared" si="67"/>
        <v>0</v>
      </c>
      <c r="AQ127" s="36"/>
      <c r="AR127" s="70">
        <f t="shared" si="68"/>
        <v>0</v>
      </c>
      <c r="AS127" s="71">
        <f t="shared" si="69"/>
        <v>0</v>
      </c>
      <c r="AT127" s="71">
        <f t="shared" si="70"/>
        <v>0</v>
      </c>
      <c r="AU127" s="71">
        <f t="shared" si="71"/>
        <v>0</v>
      </c>
      <c r="AV127" s="71">
        <f t="shared" si="72"/>
        <v>0</v>
      </c>
      <c r="AW127" s="71">
        <f t="shared" si="73"/>
        <v>0</v>
      </c>
      <c r="AX127" s="72">
        <f t="shared" si="74"/>
        <v>0</v>
      </c>
    </row>
    <row r="128" spans="1:50" ht="21.75" hidden="1" customHeight="1">
      <c r="A128" s="36">
        <v>23</v>
      </c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48">
        <f t="shared" si="65"/>
        <v>0</v>
      </c>
      <c r="AJ128" s="69">
        <f t="shared" si="66"/>
        <v>0</v>
      </c>
      <c r="AP128" s="39">
        <f t="shared" si="67"/>
        <v>0</v>
      </c>
      <c r="AQ128" s="36"/>
      <c r="AR128" s="70">
        <f t="shared" si="68"/>
        <v>0</v>
      </c>
      <c r="AS128" s="71">
        <f t="shared" si="69"/>
        <v>0</v>
      </c>
      <c r="AT128" s="71">
        <f t="shared" si="70"/>
        <v>0</v>
      </c>
      <c r="AU128" s="71">
        <f t="shared" si="71"/>
        <v>0</v>
      </c>
      <c r="AV128" s="71">
        <f t="shared" si="72"/>
        <v>0</v>
      </c>
      <c r="AW128" s="71">
        <f t="shared" si="73"/>
        <v>0</v>
      </c>
      <c r="AX128" s="72">
        <f t="shared" si="74"/>
        <v>0</v>
      </c>
    </row>
    <row r="129" spans="1:51" ht="21.75" hidden="1" customHeight="1">
      <c r="A129" s="36">
        <v>24</v>
      </c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48">
        <f t="shared" si="65"/>
        <v>0</v>
      </c>
      <c r="AJ129" s="69">
        <f t="shared" si="66"/>
        <v>0</v>
      </c>
      <c r="AP129" s="39">
        <f t="shared" si="67"/>
        <v>0</v>
      </c>
      <c r="AQ129" s="36"/>
      <c r="AR129" s="70">
        <f t="shared" si="68"/>
        <v>0</v>
      </c>
      <c r="AS129" s="71">
        <f t="shared" si="69"/>
        <v>0</v>
      </c>
      <c r="AT129" s="71">
        <f t="shared" si="70"/>
        <v>0</v>
      </c>
      <c r="AU129" s="71">
        <f t="shared" si="71"/>
        <v>0</v>
      </c>
      <c r="AV129" s="71">
        <f t="shared" si="72"/>
        <v>0</v>
      </c>
      <c r="AW129" s="71">
        <f t="shared" si="73"/>
        <v>0</v>
      </c>
      <c r="AX129" s="72">
        <f t="shared" si="74"/>
        <v>0</v>
      </c>
    </row>
    <row r="130" spans="1:51" ht="21.75" hidden="1" customHeight="1">
      <c r="A130" s="36">
        <v>25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48">
        <f t="shared" si="65"/>
        <v>0</v>
      </c>
      <c r="AJ130" s="69">
        <f t="shared" si="66"/>
        <v>0</v>
      </c>
      <c r="AP130" s="39">
        <f t="shared" si="67"/>
        <v>0</v>
      </c>
      <c r="AQ130" s="36"/>
      <c r="AR130" s="70">
        <f t="shared" si="68"/>
        <v>0</v>
      </c>
      <c r="AS130" s="71">
        <f t="shared" si="69"/>
        <v>0</v>
      </c>
      <c r="AT130" s="71">
        <f t="shared" si="70"/>
        <v>0</v>
      </c>
      <c r="AU130" s="71">
        <f t="shared" si="71"/>
        <v>0</v>
      </c>
      <c r="AV130" s="71">
        <f t="shared" si="72"/>
        <v>0</v>
      </c>
      <c r="AW130" s="71">
        <f t="shared" si="73"/>
        <v>0</v>
      </c>
      <c r="AX130" s="72">
        <f t="shared" si="74"/>
        <v>0</v>
      </c>
    </row>
    <row r="131" spans="1:51" ht="21.75" hidden="1" customHeight="1">
      <c r="A131" s="36">
        <v>26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48">
        <f t="shared" si="65"/>
        <v>0</v>
      </c>
      <c r="AJ131" s="69">
        <f t="shared" si="66"/>
        <v>0</v>
      </c>
      <c r="AP131" s="39">
        <f t="shared" si="67"/>
        <v>0</v>
      </c>
      <c r="AQ131" s="36"/>
      <c r="AR131" s="70">
        <f t="shared" si="68"/>
        <v>0</v>
      </c>
      <c r="AS131" s="71">
        <f t="shared" si="69"/>
        <v>0</v>
      </c>
      <c r="AT131" s="71">
        <f t="shared" si="70"/>
        <v>0</v>
      </c>
      <c r="AU131" s="71">
        <f t="shared" si="71"/>
        <v>0</v>
      </c>
      <c r="AV131" s="71">
        <f t="shared" si="72"/>
        <v>0</v>
      </c>
      <c r="AW131" s="71">
        <f t="shared" si="73"/>
        <v>0</v>
      </c>
      <c r="AX131" s="72">
        <f t="shared" si="74"/>
        <v>0</v>
      </c>
    </row>
    <row r="132" spans="1:51" ht="21.75" hidden="1" customHeight="1">
      <c r="A132" s="36">
        <v>27</v>
      </c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48">
        <f t="shared" si="65"/>
        <v>0</v>
      </c>
      <c r="AJ132" s="69">
        <f t="shared" si="66"/>
        <v>0</v>
      </c>
      <c r="AP132" s="39">
        <f t="shared" si="67"/>
        <v>0</v>
      </c>
      <c r="AQ132" s="36"/>
      <c r="AR132" s="70">
        <f t="shared" si="68"/>
        <v>0</v>
      </c>
      <c r="AS132" s="71">
        <f t="shared" si="69"/>
        <v>0</v>
      </c>
      <c r="AT132" s="71">
        <f t="shared" si="70"/>
        <v>0</v>
      </c>
      <c r="AU132" s="71">
        <f t="shared" si="71"/>
        <v>0</v>
      </c>
      <c r="AV132" s="71">
        <f t="shared" si="72"/>
        <v>0</v>
      </c>
      <c r="AW132" s="71">
        <f t="shared" si="73"/>
        <v>0</v>
      </c>
      <c r="AX132" s="72">
        <f t="shared" si="74"/>
        <v>0</v>
      </c>
    </row>
    <row r="133" spans="1:51" ht="21.75" hidden="1" customHeight="1">
      <c r="A133" s="36">
        <v>28</v>
      </c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48">
        <f t="shared" si="65"/>
        <v>0</v>
      </c>
      <c r="AJ133" s="69">
        <f t="shared" si="66"/>
        <v>0</v>
      </c>
      <c r="AP133" s="39">
        <f t="shared" si="67"/>
        <v>0</v>
      </c>
      <c r="AQ133" s="36"/>
      <c r="AR133" s="70">
        <f t="shared" si="68"/>
        <v>0</v>
      </c>
      <c r="AS133" s="71">
        <f t="shared" si="69"/>
        <v>0</v>
      </c>
      <c r="AT133" s="71">
        <f t="shared" si="70"/>
        <v>0</v>
      </c>
      <c r="AU133" s="71">
        <f t="shared" si="71"/>
        <v>0</v>
      </c>
      <c r="AV133" s="71">
        <f t="shared" si="72"/>
        <v>0</v>
      </c>
      <c r="AW133" s="71">
        <f t="shared" si="73"/>
        <v>0</v>
      </c>
      <c r="AX133" s="72">
        <f t="shared" si="74"/>
        <v>0</v>
      </c>
    </row>
    <row r="134" spans="1:51" ht="21.75" hidden="1" customHeight="1">
      <c r="A134" s="36">
        <v>29</v>
      </c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48">
        <f t="shared" si="65"/>
        <v>0</v>
      </c>
      <c r="AJ134" s="69">
        <f t="shared" si="66"/>
        <v>0</v>
      </c>
      <c r="AP134" s="39">
        <f t="shared" si="67"/>
        <v>0</v>
      </c>
      <c r="AQ134" s="36"/>
      <c r="AR134" s="70">
        <f t="shared" si="68"/>
        <v>0</v>
      </c>
      <c r="AS134" s="71">
        <f t="shared" si="69"/>
        <v>0</v>
      </c>
      <c r="AT134" s="71">
        <f t="shared" si="70"/>
        <v>0</v>
      </c>
      <c r="AU134" s="71">
        <f t="shared" si="71"/>
        <v>0</v>
      </c>
      <c r="AV134" s="71">
        <f t="shared" si="72"/>
        <v>0</v>
      </c>
      <c r="AW134" s="71">
        <f t="shared" si="73"/>
        <v>0</v>
      </c>
      <c r="AX134" s="72">
        <f t="shared" si="74"/>
        <v>0</v>
      </c>
    </row>
    <row r="135" spans="1:51" ht="21.75" hidden="1" customHeight="1">
      <c r="A135" s="36">
        <v>30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48">
        <f t="shared" si="65"/>
        <v>0</v>
      </c>
      <c r="AJ135" s="69">
        <f t="shared" si="66"/>
        <v>0</v>
      </c>
      <c r="AP135" s="39">
        <f t="shared" si="67"/>
        <v>0</v>
      </c>
      <c r="AQ135" s="36"/>
      <c r="AR135" s="70">
        <f t="shared" si="68"/>
        <v>0</v>
      </c>
      <c r="AS135" s="71">
        <f t="shared" si="69"/>
        <v>0</v>
      </c>
      <c r="AT135" s="71">
        <f t="shared" si="70"/>
        <v>0</v>
      </c>
      <c r="AU135" s="71">
        <f t="shared" si="71"/>
        <v>0</v>
      </c>
      <c r="AV135" s="71">
        <f t="shared" si="72"/>
        <v>0</v>
      </c>
      <c r="AW135" s="71">
        <f t="shared" si="73"/>
        <v>0</v>
      </c>
      <c r="AX135" s="72">
        <f t="shared" si="74"/>
        <v>0</v>
      </c>
    </row>
    <row r="136" spans="1:51" ht="21.75" hidden="1" customHeight="1">
      <c r="A136" s="36">
        <v>31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48">
        <f t="shared" si="65"/>
        <v>0</v>
      </c>
      <c r="AJ136" s="69">
        <f t="shared" si="66"/>
        <v>0</v>
      </c>
      <c r="AP136" s="39">
        <f t="shared" si="67"/>
        <v>0</v>
      </c>
      <c r="AQ136" s="36"/>
      <c r="AR136" s="70">
        <f t="shared" si="68"/>
        <v>0</v>
      </c>
      <c r="AS136" s="71">
        <f t="shared" si="69"/>
        <v>0</v>
      </c>
      <c r="AT136" s="71">
        <f t="shared" si="70"/>
        <v>0</v>
      </c>
      <c r="AU136" s="71">
        <f t="shared" si="71"/>
        <v>0</v>
      </c>
      <c r="AV136" s="71">
        <f t="shared" si="72"/>
        <v>0</v>
      </c>
      <c r="AW136" s="71">
        <f t="shared" si="73"/>
        <v>0</v>
      </c>
      <c r="AX136" s="72">
        <f t="shared" si="74"/>
        <v>0</v>
      </c>
    </row>
    <row r="137" spans="1:51" ht="21.75" hidden="1" customHeight="1">
      <c r="A137" s="36">
        <v>32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48">
        <f t="shared" si="65"/>
        <v>0</v>
      </c>
      <c r="AJ137" s="69">
        <f t="shared" si="66"/>
        <v>0</v>
      </c>
      <c r="AP137" s="39">
        <f t="shared" si="67"/>
        <v>0</v>
      </c>
      <c r="AQ137" s="36"/>
      <c r="AR137" s="70">
        <f t="shared" si="68"/>
        <v>0</v>
      </c>
      <c r="AS137" s="71">
        <f t="shared" si="69"/>
        <v>0</v>
      </c>
      <c r="AT137" s="71">
        <f t="shared" si="70"/>
        <v>0</v>
      </c>
      <c r="AU137" s="71">
        <f t="shared" si="71"/>
        <v>0</v>
      </c>
      <c r="AV137" s="71">
        <f t="shared" si="72"/>
        <v>0</v>
      </c>
      <c r="AW137" s="71">
        <f t="shared" si="73"/>
        <v>0</v>
      </c>
      <c r="AX137" s="72">
        <f t="shared" si="74"/>
        <v>0</v>
      </c>
    </row>
    <row r="138" spans="1:51" ht="21.75" hidden="1" customHeight="1">
      <c r="A138" s="36">
        <v>33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48">
        <f t="shared" si="65"/>
        <v>0</v>
      </c>
      <c r="AJ138" s="69">
        <f t="shared" si="66"/>
        <v>0</v>
      </c>
      <c r="AP138" s="39">
        <f t="shared" si="67"/>
        <v>0</v>
      </c>
      <c r="AQ138" s="36"/>
      <c r="AR138" s="70">
        <f t="shared" si="68"/>
        <v>0</v>
      </c>
      <c r="AS138" s="71">
        <f t="shared" si="69"/>
        <v>0</v>
      </c>
      <c r="AT138" s="71">
        <f t="shared" si="70"/>
        <v>0</v>
      </c>
      <c r="AU138" s="71">
        <f t="shared" si="71"/>
        <v>0</v>
      </c>
      <c r="AV138" s="71">
        <f t="shared" si="72"/>
        <v>0</v>
      </c>
      <c r="AW138" s="71">
        <f t="shared" si="73"/>
        <v>0</v>
      </c>
      <c r="AX138" s="72">
        <f t="shared" si="74"/>
        <v>0</v>
      </c>
    </row>
    <row r="139" spans="1:51" ht="21.75" customHeight="1">
      <c r="A139" s="141" t="s">
        <v>3</v>
      </c>
      <c r="B139" s="141"/>
      <c r="C139" s="141"/>
      <c r="D139" s="36">
        <f>SUM(D106:D138)</f>
        <v>7</v>
      </c>
      <c r="E139" s="36">
        <f t="shared" ref="E139:AF139" si="75">SUM(E106:E138)</f>
        <v>0</v>
      </c>
      <c r="F139" s="36">
        <f t="shared" si="75"/>
        <v>0</v>
      </c>
      <c r="G139" s="36">
        <f t="shared" si="75"/>
        <v>0</v>
      </c>
      <c r="H139" s="36">
        <f t="shared" si="75"/>
        <v>0</v>
      </c>
      <c r="I139" s="36">
        <f t="shared" si="75"/>
        <v>0</v>
      </c>
      <c r="J139" s="36">
        <f t="shared" si="75"/>
        <v>0</v>
      </c>
      <c r="K139" s="36">
        <f t="shared" si="75"/>
        <v>4</v>
      </c>
      <c r="L139" s="36">
        <f>SUM(L106:L138)</f>
        <v>3</v>
      </c>
      <c r="M139" s="36">
        <f t="shared" si="75"/>
        <v>0</v>
      </c>
      <c r="N139" s="36">
        <f t="shared" si="75"/>
        <v>2</v>
      </c>
      <c r="O139" s="36">
        <f t="shared" si="75"/>
        <v>0</v>
      </c>
      <c r="P139" s="36">
        <f t="shared" si="75"/>
        <v>1</v>
      </c>
      <c r="Q139" s="36">
        <f t="shared" si="75"/>
        <v>0</v>
      </c>
      <c r="R139" s="36">
        <f t="shared" si="75"/>
        <v>1</v>
      </c>
      <c r="S139" s="36">
        <f t="shared" si="75"/>
        <v>0</v>
      </c>
      <c r="T139" s="36">
        <f t="shared" si="75"/>
        <v>0</v>
      </c>
      <c r="U139" s="36">
        <f t="shared" si="75"/>
        <v>0</v>
      </c>
      <c r="V139" s="36">
        <f t="shared" si="75"/>
        <v>0</v>
      </c>
      <c r="W139" s="36">
        <f t="shared" si="75"/>
        <v>0</v>
      </c>
      <c r="X139" s="36">
        <f t="shared" si="75"/>
        <v>0</v>
      </c>
      <c r="Y139" s="36">
        <f t="shared" si="75"/>
        <v>0</v>
      </c>
      <c r="Z139" s="36">
        <f t="shared" si="75"/>
        <v>0</v>
      </c>
      <c r="AA139" s="36">
        <f t="shared" si="75"/>
        <v>0</v>
      </c>
      <c r="AB139" s="36">
        <f t="shared" si="75"/>
        <v>0</v>
      </c>
      <c r="AC139" s="36">
        <f t="shared" si="75"/>
        <v>0</v>
      </c>
      <c r="AD139" s="36">
        <f t="shared" si="75"/>
        <v>0</v>
      </c>
      <c r="AE139" s="36">
        <f t="shared" si="75"/>
        <v>0</v>
      </c>
      <c r="AF139" s="36">
        <f t="shared" si="75"/>
        <v>0</v>
      </c>
      <c r="AG139" s="36">
        <f>SUM(AG106:AG138)</f>
        <v>1</v>
      </c>
      <c r="AH139" s="36">
        <f>SUM(AH106:AH138)</f>
        <v>6</v>
      </c>
      <c r="AI139" s="36">
        <f>SUM(AI106:AI138)</f>
        <v>25</v>
      </c>
      <c r="AJ139" s="39">
        <f>SUM(AJ106:AJ138)</f>
        <v>17500</v>
      </c>
      <c r="AP139" s="39">
        <f t="shared" si="67"/>
        <v>17500</v>
      </c>
      <c r="AQ139" s="36"/>
      <c r="AR139" s="70">
        <f>SUM(AR106:AR138)</f>
        <v>0</v>
      </c>
      <c r="AS139" s="71">
        <f>SUM(AS106:AS138)</f>
        <v>8</v>
      </c>
      <c r="AT139" s="71">
        <f t="shared" ref="AT139:AX139" si="76">SUM(AT106:AT138)</f>
        <v>11</v>
      </c>
      <c r="AU139" s="71">
        <f t="shared" si="76"/>
        <v>40</v>
      </c>
      <c r="AV139" s="71">
        <f t="shared" si="76"/>
        <v>0</v>
      </c>
      <c r="AW139" s="71">
        <f t="shared" si="76"/>
        <v>0</v>
      </c>
      <c r="AX139" s="71">
        <f t="shared" si="76"/>
        <v>0</v>
      </c>
    </row>
    <row r="140" spans="1:51">
      <c r="AP140" s="39"/>
      <c r="AQ140" s="36"/>
      <c r="AR140" s="79">
        <f t="shared" ref="AR140" si="77">SUM(AR106:AR139)</f>
        <v>0</v>
      </c>
      <c r="AS140" s="79">
        <f>AS139*1000</f>
        <v>8000</v>
      </c>
      <c r="AT140" s="79">
        <f>AT139*500</f>
        <v>5500</v>
      </c>
      <c r="AU140" s="79">
        <f>AU139*100</f>
        <v>4000</v>
      </c>
      <c r="AV140" s="79"/>
      <c r="AW140" s="79"/>
      <c r="AX140" s="79"/>
      <c r="AY140" s="79">
        <f>SUM(AS140:AX140)</f>
        <v>17500</v>
      </c>
    </row>
  </sheetData>
  <sortState ref="A106:BA122">
    <sortCondition ref="B106:B122"/>
  </sortState>
  <mergeCells count="7">
    <mergeCell ref="A1:AQ1"/>
    <mergeCell ref="A104:I104"/>
    <mergeCell ref="A139:C139"/>
    <mergeCell ref="A2:I2"/>
    <mergeCell ref="A83:C83"/>
    <mergeCell ref="A85:I85"/>
    <mergeCell ref="A102:C102"/>
  </mergeCells>
  <pageMargins left="1.1299999999999999" right="0.16" top="1.1299999999999999" bottom="0.17" header="0.17" footer="0.19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G10" sqref="G10"/>
    </sheetView>
  </sheetViews>
  <sheetFormatPr defaultRowHeight="15"/>
  <cols>
    <col min="2" max="2" width="12.7109375" customWidth="1"/>
  </cols>
  <sheetData>
    <row r="1" spans="1:2">
      <c r="A1" s="1" t="s">
        <v>173</v>
      </c>
      <c r="B1" s="1" t="s">
        <v>4</v>
      </c>
    </row>
    <row r="2" spans="1:2">
      <c r="A2" s="1">
        <v>1</v>
      </c>
      <c r="B2" s="12">
        <v>9800</v>
      </c>
    </row>
    <row r="3" spans="1:2">
      <c r="A3" s="1">
        <v>2</v>
      </c>
      <c r="B3" s="12">
        <v>9600</v>
      </c>
    </row>
    <row r="4" spans="1:2">
      <c r="A4" s="1">
        <v>3</v>
      </c>
      <c r="B4" s="12">
        <v>8400</v>
      </c>
    </row>
    <row r="5" spans="1:2">
      <c r="A5" s="1">
        <v>4</v>
      </c>
      <c r="B5" s="12">
        <v>6800</v>
      </c>
    </row>
    <row r="6" spans="1:2">
      <c r="A6" s="1">
        <v>5</v>
      </c>
      <c r="B6" s="12">
        <v>8200</v>
      </c>
    </row>
    <row r="7" spans="1:2">
      <c r="A7" s="1">
        <v>6</v>
      </c>
      <c r="B7" s="12">
        <v>1000</v>
      </c>
    </row>
    <row r="8" spans="1:2">
      <c r="A8" s="1" t="s">
        <v>3</v>
      </c>
      <c r="B8" s="12">
        <f>SUM(B2:B7)</f>
        <v>43800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P22"/>
  <sheetViews>
    <sheetView workbookViewId="0">
      <selection sqref="A1:BS7"/>
    </sheetView>
  </sheetViews>
  <sheetFormatPr defaultRowHeight="15.75"/>
  <cols>
    <col min="1" max="1" width="6" style="82" customWidth="1"/>
    <col min="2" max="2" width="9.28515625" style="82" customWidth="1"/>
    <col min="3" max="3" width="31.42578125" style="82" customWidth="1"/>
    <col min="4" max="5" width="4.5703125" style="82" hidden="1" customWidth="1"/>
    <col min="6" max="9" width="4.5703125" style="122" hidden="1" customWidth="1"/>
    <col min="10" max="13" width="4.5703125" style="82" hidden="1" customWidth="1"/>
    <col min="14" max="15" width="4.5703125" style="94" hidden="1" customWidth="1"/>
    <col min="16" max="19" width="4.5703125" style="82" hidden="1" customWidth="1"/>
    <col min="20" max="21" width="4.5703125" style="122" hidden="1" customWidth="1"/>
    <col min="22" max="33" width="4.5703125" style="82" hidden="1" customWidth="1"/>
    <col min="34" max="35" width="4.5703125" style="122" hidden="1" customWidth="1"/>
    <col min="36" max="47" width="4.5703125" style="82" hidden="1" customWidth="1"/>
    <col min="48" max="49" width="4.5703125" style="122" hidden="1" customWidth="1"/>
    <col min="50" max="61" width="4.5703125" style="82" hidden="1" customWidth="1"/>
    <col min="62" max="63" width="4.5703125" style="122" hidden="1" customWidth="1"/>
    <col min="64" max="65" width="4.5703125" style="82" hidden="1" customWidth="1"/>
    <col min="66" max="66" width="5.42578125" style="82" hidden="1" customWidth="1"/>
    <col min="67" max="67" width="5.140625" style="82" hidden="1" customWidth="1"/>
    <col min="68" max="68" width="6.5703125" style="82" customWidth="1"/>
    <col min="69" max="69" width="8" style="82" hidden="1" customWidth="1"/>
    <col min="70" max="70" width="11.42578125" style="82" hidden="1" customWidth="1"/>
    <col min="71" max="71" width="8.42578125" style="82" customWidth="1"/>
    <col min="72" max="72" width="11.42578125" style="82" hidden="1" customWidth="1"/>
    <col min="73" max="73" width="14.85546875" style="82" hidden="1" customWidth="1"/>
    <col min="74" max="74" width="15" style="82" hidden="1" customWidth="1"/>
    <col min="75" max="75" width="16.5703125" style="82" hidden="1" customWidth="1"/>
    <col min="76" max="76" width="12.28515625" style="82" hidden="1" customWidth="1"/>
    <col min="77" max="77" width="10.140625" style="82" hidden="1" customWidth="1"/>
    <col min="78" max="78" width="12.85546875" style="82" hidden="1" customWidth="1"/>
    <col min="79" max="79" width="12.5703125" style="82" hidden="1" customWidth="1"/>
    <col min="80" max="80" width="10.5703125" style="82" hidden="1" customWidth="1"/>
    <col min="81" max="81" width="11" style="82" hidden="1" customWidth="1"/>
    <col min="82" max="82" width="10.42578125" style="82" hidden="1" customWidth="1"/>
    <col min="83" max="83" width="11.7109375" style="82" hidden="1" customWidth="1"/>
    <col min="84" max="84" width="13.42578125" style="82" hidden="1" customWidth="1"/>
    <col min="85" max="85" width="16.140625" style="82" hidden="1" customWidth="1"/>
    <col min="86" max="86" width="12.28515625" style="82" hidden="1" customWidth="1"/>
    <col min="87" max="88" width="9.28515625" style="82" hidden="1" customWidth="1"/>
    <col min="89" max="89" width="0" style="82" hidden="1" customWidth="1"/>
    <col min="90" max="91" width="11.5703125" style="82" hidden="1" customWidth="1"/>
    <col min="92" max="93" width="0" style="82" hidden="1" customWidth="1"/>
    <col min="94" max="16384" width="9.140625" style="82"/>
  </cols>
  <sheetData>
    <row r="1" spans="1:94">
      <c r="C1" s="82" t="s">
        <v>115</v>
      </c>
    </row>
    <row r="2" spans="1:94">
      <c r="A2" s="142" t="s">
        <v>72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80"/>
      <c r="O2" s="80"/>
      <c r="P2" s="81"/>
      <c r="Q2" s="81"/>
      <c r="R2" s="81"/>
      <c r="S2" s="81"/>
      <c r="T2" s="121"/>
      <c r="U2" s="12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121"/>
      <c r="AI2" s="12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121"/>
      <c r="AW2" s="12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121"/>
      <c r="BK2" s="121"/>
      <c r="BL2" s="81"/>
      <c r="BM2" s="81"/>
      <c r="BN2" s="81"/>
      <c r="BO2" s="81"/>
      <c r="BP2" s="81"/>
      <c r="BQ2" s="81"/>
      <c r="BR2" s="81"/>
      <c r="BS2" s="81"/>
    </row>
    <row r="3" spans="1:94">
      <c r="A3" s="142" t="s">
        <v>13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83"/>
      <c r="P3" s="81"/>
      <c r="Q3" s="81"/>
      <c r="R3" s="81"/>
      <c r="S3" s="81"/>
      <c r="T3" s="121"/>
      <c r="U3" s="12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121"/>
      <c r="AI3" s="12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121"/>
      <c r="AW3" s="12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121"/>
      <c r="BK3" s="121"/>
      <c r="BL3" s="81"/>
      <c r="BM3" s="81"/>
      <c r="BN3" s="81"/>
      <c r="BO3" s="81"/>
      <c r="BP3" s="81"/>
      <c r="BQ3" s="81"/>
      <c r="BR3" s="81"/>
      <c r="BS3" s="81"/>
    </row>
    <row r="4" spans="1:94" ht="45.75" customHeight="1">
      <c r="A4" s="81" t="s">
        <v>0</v>
      </c>
      <c r="B4" s="81" t="s">
        <v>1</v>
      </c>
      <c r="C4" s="81" t="s">
        <v>2</v>
      </c>
      <c r="D4" s="81">
        <v>1</v>
      </c>
      <c r="E4" s="81" t="s">
        <v>31</v>
      </c>
      <c r="F4" s="121">
        <v>2</v>
      </c>
      <c r="G4" s="121" t="s">
        <v>31</v>
      </c>
      <c r="H4" s="121">
        <v>3</v>
      </c>
      <c r="I4" s="121" t="s">
        <v>31</v>
      </c>
      <c r="J4" s="81">
        <v>4</v>
      </c>
      <c r="K4" s="81" t="s">
        <v>31</v>
      </c>
      <c r="L4" s="81">
        <v>5</v>
      </c>
      <c r="M4" s="81" t="s">
        <v>31</v>
      </c>
      <c r="N4" s="80">
        <v>6</v>
      </c>
      <c r="O4" s="80" t="s">
        <v>31</v>
      </c>
      <c r="P4" s="81">
        <v>7</v>
      </c>
      <c r="Q4" s="81" t="s">
        <v>31</v>
      </c>
      <c r="R4" s="81">
        <v>8</v>
      </c>
      <c r="S4" s="81" t="s">
        <v>31</v>
      </c>
      <c r="T4" s="121">
        <v>9</v>
      </c>
      <c r="U4" s="121" t="s">
        <v>31</v>
      </c>
      <c r="V4" s="81">
        <v>10</v>
      </c>
      <c r="W4" s="81" t="s">
        <v>31</v>
      </c>
      <c r="X4" s="81">
        <v>11</v>
      </c>
      <c r="Y4" s="81" t="s">
        <v>31</v>
      </c>
      <c r="Z4" s="81">
        <v>12</v>
      </c>
      <c r="AA4" s="81" t="s">
        <v>31</v>
      </c>
      <c r="AB4" s="81">
        <v>13</v>
      </c>
      <c r="AC4" s="81" t="s">
        <v>31</v>
      </c>
      <c r="AD4" s="81">
        <v>14</v>
      </c>
      <c r="AE4" s="81" t="s">
        <v>31</v>
      </c>
      <c r="AF4" s="81">
        <v>15</v>
      </c>
      <c r="AG4" s="81" t="s">
        <v>31</v>
      </c>
      <c r="AH4" s="121">
        <v>16</v>
      </c>
      <c r="AI4" s="121" t="s">
        <v>31</v>
      </c>
      <c r="AJ4" s="81">
        <v>17</v>
      </c>
      <c r="AK4" s="81" t="s">
        <v>31</v>
      </c>
      <c r="AL4" s="81">
        <v>18</v>
      </c>
      <c r="AM4" s="81" t="s">
        <v>31</v>
      </c>
      <c r="AN4" s="81">
        <v>19</v>
      </c>
      <c r="AO4" s="81" t="s">
        <v>31</v>
      </c>
      <c r="AP4" s="81">
        <v>20</v>
      </c>
      <c r="AQ4" s="81" t="s">
        <v>31</v>
      </c>
      <c r="AR4" s="81">
        <v>21</v>
      </c>
      <c r="AS4" s="81" t="s">
        <v>31</v>
      </c>
      <c r="AT4" s="81">
        <v>22</v>
      </c>
      <c r="AU4" s="81" t="s">
        <v>31</v>
      </c>
      <c r="AV4" s="121">
        <v>23</v>
      </c>
      <c r="AW4" s="121" t="s">
        <v>31</v>
      </c>
      <c r="AX4" s="81">
        <v>24</v>
      </c>
      <c r="AY4" s="81" t="s">
        <v>31</v>
      </c>
      <c r="AZ4" s="81">
        <v>25</v>
      </c>
      <c r="BA4" s="81" t="s">
        <v>31</v>
      </c>
      <c r="BB4" s="81">
        <v>26</v>
      </c>
      <c r="BC4" s="81" t="s">
        <v>31</v>
      </c>
      <c r="BD4" s="81">
        <v>27</v>
      </c>
      <c r="BE4" s="81" t="s">
        <v>31</v>
      </c>
      <c r="BF4" s="81">
        <v>28</v>
      </c>
      <c r="BG4" s="81" t="s">
        <v>31</v>
      </c>
      <c r="BH4" s="81">
        <v>29</v>
      </c>
      <c r="BI4" s="81" t="s">
        <v>31</v>
      </c>
      <c r="BJ4" s="121">
        <v>30</v>
      </c>
      <c r="BK4" s="121" t="s">
        <v>31</v>
      </c>
      <c r="BL4" s="81">
        <v>31</v>
      </c>
      <c r="BM4" s="81" t="s">
        <v>31</v>
      </c>
      <c r="BN4" s="84" t="s">
        <v>3</v>
      </c>
      <c r="BO4" s="84" t="s">
        <v>37</v>
      </c>
      <c r="BP4" s="84" t="s">
        <v>44</v>
      </c>
      <c r="BQ4" s="84"/>
      <c r="BR4" s="84" t="s">
        <v>4</v>
      </c>
      <c r="BS4" s="84" t="s">
        <v>92</v>
      </c>
      <c r="BT4" s="85" t="s">
        <v>9</v>
      </c>
      <c r="BU4" s="84" t="s">
        <v>38</v>
      </c>
      <c r="BV4" s="84" t="s">
        <v>39</v>
      </c>
      <c r="BW4" s="84" t="s">
        <v>67</v>
      </c>
      <c r="BX4" s="84" t="s">
        <v>10</v>
      </c>
      <c r="BY4" s="84" t="s">
        <v>64</v>
      </c>
      <c r="BZ4" s="84" t="s">
        <v>6</v>
      </c>
      <c r="CA4" s="84" t="s">
        <v>74</v>
      </c>
      <c r="CB4" s="84" t="s">
        <v>7</v>
      </c>
      <c r="CC4" s="84" t="s">
        <v>33</v>
      </c>
      <c r="CD4" s="84" t="s">
        <v>4</v>
      </c>
      <c r="CE4" s="84" t="s">
        <v>68</v>
      </c>
      <c r="CF4" s="84" t="s">
        <v>10</v>
      </c>
      <c r="CG4" s="84" t="s">
        <v>8</v>
      </c>
      <c r="CH4" s="85" t="s">
        <v>11</v>
      </c>
      <c r="CI4" s="86">
        <v>5000</v>
      </c>
      <c r="CJ4" s="87">
        <v>1000</v>
      </c>
      <c r="CK4" s="87">
        <v>500</v>
      </c>
      <c r="CL4" s="87">
        <v>100</v>
      </c>
      <c r="CM4" s="87">
        <v>50</v>
      </c>
      <c r="CN4" s="87">
        <v>20</v>
      </c>
      <c r="CO4" s="88">
        <v>10</v>
      </c>
    </row>
    <row r="5" spans="1:94" ht="41.25" customHeight="1">
      <c r="A5" s="81">
        <v>1</v>
      </c>
      <c r="B5" s="81" t="s">
        <v>75</v>
      </c>
      <c r="C5" s="81" t="s">
        <v>90</v>
      </c>
      <c r="D5" s="81">
        <v>1</v>
      </c>
      <c r="E5" s="81">
        <v>2.5</v>
      </c>
      <c r="F5" s="121">
        <v>1</v>
      </c>
      <c r="G5" s="121">
        <v>3</v>
      </c>
      <c r="H5" s="121">
        <v>1</v>
      </c>
      <c r="I5" s="121"/>
      <c r="J5" s="81">
        <v>1</v>
      </c>
      <c r="K5" s="81">
        <v>2.5</v>
      </c>
      <c r="L5" s="81">
        <v>1</v>
      </c>
      <c r="M5" s="81">
        <v>1</v>
      </c>
      <c r="N5" s="80"/>
      <c r="O5" s="80"/>
      <c r="P5" s="81"/>
      <c r="Q5" s="89"/>
      <c r="R5" s="81"/>
      <c r="S5" s="81"/>
      <c r="T5" s="121">
        <v>1</v>
      </c>
      <c r="U5" s="123"/>
      <c r="V5" s="81">
        <v>1</v>
      </c>
      <c r="W5" s="81"/>
      <c r="X5" s="81"/>
      <c r="Y5" s="89"/>
      <c r="Z5" s="81"/>
      <c r="AA5" s="81"/>
      <c r="AB5" s="81"/>
      <c r="AC5" s="81"/>
      <c r="AD5" s="81"/>
      <c r="AE5" s="81"/>
      <c r="AF5" s="81">
        <v>1</v>
      </c>
      <c r="AG5" s="81">
        <v>2.5</v>
      </c>
      <c r="AH5" s="121">
        <v>1</v>
      </c>
      <c r="AI5" s="121">
        <v>1</v>
      </c>
      <c r="AJ5" s="81">
        <v>1</v>
      </c>
      <c r="AK5" s="81">
        <v>2.5</v>
      </c>
      <c r="AL5" s="81">
        <v>1</v>
      </c>
      <c r="AM5" s="81">
        <v>3</v>
      </c>
      <c r="AN5" s="81">
        <v>1</v>
      </c>
      <c r="AO5" s="81">
        <v>2.5</v>
      </c>
      <c r="AP5" s="81">
        <v>1</v>
      </c>
      <c r="AQ5" s="81">
        <v>1</v>
      </c>
      <c r="AR5" s="81">
        <v>1</v>
      </c>
      <c r="AS5" s="81">
        <v>2.5</v>
      </c>
      <c r="AT5" s="81">
        <v>1</v>
      </c>
      <c r="AU5" s="81">
        <v>3</v>
      </c>
      <c r="AV5" s="121">
        <v>1</v>
      </c>
      <c r="AW5" s="121">
        <v>2.5</v>
      </c>
      <c r="AX5" s="81">
        <v>1</v>
      </c>
      <c r="AY5" s="81">
        <v>1</v>
      </c>
      <c r="AZ5" s="81">
        <v>1</v>
      </c>
      <c r="BA5" s="81">
        <v>2.5</v>
      </c>
      <c r="BB5" s="81">
        <v>1</v>
      </c>
      <c r="BC5" s="81">
        <v>2</v>
      </c>
      <c r="BD5" s="81">
        <v>1</v>
      </c>
      <c r="BE5" s="81">
        <v>2.5</v>
      </c>
      <c r="BF5" s="81">
        <v>1</v>
      </c>
      <c r="BG5" s="81">
        <v>3</v>
      </c>
      <c r="BH5" s="81"/>
      <c r="BI5" s="81"/>
      <c r="BJ5" s="121"/>
      <c r="BK5" s="121"/>
      <c r="BL5" s="81"/>
      <c r="BM5" s="81"/>
      <c r="BN5" s="81">
        <f>D5+F5+H5+J5+L5+N5+P5+R5+T5+V5+X5+Z5+AB5+AD5+AF5+AH5+AJ5+AL5+AN5+AP5+AR5+AT5+AV5+AX5+AZ5+BB5+BD5+BF5+BH5+BJ5+BL5</f>
        <v>21</v>
      </c>
      <c r="BO5" s="81">
        <v>2.5</v>
      </c>
      <c r="BP5" s="81">
        <f>BN5+BO5</f>
        <v>23.5</v>
      </c>
      <c r="BQ5" s="81">
        <f>+BP5-BO5</f>
        <v>21</v>
      </c>
      <c r="BR5" s="90">
        <f>(BP5)*545</f>
        <v>12807.5</v>
      </c>
      <c r="BS5" s="89">
        <f>E5+G5+I5+K5+M5+O5+Q5+S5+U5+W5+Y5+AA5+AC5+AE5+AG5+AI5+AK5+AM5+AO5+AQ5+AS5+AU5+AW5+AY5+BA5+BC5+BE5+BG5+BI5+BK5+BM5</f>
        <v>40.5</v>
      </c>
      <c r="BT5" s="91">
        <f>BS5*102.19</f>
        <v>4138.6949999999997</v>
      </c>
      <c r="BU5" s="90">
        <f>BP5*30</f>
        <v>705</v>
      </c>
      <c r="BV5" s="90">
        <f>BN5*105</f>
        <v>2205</v>
      </c>
      <c r="BW5" s="92">
        <f>BR5+BU5+BV5</f>
        <v>15717.5</v>
      </c>
      <c r="BX5" s="92">
        <f>BR5+BT5+BU5+BV5</f>
        <v>19856.195</v>
      </c>
      <c r="BY5" s="92">
        <v>5000</v>
      </c>
      <c r="BZ5" s="90"/>
      <c r="CA5" s="90"/>
      <c r="CB5" s="81"/>
      <c r="CC5" s="81"/>
      <c r="CD5" s="90">
        <f>CC5*40</f>
        <v>0</v>
      </c>
      <c r="CE5" s="92">
        <f>BY5+BZ5+CA5+CD5</f>
        <v>5000</v>
      </c>
      <c r="CF5" s="92">
        <f>+BX5-CE5</f>
        <v>14856.195</v>
      </c>
      <c r="CG5" s="90">
        <f>FLOOR(CF5,10)</f>
        <v>14850</v>
      </c>
      <c r="CH5" s="90"/>
      <c r="CI5" s="70">
        <f>INT(CF5/5000)</f>
        <v>2</v>
      </c>
      <c r="CJ5" s="71">
        <f>INT((CF5-(CI5*5000))/1000)</f>
        <v>4</v>
      </c>
      <c r="CK5" s="71">
        <f>INT((CF5-(CI5*5000)-(CJ5*1000))/500)</f>
        <v>1</v>
      </c>
      <c r="CL5" s="71">
        <f>INT((CF5-(CI5*5000)-(CJ5*1000)-(CK5*500))/100)</f>
        <v>3</v>
      </c>
      <c r="CM5" s="71">
        <f>INT((CF5-(CI5*5000)-(CJ5*1000)-(CK5*500)-(CL5*100))/50)</f>
        <v>1</v>
      </c>
      <c r="CN5" s="71">
        <f>INT((CF5-(CI5*5000)-(CJ5*1000)-(CK5*500)-(CL5*100)-(CM5*50))/20)</f>
        <v>0</v>
      </c>
      <c r="CO5" s="72">
        <f>INT((CF5-(CI5*5000)-(CJ5*1000)-(CK5*500)-(CL5*100)-(CM5*50)-(CN5*20))/10)</f>
        <v>0</v>
      </c>
    </row>
    <row r="6" spans="1:94" ht="41.25" hidden="1" customHeight="1">
      <c r="A6" s="81"/>
      <c r="B6" s="81"/>
      <c r="C6" s="81"/>
      <c r="D6" s="81"/>
      <c r="E6" s="81"/>
      <c r="F6" s="121"/>
      <c r="G6" s="121"/>
      <c r="H6" s="121"/>
      <c r="I6" s="121"/>
      <c r="J6" s="81"/>
      <c r="K6" s="81"/>
      <c r="L6" s="81"/>
      <c r="M6" s="81"/>
      <c r="N6" s="80"/>
      <c r="O6" s="80"/>
      <c r="P6" s="81"/>
      <c r="Q6" s="89"/>
      <c r="R6" s="81"/>
      <c r="S6" s="81"/>
      <c r="T6" s="121"/>
      <c r="U6" s="123"/>
      <c r="V6" s="81"/>
      <c r="W6" s="81"/>
      <c r="X6" s="81"/>
      <c r="Y6" s="89"/>
      <c r="Z6" s="81"/>
      <c r="AA6" s="81"/>
      <c r="AB6" s="81"/>
      <c r="AC6" s="81"/>
      <c r="AD6" s="81"/>
      <c r="AE6" s="81"/>
      <c r="AF6" s="81"/>
      <c r="AG6" s="81"/>
      <c r="AH6" s="121"/>
      <c r="AI6" s="12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121"/>
      <c r="AW6" s="12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121"/>
      <c r="BK6" s="121"/>
      <c r="BL6" s="81"/>
      <c r="BM6" s="81"/>
      <c r="BN6" s="81">
        <f>D6+F6+H6+J6+L6+N6+P6+R6+T6+V6+X6+Z6+AB6+AD6+AF6+AH6+AJ6+AL6+AN6+AP6+AR6+AT6+AV6+AX6+AZ6+BB6+BD6+BF6+BH6+BJ6+BL6</f>
        <v>0</v>
      </c>
      <c r="BO6" s="81"/>
      <c r="BP6" s="81">
        <f>BN6+BO6</f>
        <v>0</v>
      </c>
      <c r="BQ6" s="81">
        <f>+BP6-BO6</f>
        <v>0</v>
      </c>
      <c r="BR6" s="90">
        <f>(BP6)*545</f>
        <v>0</v>
      </c>
      <c r="BS6" s="89">
        <f>E6+G6+I6+K6+M6+O6+Q6+S6+U6+W6+Y6+AA6+AC6+AE6+AG6+AI6+AK6+AM6+AO6+AQ6+AS6+AU6+AW6+AY6+BA6+BC6+BE6+BG6+BI6+BK6+BM6</f>
        <v>0</v>
      </c>
      <c r="BT6" s="91">
        <f>BS6*102.19</f>
        <v>0</v>
      </c>
      <c r="BU6" s="90">
        <f>BP6*30</f>
        <v>0</v>
      </c>
      <c r="BV6" s="90"/>
      <c r="BW6" s="92">
        <f>BR6+BU6+BV6</f>
        <v>0</v>
      </c>
      <c r="BX6" s="92">
        <f>BR6+BT6+BU6+BV6</f>
        <v>0</v>
      </c>
      <c r="BY6" s="92"/>
      <c r="BZ6" s="90"/>
      <c r="CA6" s="90"/>
      <c r="CB6" s="81"/>
      <c r="CC6" s="81"/>
      <c r="CD6" s="90">
        <f t="shared" ref="CD6" si="0">CC6*40</f>
        <v>0</v>
      </c>
      <c r="CE6" s="92">
        <f>BY6+BZ6+CA6+CD6</f>
        <v>0</v>
      </c>
      <c r="CF6" s="92">
        <f>+BX6-CE6</f>
        <v>0</v>
      </c>
      <c r="CG6" s="90">
        <f>FLOOR(CF6,10)</f>
        <v>0</v>
      </c>
      <c r="CH6" s="90"/>
      <c r="CI6" s="70">
        <f t="shared" ref="CI6" si="1">INT(CF6/5000)</f>
        <v>0</v>
      </c>
      <c r="CJ6" s="71">
        <f t="shared" ref="CJ6" si="2">INT((CF6-(CI6*5000))/1000)</f>
        <v>0</v>
      </c>
      <c r="CK6" s="71">
        <f t="shared" ref="CK6" si="3">INT((CF6-(CI6*5000)-(CJ6*1000))/500)</f>
        <v>0</v>
      </c>
      <c r="CL6" s="71">
        <f t="shared" ref="CL6" si="4">INT((CF6-(CI6*5000)-(CJ6*1000)-(CK6*500))/100)</f>
        <v>0</v>
      </c>
      <c r="CM6" s="71">
        <f t="shared" ref="CM6" si="5">INT((CF6-(CI6*5000)-(CJ6*1000)-(CK6*500)-(CL6*100))/50)</f>
        <v>0</v>
      </c>
      <c r="CN6" s="71">
        <f t="shared" ref="CN6" si="6">INT((CF6-(CI6*5000)-(CJ6*1000)-(CK6*500)-(CL6*100)-(CM6*50))/20)</f>
        <v>0</v>
      </c>
      <c r="CO6" s="72">
        <f t="shared" ref="CO6" si="7">INT((CF6-(CI6*5000)-(CJ6*1000)-(CK6*500)-(CL6*100)-(CM6*50)-(CN6*20))/10)</f>
        <v>0</v>
      </c>
    </row>
    <row r="7" spans="1:94" ht="26.25" customHeight="1">
      <c r="A7" s="143" t="s">
        <v>3</v>
      </c>
      <c r="B7" s="144"/>
      <c r="C7" s="145"/>
      <c r="D7" s="81">
        <f t="shared" ref="D7:AI7" si="8">SUM(D5:D6)</f>
        <v>1</v>
      </c>
      <c r="E7" s="81">
        <f t="shared" si="8"/>
        <v>2.5</v>
      </c>
      <c r="F7" s="121">
        <f t="shared" si="8"/>
        <v>1</v>
      </c>
      <c r="G7" s="121">
        <f t="shared" si="8"/>
        <v>3</v>
      </c>
      <c r="H7" s="121">
        <f t="shared" si="8"/>
        <v>1</v>
      </c>
      <c r="I7" s="121">
        <f t="shared" si="8"/>
        <v>0</v>
      </c>
      <c r="J7" s="81">
        <f t="shared" si="8"/>
        <v>1</v>
      </c>
      <c r="K7" s="81">
        <f t="shared" si="8"/>
        <v>2.5</v>
      </c>
      <c r="L7" s="81">
        <f t="shared" si="8"/>
        <v>1</v>
      </c>
      <c r="M7" s="81">
        <f t="shared" si="8"/>
        <v>1</v>
      </c>
      <c r="N7" s="81">
        <f t="shared" si="8"/>
        <v>0</v>
      </c>
      <c r="O7" s="81">
        <f t="shared" si="8"/>
        <v>0</v>
      </c>
      <c r="P7" s="81">
        <f t="shared" si="8"/>
        <v>0</v>
      </c>
      <c r="Q7" s="81">
        <f t="shared" si="8"/>
        <v>0</v>
      </c>
      <c r="R7" s="81">
        <f t="shared" si="8"/>
        <v>0</v>
      </c>
      <c r="S7" s="81">
        <f t="shared" si="8"/>
        <v>0</v>
      </c>
      <c r="T7" s="121">
        <f t="shared" si="8"/>
        <v>1</v>
      </c>
      <c r="U7" s="121">
        <f t="shared" si="8"/>
        <v>0</v>
      </c>
      <c r="V7" s="81">
        <f t="shared" si="8"/>
        <v>1</v>
      </c>
      <c r="W7" s="81">
        <f t="shared" si="8"/>
        <v>0</v>
      </c>
      <c r="X7" s="81">
        <f t="shared" si="8"/>
        <v>0</v>
      </c>
      <c r="Y7" s="81">
        <f t="shared" si="8"/>
        <v>0</v>
      </c>
      <c r="Z7" s="81">
        <f t="shared" si="8"/>
        <v>0</v>
      </c>
      <c r="AA7" s="81">
        <f t="shared" si="8"/>
        <v>0</v>
      </c>
      <c r="AB7" s="81">
        <f t="shared" si="8"/>
        <v>0</v>
      </c>
      <c r="AC7" s="81">
        <f t="shared" si="8"/>
        <v>0</v>
      </c>
      <c r="AD7" s="81">
        <f t="shared" si="8"/>
        <v>0</v>
      </c>
      <c r="AE7" s="81">
        <f t="shared" si="8"/>
        <v>0</v>
      </c>
      <c r="AF7" s="81">
        <f t="shared" si="8"/>
        <v>1</v>
      </c>
      <c r="AG7" s="81">
        <f t="shared" si="8"/>
        <v>2.5</v>
      </c>
      <c r="AH7" s="121">
        <f t="shared" si="8"/>
        <v>1</v>
      </c>
      <c r="AI7" s="121">
        <f t="shared" si="8"/>
        <v>1</v>
      </c>
      <c r="AJ7" s="81">
        <f t="shared" ref="AJ7:CO7" si="9">SUM(AJ5:AJ6)</f>
        <v>1</v>
      </c>
      <c r="AK7" s="81">
        <f t="shared" si="9"/>
        <v>2.5</v>
      </c>
      <c r="AL7" s="81">
        <f t="shared" si="9"/>
        <v>1</v>
      </c>
      <c r="AM7" s="81">
        <f t="shared" si="9"/>
        <v>3</v>
      </c>
      <c r="AN7" s="81">
        <f t="shared" si="9"/>
        <v>1</v>
      </c>
      <c r="AO7" s="81">
        <f t="shared" si="9"/>
        <v>2.5</v>
      </c>
      <c r="AP7" s="81">
        <f t="shared" si="9"/>
        <v>1</v>
      </c>
      <c r="AQ7" s="81">
        <f t="shared" si="9"/>
        <v>1</v>
      </c>
      <c r="AR7" s="81">
        <f t="shared" si="9"/>
        <v>1</v>
      </c>
      <c r="AS7" s="81">
        <f t="shared" si="9"/>
        <v>2.5</v>
      </c>
      <c r="AT7" s="81">
        <f t="shared" si="9"/>
        <v>1</v>
      </c>
      <c r="AU7" s="81">
        <f t="shared" si="9"/>
        <v>3</v>
      </c>
      <c r="AV7" s="121">
        <f t="shared" si="9"/>
        <v>1</v>
      </c>
      <c r="AW7" s="121">
        <f t="shared" si="9"/>
        <v>2.5</v>
      </c>
      <c r="AX7" s="81">
        <f t="shared" si="9"/>
        <v>1</v>
      </c>
      <c r="AY7" s="81">
        <f t="shared" si="9"/>
        <v>1</v>
      </c>
      <c r="AZ7" s="81">
        <f t="shared" si="9"/>
        <v>1</v>
      </c>
      <c r="BA7" s="81">
        <f t="shared" si="9"/>
        <v>2.5</v>
      </c>
      <c r="BB7" s="81">
        <f t="shared" si="9"/>
        <v>1</v>
      </c>
      <c r="BC7" s="81">
        <f t="shared" si="9"/>
        <v>2</v>
      </c>
      <c r="BD7" s="81">
        <f t="shared" si="9"/>
        <v>1</v>
      </c>
      <c r="BE7" s="81">
        <f t="shared" si="9"/>
        <v>2.5</v>
      </c>
      <c r="BF7" s="81">
        <f t="shared" si="9"/>
        <v>1</v>
      </c>
      <c r="BG7" s="81">
        <f t="shared" si="9"/>
        <v>3</v>
      </c>
      <c r="BH7" s="81">
        <f t="shared" si="9"/>
        <v>0</v>
      </c>
      <c r="BI7" s="81">
        <f t="shared" si="9"/>
        <v>0</v>
      </c>
      <c r="BJ7" s="121">
        <f t="shared" si="9"/>
        <v>0</v>
      </c>
      <c r="BK7" s="121">
        <f t="shared" si="9"/>
        <v>0</v>
      </c>
      <c r="BL7" s="81">
        <f t="shared" si="9"/>
        <v>0</v>
      </c>
      <c r="BM7" s="81">
        <f t="shared" si="9"/>
        <v>0</v>
      </c>
      <c r="BN7" s="81">
        <f>SUM(BN5:BN6)</f>
        <v>21</v>
      </c>
      <c r="BO7" s="81">
        <f t="shared" si="9"/>
        <v>2.5</v>
      </c>
      <c r="BP7" s="81">
        <f t="shared" si="9"/>
        <v>23.5</v>
      </c>
      <c r="BQ7" s="81">
        <f t="shared" si="9"/>
        <v>21</v>
      </c>
      <c r="BR7" s="90">
        <f t="shared" si="9"/>
        <v>12807.5</v>
      </c>
      <c r="BS7" s="90">
        <f>SUM(BS5:BS6)</f>
        <v>40.5</v>
      </c>
      <c r="BT7" s="90">
        <f t="shared" si="9"/>
        <v>4138.6949999999997</v>
      </c>
      <c r="BU7" s="90">
        <f t="shared" si="9"/>
        <v>705</v>
      </c>
      <c r="BV7" s="90">
        <f t="shared" si="9"/>
        <v>2205</v>
      </c>
      <c r="BW7" s="90">
        <f t="shared" si="9"/>
        <v>15717.5</v>
      </c>
      <c r="BX7" s="90">
        <f t="shared" si="9"/>
        <v>19856.195</v>
      </c>
      <c r="BY7" s="90">
        <f t="shared" si="9"/>
        <v>5000</v>
      </c>
      <c r="BZ7" s="90">
        <f t="shared" si="9"/>
        <v>0</v>
      </c>
      <c r="CA7" s="90">
        <f t="shared" si="9"/>
        <v>0</v>
      </c>
      <c r="CB7" s="90">
        <f t="shared" si="9"/>
        <v>0</v>
      </c>
      <c r="CC7" s="90">
        <f t="shared" si="9"/>
        <v>0</v>
      </c>
      <c r="CD7" s="90">
        <f t="shared" si="9"/>
        <v>0</v>
      </c>
      <c r="CE7" s="90">
        <f t="shared" si="9"/>
        <v>5000</v>
      </c>
      <c r="CF7" s="90">
        <f>SUM(CF5:CF6)</f>
        <v>14856.195</v>
      </c>
      <c r="CG7" s="81">
        <f t="shared" si="9"/>
        <v>14850</v>
      </c>
      <c r="CH7" s="81">
        <f t="shared" si="9"/>
        <v>0</v>
      </c>
      <c r="CI7" s="93">
        <f t="shared" si="9"/>
        <v>2</v>
      </c>
      <c r="CJ7" s="93">
        <f t="shared" si="9"/>
        <v>4</v>
      </c>
      <c r="CK7" s="93">
        <f t="shared" si="9"/>
        <v>1</v>
      </c>
      <c r="CL7" s="93">
        <f t="shared" si="9"/>
        <v>3</v>
      </c>
      <c r="CM7" s="93">
        <f t="shared" si="9"/>
        <v>1</v>
      </c>
      <c r="CN7" s="93">
        <f t="shared" si="9"/>
        <v>0</v>
      </c>
      <c r="CO7" s="93">
        <f t="shared" si="9"/>
        <v>0</v>
      </c>
    </row>
    <row r="8" spans="1:94">
      <c r="AD8" s="95"/>
      <c r="CI8" s="78">
        <f t="shared" ref="CI8:CO8" si="10">CI4*CI7</f>
        <v>10000</v>
      </c>
      <c r="CJ8" s="78">
        <f t="shared" si="10"/>
        <v>4000</v>
      </c>
      <c r="CK8" s="78">
        <f t="shared" si="10"/>
        <v>500</v>
      </c>
      <c r="CL8" s="78">
        <f t="shared" si="10"/>
        <v>300</v>
      </c>
      <c r="CM8" s="78">
        <f t="shared" si="10"/>
        <v>50</v>
      </c>
      <c r="CN8" s="78">
        <f t="shared" si="10"/>
        <v>0</v>
      </c>
      <c r="CO8" s="78">
        <f t="shared" si="10"/>
        <v>0</v>
      </c>
      <c r="CP8" s="96">
        <f>SUM(CI8:CO8)</f>
        <v>14850</v>
      </c>
    </row>
    <row r="9" spans="1:94">
      <c r="CP9" s="97">
        <f>CF7-CP8</f>
        <v>6.194999999999709</v>
      </c>
    </row>
    <row r="10" spans="1:94">
      <c r="BT10" s="97"/>
      <c r="BV10" s="97"/>
    </row>
    <row r="11" spans="1:94">
      <c r="BT11" s="97"/>
      <c r="CD11" s="97"/>
      <c r="CE11" s="97"/>
    </row>
    <row r="12" spans="1:94">
      <c r="BT12" s="97"/>
      <c r="BX12" s="97"/>
      <c r="BY12" s="97"/>
    </row>
    <row r="13" spans="1:94">
      <c r="CD13" s="97">
        <f>CC7+SHIFTING!BZ17+DRIER!BZ14+LOFT!BZ11</f>
        <v>172</v>
      </c>
      <c r="CE13" s="97">
        <f>BZ7+SHIFTING!BX17+DRIER!BY14+ROLLING!BX9+LOFT!BX11+'LORRY HELPERS'!BS14</f>
        <v>6800</v>
      </c>
    </row>
    <row r="14" spans="1:94">
      <c r="BU14" s="97"/>
      <c r="BZ14" s="97">
        <f>BX7-CE7</f>
        <v>14856.195</v>
      </c>
      <c r="CA14" s="97"/>
      <c r="CG14" s="82" t="e">
        <f>#REF!=#REF!</f>
        <v>#REF!</v>
      </c>
      <c r="CO14" s="97">
        <f>CF7-CP8</f>
        <v>6.194999999999709</v>
      </c>
    </row>
    <row r="15" spans="1:94">
      <c r="BW15" s="97"/>
    </row>
    <row r="17" spans="81:91">
      <c r="CC17" s="97">
        <f>BY7+BZ7+CD7</f>
        <v>5000</v>
      </c>
    </row>
    <row r="19" spans="81:91">
      <c r="CM19" s="97"/>
    </row>
    <row r="20" spans="81:91">
      <c r="CL20" s="98"/>
    </row>
    <row r="21" spans="81:91">
      <c r="CM21" s="98"/>
    </row>
    <row r="22" spans="81:91">
      <c r="CM22" s="97"/>
    </row>
  </sheetData>
  <mergeCells count="3">
    <mergeCell ref="A2:M2"/>
    <mergeCell ref="A3:N3"/>
    <mergeCell ref="A7:C7"/>
  </mergeCells>
  <pageMargins left="0.7" right="0.7" top="0.75" bottom="0.75" header="0.3" footer="0.3"/>
  <pageSetup paperSize="11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P21"/>
  <sheetViews>
    <sheetView workbookViewId="0">
      <selection activeCell="CC9" sqref="CC9"/>
    </sheetView>
  </sheetViews>
  <sheetFormatPr defaultRowHeight="15.75"/>
  <cols>
    <col min="1" max="1" width="6" style="82" customWidth="1"/>
    <col min="2" max="2" width="9.28515625" style="82" customWidth="1"/>
    <col min="3" max="3" width="13.7109375" style="82" customWidth="1"/>
    <col min="4" max="5" width="4.5703125" style="82" hidden="1" customWidth="1"/>
    <col min="6" max="9" width="4.5703125" style="122" hidden="1" customWidth="1"/>
    <col min="10" max="13" width="4.5703125" style="82" hidden="1" customWidth="1"/>
    <col min="14" max="15" width="4.5703125" style="94" hidden="1" customWidth="1"/>
    <col min="16" max="19" width="4.5703125" style="82" hidden="1" customWidth="1"/>
    <col min="20" max="21" width="4.5703125" style="122" hidden="1" customWidth="1"/>
    <col min="22" max="33" width="4.5703125" style="82" hidden="1" customWidth="1"/>
    <col min="34" max="35" width="4.5703125" style="122" hidden="1" customWidth="1"/>
    <col min="36" max="47" width="4.5703125" style="82" hidden="1" customWidth="1"/>
    <col min="48" max="49" width="4.5703125" style="122" hidden="1" customWidth="1"/>
    <col min="50" max="61" width="4.5703125" style="82" hidden="1" customWidth="1"/>
    <col min="62" max="63" width="4.5703125" style="122" hidden="1" customWidth="1"/>
    <col min="64" max="65" width="4.5703125" style="82" hidden="1" customWidth="1"/>
    <col min="66" max="66" width="5.42578125" style="82" customWidth="1"/>
    <col min="67" max="67" width="5.140625" style="82" customWidth="1"/>
    <col min="68" max="68" width="6.5703125" style="82" customWidth="1"/>
    <col min="69" max="69" width="8" style="82" hidden="1" customWidth="1"/>
    <col min="70" max="70" width="11.42578125" style="82" customWidth="1"/>
    <col min="71" max="71" width="8.42578125" style="82" customWidth="1"/>
    <col min="72" max="72" width="11.42578125" style="82" customWidth="1"/>
    <col min="73" max="73" width="14.85546875" style="82" hidden="1" customWidth="1"/>
    <col min="74" max="74" width="15" style="82" hidden="1" customWidth="1"/>
    <col min="75" max="75" width="16.5703125" style="82" hidden="1" customWidth="1"/>
    <col min="76" max="76" width="12.28515625" style="82" customWidth="1"/>
    <col min="77" max="77" width="10.140625" style="82" customWidth="1"/>
    <col min="78" max="78" width="8.28515625" style="82" customWidth="1"/>
    <col min="79" max="80" width="10.5703125" style="82" hidden="1" customWidth="1"/>
    <col min="81" max="81" width="11" style="82" customWidth="1"/>
    <col min="82" max="82" width="10.42578125" style="82" customWidth="1"/>
    <col min="83" max="83" width="11.7109375" style="82" customWidth="1"/>
    <col min="84" max="84" width="13.42578125" style="82" customWidth="1"/>
    <col min="85" max="85" width="16.140625" style="82" hidden="1" customWidth="1"/>
    <col min="86" max="86" width="12.28515625" style="82" customWidth="1"/>
    <col min="87" max="88" width="9.28515625" style="82" bestFit="1" customWidth="1"/>
    <col min="89" max="89" width="9.140625" style="82"/>
    <col min="90" max="91" width="11.5703125" style="82" bestFit="1" customWidth="1"/>
    <col min="92" max="16384" width="9.140625" style="82"/>
  </cols>
  <sheetData>
    <row r="1" spans="1:94">
      <c r="A1" s="82" t="s">
        <v>115</v>
      </c>
      <c r="F1" s="82"/>
      <c r="G1" s="82"/>
      <c r="H1" s="82"/>
      <c r="I1" s="82"/>
      <c r="N1" s="80"/>
      <c r="O1" s="80"/>
      <c r="P1" s="81"/>
      <c r="Q1" s="81"/>
      <c r="R1" s="81"/>
      <c r="S1" s="81"/>
      <c r="T1" s="121"/>
      <c r="U1" s="12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121"/>
      <c r="AI1" s="12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121"/>
      <c r="AW1" s="12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121"/>
      <c r="BK1" s="121"/>
      <c r="BL1" s="81"/>
      <c r="BM1" s="81"/>
      <c r="BN1" s="81"/>
      <c r="BO1" s="81"/>
      <c r="BP1" s="81"/>
      <c r="BQ1" s="81"/>
      <c r="BR1" s="81"/>
      <c r="BS1" s="81"/>
    </row>
    <row r="2" spans="1:94">
      <c r="A2" s="142" t="s">
        <v>72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34"/>
      <c r="O2" s="83"/>
      <c r="P2" s="81"/>
      <c r="Q2" s="81"/>
      <c r="R2" s="81"/>
      <c r="S2" s="81"/>
      <c r="T2" s="121"/>
      <c r="U2" s="12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121"/>
      <c r="AI2" s="12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121"/>
      <c r="AW2" s="12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121"/>
      <c r="BK2" s="121"/>
      <c r="BL2" s="81"/>
      <c r="BM2" s="81"/>
      <c r="BN2" s="81"/>
      <c r="BO2" s="81"/>
      <c r="BP2" s="81"/>
      <c r="BQ2" s="81"/>
      <c r="BR2" s="81"/>
      <c r="BS2" s="81"/>
    </row>
    <row r="3" spans="1:94" ht="45.75" customHeight="1">
      <c r="A3" s="81" t="s">
        <v>0</v>
      </c>
      <c r="B3" s="81" t="s">
        <v>1</v>
      </c>
      <c r="C3" s="81" t="s">
        <v>2</v>
      </c>
      <c r="D3" s="81">
        <v>1</v>
      </c>
      <c r="E3" s="81" t="s">
        <v>31</v>
      </c>
      <c r="F3" s="121">
        <v>2</v>
      </c>
      <c r="G3" s="121" t="s">
        <v>31</v>
      </c>
      <c r="H3" s="121">
        <v>3</v>
      </c>
      <c r="I3" s="121" t="s">
        <v>31</v>
      </c>
      <c r="J3" s="81">
        <v>4</v>
      </c>
      <c r="K3" s="81" t="s">
        <v>31</v>
      </c>
      <c r="L3" s="81">
        <v>5</v>
      </c>
      <c r="M3" s="81" t="s">
        <v>31</v>
      </c>
      <c r="N3" s="80">
        <v>6</v>
      </c>
      <c r="O3" s="80" t="s">
        <v>31</v>
      </c>
      <c r="P3" s="81">
        <v>7</v>
      </c>
      <c r="Q3" s="81" t="s">
        <v>31</v>
      </c>
      <c r="R3" s="81">
        <v>8</v>
      </c>
      <c r="S3" s="81" t="s">
        <v>31</v>
      </c>
      <c r="T3" s="121">
        <v>9</v>
      </c>
      <c r="U3" s="121" t="s">
        <v>31</v>
      </c>
      <c r="V3" s="81">
        <v>10</v>
      </c>
      <c r="W3" s="81" t="s">
        <v>31</v>
      </c>
      <c r="X3" s="81">
        <v>11</v>
      </c>
      <c r="Y3" s="81" t="s">
        <v>31</v>
      </c>
      <c r="Z3" s="81">
        <v>12</v>
      </c>
      <c r="AA3" s="81" t="s">
        <v>31</v>
      </c>
      <c r="AB3" s="81">
        <v>13</v>
      </c>
      <c r="AC3" s="81" t="s">
        <v>31</v>
      </c>
      <c r="AD3" s="81">
        <v>14</v>
      </c>
      <c r="AE3" s="81" t="s">
        <v>31</v>
      </c>
      <c r="AF3" s="81">
        <v>15</v>
      </c>
      <c r="AG3" s="81" t="s">
        <v>31</v>
      </c>
      <c r="AH3" s="121">
        <v>16</v>
      </c>
      <c r="AI3" s="121" t="s">
        <v>31</v>
      </c>
      <c r="AJ3" s="81">
        <v>17</v>
      </c>
      <c r="AK3" s="81" t="s">
        <v>31</v>
      </c>
      <c r="AL3" s="81">
        <v>18</v>
      </c>
      <c r="AM3" s="81" t="s">
        <v>31</v>
      </c>
      <c r="AN3" s="81">
        <v>19</v>
      </c>
      <c r="AO3" s="81" t="s">
        <v>31</v>
      </c>
      <c r="AP3" s="81">
        <v>20</v>
      </c>
      <c r="AQ3" s="81" t="s">
        <v>31</v>
      </c>
      <c r="AR3" s="81">
        <v>21</v>
      </c>
      <c r="AS3" s="81" t="s">
        <v>31</v>
      </c>
      <c r="AT3" s="81">
        <v>22</v>
      </c>
      <c r="AU3" s="81" t="s">
        <v>31</v>
      </c>
      <c r="AV3" s="121">
        <v>23</v>
      </c>
      <c r="AW3" s="121" t="s">
        <v>31</v>
      </c>
      <c r="AX3" s="81">
        <v>24</v>
      </c>
      <c r="AY3" s="81" t="s">
        <v>31</v>
      </c>
      <c r="AZ3" s="81">
        <v>25</v>
      </c>
      <c r="BA3" s="81" t="s">
        <v>31</v>
      </c>
      <c r="BB3" s="81">
        <v>26</v>
      </c>
      <c r="BC3" s="81" t="s">
        <v>31</v>
      </c>
      <c r="BD3" s="81">
        <v>27</v>
      </c>
      <c r="BE3" s="81" t="s">
        <v>31</v>
      </c>
      <c r="BF3" s="81">
        <v>28</v>
      </c>
      <c r="BG3" s="81" t="s">
        <v>31</v>
      </c>
      <c r="BH3" s="81">
        <v>29</v>
      </c>
      <c r="BI3" s="81" t="s">
        <v>31</v>
      </c>
      <c r="BJ3" s="121">
        <v>30</v>
      </c>
      <c r="BK3" s="121" t="s">
        <v>31</v>
      </c>
      <c r="BL3" s="81">
        <v>31</v>
      </c>
      <c r="BM3" s="81" t="s">
        <v>31</v>
      </c>
      <c r="BN3" s="84" t="s">
        <v>3</v>
      </c>
      <c r="BO3" s="84" t="s">
        <v>37</v>
      </c>
      <c r="BP3" s="84" t="s">
        <v>44</v>
      </c>
      <c r="BQ3" s="84"/>
      <c r="BR3" s="84" t="s">
        <v>4</v>
      </c>
      <c r="BS3" s="84" t="s">
        <v>92</v>
      </c>
      <c r="BT3" s="85" t="s">
        <v>9</v>
      </c>
      <c r="BU3" s="84" t="s">
        <v>38</v>
      </c>
      <c r="BV3" s="84" t="s">
        <v>39</v>
      </c>
      <c r="BW3" s="84" t="s">
        <v>67</v>
      </c>
      <c r="BX3" s="84" t="s">
        <v>10</v>
      </c>
      <c r="BY3" s="84" t="s">
        <v>64</v>
      </c>
      <c r="BZ3" s="84" t="s">
        <v>6</v>
      </c>
      <c r="CA3" s="84" t="s">
        <v>74</v>
      </c>
      <c r="CB3" s="84" t="s">
        <v>7</v>
      </c>
      <c r="CC3" s="84" t="s">
        <v>33</v>
      </c>
      <c r="CD3" s="84" t="s">
        <v>4</v>
      </c>
      <c r="CE3" s="84" t="s">
        <v>68</v>
      </c>
      <c r="CF3" s="84" t="s">
        <v>10</v>
      </c>
      <c r="CG3" s="84" t="s">
        <v>8</v>
      </c>
      <c r="CH3" s="85" t="s">
        <v>11</v>
      </c>
      <c r="CI3" s="86">
        <v>5000</v>
      </c>
      <c r="CJ3" s="87">
        <v>1000</v>
      </c>
      <c r="CK3" s="87">
        <v>500</v>
      </c>
      <c r="CL3" s="87">
        <v>100</v>
      </c>
      <c r="CM3" s="87">
        <v>50</v>
      </c>
      <c r="CN3" s="87">
        <v>20</v>
      </c>
      <c r="CO3" s="88">
        <v>10</v>
      </c>
    </row>
    <row r="4" spans="1:94" ht="41.25" customHeight="1">
      <c r="A4" s="81">
        <v>1</v>
      </c>
      <c r="B4" s="81" t="s">
        <v>75</v>
      </c>
      <c r="C4" s="81" t="s">
        <v>90</v>
      </c>
      <c r="D4" s="81">
        <v>1</v>
      </c>
      <c r="E4" s="81">
        <v>2.5</v>
      </c>
      <c r="F4" s="121">
        <v>1</v>
      </c>
      <c r="G4" s="121">
        <v>3</v>
      </c>
      <c r="H4" s="121">
        <v>1</v>
      </c>
      <c r="I4" s="121"/>
      <c r="J4" s="81">
        <v>1</v>
      </c>
      <c r="K4" s="81">
        <v>2.5</v>
      </c>
      <c r="L4" s="81">
        <v>1</v>
      </c>
      <c r="M4" s="81">
        <v>1</v>
      </c>
      <c r="N4" s="80"/>
      <c r="O4" s="80"/>
      <c r="P4" s="81"/>
      <c r="Q4" s="89"/>
      <c r="R4" s="81"/>
      <c r="S4" s="81"/>
      <c r="T4" s="121">
        <v>1</v>
      </c>
      <c r="U4" s="123"/>
      <c r="V4" s="81">
        <v>1</v>
      </c>
      <c r="W4" s="81"/>
      <c r="X4" s="81"/>
      <c r="Y4" s="89"/>
      <c r="Z4" s="81"/>
      <c r="AA4" s="81"/>
      <c r="AB4" s="81"/>
      <c r="AC4" s="81"/>
      <c r="AD4" s="81"/>
      <c r="AE4" s="81"/>
      <c r="AF4" s="81">
        <v>1</v>
      </c>
      <c r="AG4" s="81">
        <v>2.5</v>
      </c>
      <c r="AH4" s="121">
        <v>1</v>
      </c>
      <c r="AI4" s="121">
        <v>1</v>
      </c>
      <c r="AJ4" s="81">
        <v>1</v>
      </c>
      <c r="AK4" s="81">
        <v>2.5</v>
      </c>
      <c r="AL4" s="81">
        <v>1</v>
      </c>
      <c r="AM4" s="81">
        <v>3</v>
      </c>
      <c r="AN4" s="81">
        <v>1</v>
      </c>
      <c r="AO4" s="81">
        <v>2.5</v>
      </c>
      <c r="AP4" s="81">
        <v>1</v>
      </c>
      <c r="AQ4" s="81">
        <v>1</v>
      </c>
      <c r="AR4" s="81">
        <v>1</v>
      </c>
      <c r="AS4" s="81">
        <v>2.5</v>
      </c>
      <c r="AT4" s="81">
        <v>1</v>
      </c>
      <c r="AU4" s="81">
        <v>3</v>
      </c>
      <c r="AV4" s="121">
        <v>1</v>
      </c>
      <c r="AW4" s="121">
        <v>2.5</v>
      </c>
      <c r="AX4" s="81">
        <v>1</v>
      </c>
      <c r="AY4" s="81">
        <v>1</v>
      </c>
      <c r="AZ4" s="81">
        <v>1</v>
      </c>
      <c r="BA4" s="81">
        <v>2.5</v>
      </c>
      <c r="BB4" s="81">
        <v>1</v>
      </c>
      <c r="BC4" s="81">
        <v>2</v>
      </c>
      <c r="BD4" s="81">
        <v>1</v>
      </c>
      <c r="BE4" s="81">
        <v>2.5</v>
      </c>
      <c r="BF4" s="81">
        <v>1</v>
      </c>
      <c r="BG4" s="81">
        <v>3</v>
      </c>
      <c r="BH4" s="81"/>
      <c r="BI4" s="81"/>
      <c r="BJ4" s="121"/>
      <c r="BK4" s="121"/>
      <c r="BL4" s="81">
        <v>1</v>
      </c>
      <c r="BM4" s="81">
        <v>2.5</v>
      </c>
      <c r="BN4" s="81">
        <f>D4+F4+H4+J4+L4+N4+P4+R4+T4+V4+X4+Z4+AB4+AD4+AF4+AH4+AJ4+AL4+AN4+AP4+AR4+AT4+AV4+AX4+AZ4+BB4+BD4+BF4+BH4+BJ4+BL4</f>
        <v>22</v>
      </c>
      <c r="BO4" s="81">
        <v>2.5</v>
      </c>
      <c r="BP4" s="81">
        <f>BN4+BO4</f>
        <v>24.5</v>
      </c>
      <c r="BQ4" s="81">
        <f>+BP4-BO4</f>
        <v>22</v>
      </c>
      <c r="BR4" s="90">
        <f>(BP4)*545</f>
        <v>13352.5</v>
      </c>
      <c r="BS4" s="90">
        <f>E4+G4+I4+K4+M4+O4+Q4+S4+U4+W4+Y4+AA4+AC4+AE4+AG4+AI4+AK4+AM4+AO4+AQ4+AS4+AU4+AW4+AY4+BA4+BC4+BE4+BG4+BI4+BK4+BM4</f>
        <v>43</v>
      </c>
      <c r="BT4" s="133">
        <f>BS4*102.19</f>
        <v>4394.17</v>
      </c>
      <c r="BU4" s="90">
        <f>BP4*30</f>
        <v>735</v>
      </c>
      <c r="BV4" s="90">
        <f>BN4*105</f>
        <v>2310</v>
      </c>
      <c r="BW4" s="90">
        <f>BR4+BU4+BV4</f>
        <v>16397.5</v>
      </c>
      <c r="BX4" s="90">
        <f>BR4+BT4+BU4+BV4</f>
        <v>20791.669999999998</v>
      </c>
      <c r="BY4" s="90">
        <v>5000</v>
      </c>
      <c r="BZ4" s="90"/>
      <c r="CA4" s="90"/>
      <c r="CB4" s="90"/>
      <c r="CC4" s="90">
        <v>11</v>
      </c>
      <c r="CD4" s="90">
        <f>CC4*40</f>
        <v>440</v>
      </c>
      <c r="CE4" s="90">
        <f>BY4+BZ4+CA4+CD4</f>
        <v>5440</v>
      </c>
      <c r="CF4" s="90">
        <f>+BX4-CE4</f>
        <v>15351.669999999998</v>
      </c>
      <c r="CG4" s="90">
        <f>FLOOR(CF4,10)</f>
        <v>15350</v>
      </c>
      <c r="CH4" s="90"/>
      <c r="CI4" s="70">
        <f>INT(CF4/5000)</f>
        <v>3</v>
      </c>
      <c r="CJ4" s="71">
        <f>INT((CF4-(CI4*5000))/1000)</f>
        <v>0</v>
      </c>
      <c r="CK4" s="71">
        <f>INT((CF4-(CI4*5000)-(CJ4*1000))/500)</f>
        <v>0</v>
      </c>
      <c r="CL4" s="71">
        <f>INT((CF4-(CI4*5000)-(CJ4*1000)-(CK4*500))/100)</f>
        <v>3</v>
      </c>
      <c r="CM4" s="71">
        <f>INT((CF4-(CI4*5000)-(CJ4*1000)-(CK4*500)-(CL4*100))/50)</f>
        <v>1</v>
      </c>
      <c r="CN4" s="71">
        <f>INT((CF4-(CI4*5000)-(CJ4*1000)-(CK4*500)-(CL4*100)-(CM4*50))/20)</f>
        <v>0</v>
      </c>
      <c r="CO4" s="72">
        <f>INT((CF4-(CI4*5000)-(CJ4*1000)-(CK4*500)-(CL4*100)-(CM4*50)-(CN4*20))/10)</f>
        <v>0</v>
      </c>
    </row>
    <row r="5" spans="1:94" ht="41.25" hidden="1" customHeight="1">
      <c r="A5" s="81"/>
      <c r="B5" s="81"/>
      <c r="C5" s="81"/>
      <c r="D5" s="81"/>
      <c r="E5" s="81"/>
      <c r="F5" s="121"/>
      <c r="G5" s="121"/>
      <c r="H5" s="121"/>
      <c r="I5" s="121"/>
      <c r="J5" s="81"/>
      <c r="K5" s="81"/>
      <c r="L5" s="81"/>
      <c r="M5" s="81"/>
      <c r="N5" s="80"/>
      <c r="O5" s="80"/>
      <c r="P5" s="81"/>
      <c r="Q5" s="89"/>
      <c r="R5" s="81"/>
      <c r="S5" s="81"/>
      <c r="T5" s="121"/>
      <c r="U5" s="123"/>
      <c r="V5" s="81"/>
      <c r="W5" s="81"/>
      <c r="X5" s="81"/>
      <c r="Y5" s="89"/>
      <c r="Z5" s="81"/>
      <c r="AA5" s="81"/>
      <c r="AB5" s="81"/>
      <c r="AC5" s="81"/>
      <c r="AD5" s="81"/>
      <c r="AE5" s="81"/>
      <c r="AF5" s="81"/>
      <c r="AG5" s="81"/>
      <c r="AH5" s="121"/>
      <c r="AI5" s="12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121"/>
      <c r="AW5" s="12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121"/>
      <c r="BK5" s="121"/>
      <c r="BL5" s="81"/>
      <c r="BM5" s="81"/>
      <c r="BN5" s="81">
        <f>D5+F5+H5+J5+L5+N5+P5+R5+T5+V5+X5+Z5+AB5+AD5+AF5+AH5+AJ5+AL5+AN5+AP5+AR5+AT5+AV5+AX5+AZ5+BB5+BD5+BF5+BH5+BJ5+BL5</f>
        <v>0</v>
      </c>
      <c r="BO5" s="81"/>
      <c r="BP5" s="81">
        <f>BN5+BO5</f>
        <v>0</v>
      </c>
      <c r="BQ5" s="81">
        <f>+BP5-BO5</f>
        <v>0</v>
      </c>
      <c r="BR5" s="90">
        <f>(BP5)*545</f>
        <v>0</v>
      </c>
      <c r="BS5" s="90">
        <f>E5+G5+I5+K5+M5+O5+Q5+S5+U5+W5+Y5+AA5+AC5+AE5+AG5+AI5+AK5+AM5+AO5+AQ5+AS5+AU5+AW5+AY5+BA5+BC5+BE5+BG5+BI5+BK5+BM5</f>
        <v>0</v>
      </c>
      <c r="BT5" s="133">
        <f>BS5*102.19</f>
        <v>0</v>
      </c>
      <c r="BU5" s="90">
        <f>BP5*30</f>
        <v>0</v>
      </c>
      <c r="BV5" s="90"/>
      <c r="BW5" s="90">
        <f>BR5+BU5+BV5</f>
        <v>0</v>
      </c>
      <c r="BX5" s="90">
        <f>BR5+BT5+BU5+BV5</f>
        <v>0</v>
      </c>
      <c r="BY5" s="90"/>
      <c r="BZ5" s="90"/>
      <c r="CA5" s="90"/>
      <c r="CB5" s="90"/>
      <c r="CC5" s="90"/>
      <c r="CD5" s="90">
        <f t="shared" ref="CD5" si="0">CC5*40</f>
        <v>0</v>
      </c>
      <c r="CE5" s="90">
        <f>BY5+BZ5+CA5+CD5</f>
        <v>0</v>
      </c>
      <c r="CF5" s="90">
        <f>+BX5-CE5</f>
        <v>0</v>
      </c>
      <c r="CG5" s="90">
        <f>FLOOR(CF5,10)</f>
        <v>0</v>
      </c>
      <c r="CH5" s="90"/>
      <c r="CI5" s="70">
        <f t="shared" ref="CI5" si="1">INT(CF5/5000)</f>
        <v>0</v>
      </c>
      <c r="CJ5" s="71">
        <f t="shared" ref="CJ5" si="2">INT((CF5-(CI5*5000))/1000)</f>
        <v>0</v>
      </c>
      <c r="CK5" s="71">
        <f t="shared" ref="CK5" si="3">INT((CF5-(CI5*5000)-(CJ5*1000))/500)</f>
        <v>0</v>
      </c>
      <c r="CL5" s="71">
        <f t="shared" ref="CL5" si="4">INT((CF5-(CI5*5000)-(CJ5*1000)-(CK5*500))/100)</f>
        <v>0</v>
      </c>
      <c r="CM5" s="71">
        <f t="shared" ref="CM5" si="5">INT((CF5-(CI5*5000)-(CJ5*1000)-(CK5*500)-(CL5*100))/50)</f>
        <v>0</v>
      </c>
      <c r="CN5" s="71">
        <f t="shared" ref="CN5" si="6">INT((CF5-(CI5*5000)-(CJ5*1000)-(CK5*500)-(CL5*100)-(CM5*50))/20)</f>
        <v>0</v>
      </c>
      <c r="CO5" s="72">
        <f t="shared" ref="CO5" si="7">INT((CF5-(CI5*5000)-(CJ5*1000)-(CK5*500)-(CL5*100)-(CM5*50)-(CN5*20))/10)</f>
        <v>0</v>
      </c>
    </row>
    <row r="6" spans="1:94" ht="26.25" customHeight="1">
      <c r="A6" s="143" t="s">
        <v>3</v>
      </c>
      <c r="B6" s="144"/>
      <c r="C6" s="145"/>
      <c r="D6" s="81">
        <f t="shared" ref="D6:AI6" si="8">SUM(D4:D5)</f>
        <v>1</v>
      </c>
      <c r="E6" s="81">
        <f t="shared" si="8"/>
        <v>2.5</v>
      </c>
      <c r="F6" s="121">
        <f t="shared" si="8"/>
        <v>1</v>
      </c>
      <c r="G6" s="121">
        <f t="shared" si="8"/>
        <v>3</v>
      </c>
      <c r="H6" s="121">
        <f t="shared" si="8"/>
        <v>1</v>
      </c>
      <c r="I6" s="121">
        <f t="shared" si="8"/>
        <v>0</v>
      </c>
      <c r="J6" s="81">
        <f t="shared" si="8"/>
        <v>1</v>
      </c>
      <c r="K6" s="81">
        <f t="shared" si="8"/>
        <v>2.5</v>
      </c>
      <c r="L6" s="81">
        <f t="shared" si="8"/>
        <v>1</v>
      </c>
      <c r="M6" s="81">
        <f t="shared" si="8"/>
        <v>1</v>
      </c>
      <c r="N6" s="81">
        <f t="shared" si="8"/>
        <v>0</v>
      </c>
      <c r="O6" s="81">
        <f t="shared" si="8"/>
        <v>0</v>
      </c>
      <c r="P6" s="81">
        <f t="shared" si="8"/>
        <v>0</v>
      </c>
      <c r="Q6" s="81">
        <f t="shared" si="8"/>
        <v>0</v>
      </c>
      <c r="R6" s="81">
        <f t="shared" si="8"/>
        <v>0</v>
      </c>
      <c r="S6" s="81">
        <f t="shared" si="8"/>
        <v>0</v>
      </c>
      <c r="T6" s="121">
        <f t="shared" si="8"/>
        <v>1</v>
      </c>
      <c r="U6" s="121">
        <f t="shared" si="8"/>
        <v>0</v>
      </c>
      <c r="V6" s="81">
        <f t="shared" si="8"/>
        <v>1</v>
      </c>
      <c r="W6" s="81">
        <f t="shared" si="8"/>
        <v>0</v>
      </c>
      <c r="X6" s="81">
        <f t="shared" si="8"/>
        <v>0</v>
      </c>
      <c r="Y6" s="81">
        <f t="shared" si="8"/>
        <v>0</v>
      </c>
      <c r="Z6" s="81">
        <f t="shared" si="8"/>
        <v>0</v>
      </c>
      <c r="AA6" s="81">
        <f t="shared" si="8"/>
        <v>0</v>
      </c>
      <c r="AB6" s="81">
        <f t="shared" si="8"/>
        <v>0</v>
      </c>
      <c r="AC6" s="81">
        <f t="shared" si="8"/>
        <v>0</v>
      </c>
      <c r="AD6" s="81">
        <f t="shared" si="8"/>
        <v>0</v>
      </c>
      <c r="AE6" s="81">
        <f t="shared" si="8"/>
        <v>0</v>
      </c>
      <c r="AF6" s="81">
        <f t="shared" si="8"/>
        <v>1</v>
      </c>
      <c r="AG6" s="81">
        <f t="shared" si="8"/>
        <v>2.5</v>
      </c>
      <c r="AH6" s="121">
        <f t="shared" si="8"/>
        <v>1</v>
      </c>
      <c r="AI6" s="121">
        <f t="shared" si="8"/>
        <v>1</v>
      </c>
      <c r="AJ6" s="81">
        <f t="shared" ref="AJ6:CO6" si="9">SUM(AJ4:AJ5)</f>
        <v>1</v>
      </c>
      <c r="AK6" s="81">
        <f t="shared" si="9"/>
        <v>2.5</v>
      </c>
      <c r="AL6" s="81">
        <f t="shared" si="9"/>
        <v>1</v>
      </c>
      <c r="AM6" s="81">
        <f t="shared" si="9"/>
        <v>3</v>
      </c>
      <c r="AN6" s="81">
        <f t="shared" si="9"/>
        <v>1</v>
      </c>
      <c r="AO6" s="81">
        <f t="shared" si="9"/>
        <v>2.5</v>
      </c>
      <c r="AP6" s="81">
        <f t="shared" si="9"/>
        <v>1</v>
      </c>
      <c r="AQ6" s="81">
        <f t="shared" si="9"/>
        <v>1</v>
      </c>
      <c r="AR6" s="81">
        <f t="shared" si="9"/>
        <v>1</v>
      </c>
      <c r="AS6" s="81">
        <f t="shared" si="9"/>
        <v>2.5</v>
      </c>
      <c r="AT6" s="81">
        <f t="shared" si="9"/>
        <v>1</v>
      </c>
      <c r="AU6" s="81">
        <f t="shared" si="9"/>
        <v>3</v>
      </c>
      <c r="AV6" s="121">
        <f t="shared" si="9"/>
        <v>1</v>
      </c>
      <c r="AW6" s="121">
        <f t="shared" si="9"/>
        <v>2.5</v>
      </c>
      <c r="AX6" s="81">
        <f t="shared" si="9"/>
        <v>1</v>
      </c>
      <c r="AY6" s="81">
        <f t="shared" si="9"/>
        <v>1</v>
      </c>
      <c r="AZ6" s="81">
        <f t="shared" si="9"/>
        <v>1</v>
      </c>
      <c r="BA6" s="81">
        <f t="shared" si="9"/>
        <v>2.5</v>
      </c>
      <c r="BB6" s="81">
        <f t="shared" si="9"/>
        <v>1</v>
      </c>
      <c r="BC6" s="81">
        <f t="shared" si="9"/>
        <v>2</v>
      </c>
      <c r="BD6" s="81">
        <f t="shared" si="9"/>
        <v>1</v>
      </c>
      <c r="BE6" s="81">
        <f t="shared" si="9"/>
        <v>2.5</v>
      </c>
      <c r="BF6" s="81">
        <f t="shared" si="9"/>
        <v>1</v>
      </c>
      <c r="BG6" s="81">
        <f t="shared" si="9"/>
        <v>3</v>
      </c>
      <c r="BH6" s="81">
        <f t="shared" si="9"/>
        <v>0</v>
      </c>
      <c r="BI6" s="81">
        <f t="shared" si="9"/>
        <v>0</v>
      </c>
      <c r="BJ6" s="121">
        <f t="shared" si="9"/>
        <v>0</v>
      </c>
      <c r="BK6" s="121">
        <f t="shared" si="9"/>
        <v>0</v>
      </c>
      <c r="BL6" s="81">
        <f t="shared" si="9"/>
        <v>1</v>
      </c>
      <c r="BM6" s="81">
        <f t="shared" si="9"/>
        <v>2.5</v>
      </c>
      <c r="BN6" s="81">
        <f>SUM(BN4:BN5)</f>
        <v>22</v>
      </c>
      <c r="BO6" s="81">
        <f t="shared" si="9"/>
        <v>2.5</v>
      </c>
      <c r="BP6" s="81">
        <f t="shared" si="9"/>
        <v>24.5</v>
      </c>
      <c r="BQ6" s="81">
        <f t="shared" si="9"/>
        <v>22</v>
      </c>
      <c r="BR6" s="90">
        <f t="shared" si="9"/>
        <v>13352.5</v>
      </c>
      <c r="BS6" s="90">
        <f>SUM(BS4:BS5)</f>
        <v>43</v>
      </c>
      <c r="BT6" s="90">
        <f t="shared" si="9"/>
        <v>4394.17</v>
      </c>
      <c r="BU6" s="90">
        <f t="shared" si="9"/>
        <v>735</v>
      </c>
      <c r="BV6" s="90">
        <f t="shared" si="9"/>
        <v>2310</v>
      </c>
      <c r="BW6" s="90">
        <f t="shared" si="9"/>
        <v>16397.5</v>
      </c>
      <c r="BX6" s="90">
        <f t="shared" si="9"/>
        <v>20791.669999999998</v>
      </c>
      <c r="BY6" s="90">
        <f t="shared" si="9"/>
        <v>5000</v>
      </c>
      <c r="BZ6" s="90">
        <f t="shared" si="9"/>
        <v>0</v>
      </c>
      <c r="CA6" s="90">
        <f t="shared" si="9"/>
        <v>0</v>
      </c>
      <c r="CB6" s="90">
        <f t="shared" si="9"/>
        <v>0</v>
      </c>
      <c r="CC6" s="90">
        <f t="shared" si="9"/>
        <v>11</v>
      </c>
      <c r="CD6" s="90">
        <f t="shared" si="9"/>
        <v>440</v>
      </c>
      <c r="CE6" s="90">
        <f t="shared" si="9"/>
        <v>5440</v>
      </c>
      <c r="CF6" s="90">
        <f>SUM(CF4:CF5)</f>
        <v>15351.669999999998</v>
      </c>
      <c r="CG6" s="81">
        <f t="shared" si="9"/>
        <v>15350</v>
      </c>
      <c r="CH6" s="81">
        <f t="shared" si="9"/>
        <v>0</v>
      </c>
      <c r="CI6" s="93">
        <f t="shared" si="9"/>
        <v>3</v>
      </c>
      <c r="CJ6" s="93">
        <f t="shared" si="9"/>
        <v>0</v>
      </c>
      <c r="CK6" s="93">
        <f t="shared" si="9"/>
        <v>0</v>
      </c>
      <c r="CL6" s="93">
        <f t="shared" si="9"/>
        <v>3</v>
      </c>
      <c r="CM6" s="93">
        <f t="shared" si="9"/>
        <v>1</v>
      </c>
      <c r="CN6" s="93">
        <f t="shared" si="9"/>
        <v>0</v>
      </c>
      <c r="CO6" s="93">
        <f t="shared" si="9"/>
        <v>0</v>
      </c>
    </row>
    <row r="7" spans="1:94">
      <c r="AD7" s="95"/>
      <c r="CI7" s="78">
        <f t="shared" ref="CI7:CO7" si="10">CI3*CI6</f>
        <v>15000</v>
      </c>
      <c r="CJ7" s="78">
        <f t="shared" si="10"/>
        <v>0</v>
      </c>
      <c r="CK7" s="78">
        <f t="shared" si="10"/>
        <v>0</v>
      </c>
      <c r="CL7" s="78">
        <f t="shared" si="10"/>
        <v>300</v>
      </c>
      <c r="CM7" s="78">
        <f t="shared" si="10"/>
        <v>50</v>
      </c>
      <c r="CN7" s="78">
        <f t="shared" si="10"/>
        <v>0</v>
      </c>
      <c r="CO7" s="78">
        <f t="shared" si="10"/>
        <v>0</v>
      </c>
      <c r="CP7" s="96">
        <f>SUM(CI7:CO7)</f>
        <v>15350</v>
      </c>
    </row>
    <row r="8" spans="1:94">
      <c r="CP8" s="97">
        <f>CF6-CP7</f>
        <v>1.6699999999982538</v>
      </c>
    </row>
    <row r="9" spans="1:94">
      <c r="BT9" s="97"/>
      <c r="BV9" s="97"/>
    </row>
    <row r="10" spans="1:94">
      <c r="BT10" s="97"/>
      <c r="CD10" s="97"/>
      <c r="CE10" s="97"/>
    </row>
    <row r="11" spans="1:94">
      <c r="BT11" s="97"/>
      <c r="BX11" s="97"/>
      <c r="BY11" s="97"/>
    </row>
    <row r="12" spans="1:94">
      <c r="CD12" s="97">
        <f>CC6+SHIFTING!BZ17+DRIER!BZ14+LOFT!BZ11</f>
        <v>183</v>
      </c>
      <c r="CE12" s="97">
        <f>BZ6+SHIFTING!BX17+DRIER!BY14+ROLLING!BX9+LOFT!BX11+'LORRY HELPERS'!BS14</f>
        <v>6800</v>
      </c>
    </row>
    <row r="13" spans="1:94">
      <c r="BU13" s="97"/>
      <c r="BZ13" s="97">
        <f>BX6-CE6</f>
        <v>15351.669999999998</v>
      </c>
      <c r="CA13" s="97"/>
      <c r="CG13" s="82" t="e">
        <f>#REF!=#REF!</f>
        <v>#REF!</v>
      </c>
      <c r="CO13" s="97">
        <f>CF6-CP7</f>
        <v>1.6699999999982538</v>
      </c>
    </row>
    <row r="14" spans="1:94">
      <c r="BW14" s="97"/>
    </row>
    <row r="16" spans="1:94">
      <c r="CC16" s="97">
        <f>BY6+BZ6+CD6</f>
        <v>5440</v>
      </c>
    </row>
    <row r="18" spans="90:91">
      <c r="CM18" s="97"/>
    </row>
    <row r="19" spans="90:91">
      <c r="CL19" s="98"/>
    </row>
    <row r="20" spans="90:91">
      <c r="CM20" s="98"/>
    </row>
    <row r="21" spans="90:91">
      <c r="CM21" s="97"/>
    </row>
  </sheetData>
  <mergeCells count="2">
    <mergeCell ref="A2:M2"/>
    <mergeCell ref="A6:C6"/>
  </mergeCells>
  <pageMargins left="0.7" right="0.1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21"/>
  <sheetViews>
    <sheetView workbookViewId="0">
      <pane xSplit="3" ySplit="2" topLeftCell="CC3" activePane="bottomRight" state="frozen"/>
      <selection pane="topRight" activeCell="D1" sqref="D1"/>
      <selection pane="bottomLeft" activeCell="A3" sqref="A3"/>
      <selection pane="bottomRight" activeCell="CN12" sqref="CN12"/>
    </sheetView>
  </sheetViews>
  <sheetFormatPr defaultRowHeight="15.75"/>
  <cols>
    <col min="1" max="1" width="6" style="82" customWidth="1"/>
    <col min="2" max="2" width="9.28515625" style="82" customWidth="1"/>
    <col min="3" max="3" width="31.42578125" style="82" customWidth="1"/>
    <col min="4" max="5" width="4.5703125" style="82" hidden="1" customWidth="1"/>
    <col min="6" max="9" width="4.5703125" style="122" hidden="1" customWidth="1"/>
    <col min="10" max="13" width="4.5703125" style="82" hidden="1" customWidth="1"/>
    <col min="14" max="15" width="4.5703125" style="94" hidden="1" customWidth="1"/>
    <col min="16" max="19" width="4.5703125" style="82" hidden="1" customWidth="1"/>
    <col min="20" max="21" width="4.5703125" style="122" hidden="1" customWidth="1"/>
    <col min="22" max="33" width="4.5703125" style="82" hidden="1" customWidth="1"/>
    <col min="34" max="35" width="4.5703125" style="122" hidden="1" customWidth="1"/>
    <col min="36" max="47" width="4.5703125" style="82" hidden="1" customWidth="1"/>
    <col min="48" max="49" width="4.5703125" style="122" hidden="1" customWidth="1"/>
    <col min="50" max="61" width="4.5703125" style="82" hidden="1" customWidth="1"/>
    <col min="62" max="63" width="4.5703125" style="122" hidden="1" customWidth="1"/>
    <col min="64" max="65" width="4.5703125" style="82" customWidth="1"/>
    <col min="66" max="66" width="5.42578125" style="82" customWidth="1"/>
    <col min="67" max="67" width="5.140625" style="82" customWidth="1"/>
    <col min="68" max="68" width="6.5703125" style="82" customWidth="1"/>
    <col min="69" max="69" width="8" style="82" customWidth="1"/>
    <col min="70" max="70" width="11.42578125" style="82" customWidth="1"/>
    <col min="71" max="71" width="8.42578125" style="82" customWidth="1"/>
    <col min="72" max="72" width="11.42578125" style="82" customWidth="1"/>
    <col min="73" max="73" width="14.85546875" style="82" customWidth="1"/>
    <col min="74" max="74" width="15" style="82" customWidth="1"/>
    <col min="75" max="75" width="16.5703125" style="82" customWidth="1"/>
    <col min="76" max="76" width="12.28515625" style="82" customWidth="1"/>
    <col min="77" max="77" width="10.140625" style="82" customWidth="1"/>
    <col min="78" max="78" width="12.85546875" style="82" customWidth="1"/>
    <col min="79" max="79" width="12.5703125" style="82" customWidth="1"/>
    <col min="80" max="80" width="10.5703125" style="82" hidden="1" customWidth="1"/>
    <col min="81" max="81" width="11" style="82" customWidth="1"/>
    <col min="82" max="82" width="10.42578125" style="82" customWidth="1"/>
    <col min="83" max="83" width="11.7109375" style="82" customWidth="1"/>
    <col min="84" max="84" width="13.42578125" style="82" customWidth="1"/>
    <col min="85" max="85" width="16.140625" style="82" hidden="1" customWidth="1"/>
    <col min="86" max="86" width="12.28515625" style="82" customWidth="1"/>
    <col min="87" max="88" width="9.28515625" style="82" bestFit="1" customWidth="1"/>
    <col min="89" max="89" width="9.140625" style="82"/>
    <col min="90" max="91" width="11.5703125" style="82" bestFit="1" customWidth="1"/>
    <col min="92" max="16384" width="9.140625" style="82"/>
  </cols>
  <sheetData>
    <row r="1" spans="1:94">
      <c r="A1" s="142" t="s">
        <v>72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80"/>
      <c r="O1" s="80"/>
      <c r="P1" s="81"/>
      <c r="Q1" s="81"/>
      <c r="R1" s="81"/>
      <c r="S1" s="81"/>
      <c r="T1" s="121"/>
      <c r="U1" s="12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121"/>
      <c r="AI1" s="12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121"/>
      <c r="AW1" s="12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121"/>
      <c r="BK1" s="121"/>
      <c r="BL1" s="81"/>
      <c r="BM1" s="81"/>
      <c r="BN1" s="81"/>
      <c r="BO1" s="81"/>
      <c r="BP1" s="81"/>
      <c r="BQ1" s="81"/>
      <c r="BR1" s="81"/>
      <c r="BS1" s="81"/>
    </row>
    <row r="2" spans="1:94">
      <c r="A2" s="142" t="s">
        <v>13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83"/>
      <c r="P2" s="81"/>
      <c r="Q2" s="81"/>
      <c r="R2" s="81"/>
      <c r="S2" s="81"/>
      <c r="T2" s="121"/>
      <c r="U2" s="12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121"/>
      <c r="AI2" s="12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121"/>
      <c r="AW2" s="12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121"/>
      <c r="BK2" s="121"/>
      <c r="BL2" s="81"/>
      <c r="BM2" s="81"/>
      <c r="BN2" s="81"/>
      <c r="BO2" s="81"/>
      <c r="BP2" s="81"/>
      <c r="BQ2" s="81"/>
      <c r="BR2" s="81"/>
      <c r="BS2" s="81"/>
    </row>
    <row r="3" spans="1:94" ht="45.75" customHeight="1">
      <c r="A3" s="81" t="s">
        <v>0</v>
      </c>
      <c r="B3" s="81" t="s">
        <v>1</v>
      </c>
      <c r="C3" s="81" t="s">
        <v>2</v>
      </c>
      <c r="D3" s="81">
        <v>1</v>
      </c>
      <c r="E3" s="81" t="s">
        <v>31</v>
      </c>
      <c r="F3" s="121">
        <v>2</v>
      </c>
      <c r="G3" s="121" t="s">
        <v>31</v>
      </c>
      <c r="H3" s="121">
        <v>3</v>
      </c>
      <c r="I3" s="121" t="s">
        <v>31</v>
      </c>
      <c r="J3" s="81">
        <v>4</v>
      </c>
      <c r="K3" s="81" t="s">
        <v>31</v>
      </c>
      <c r="L3" s="81">
        <v>5</v>
      </c>
      <c r="M3" s="81" t="s">
        <v>31</v>
      </c>
      <c r="N3" s="80">
        <v>6</v>
      </c>
      <c r="O3" s="80" t="s">
        <v>31</v>
      </c>
      <c r="P3" s="81">
        <v>7</v>
      </c>
      <c r="Q3" s="81" t="s">
        <v>31</v>
      </c>
      <c r="R3" s="81">
        <v>8</v>
      </c>
      <c r="S3" s="81" t="s">
        <v>31</v>
      </c>
      <c r="T3" s="121">
        <v>9</v>
      </c>
      <c r="U3" s="121" t="s">
        <v>31</v>
      </c>
      <c r="V3" s="81">
        <v>10</v>
      </c>
      <c r="W3" s="81" t="s">
        <v>31</v>
      </c>
      <c r="X3" s="81">
        <v>11</v>
      </c>
      <c r="Y3" s="81" t="s">
        <v>31</v>
      </c>
      <c r="Z3" s="81">
        <v>12</v>
      </c>
      <c r="AA3" s="81" t="s">
        <v>31</v>
      </c>
      <c r="AB3" s="81">
        <v>13</v>
      </c>
      <c r="AC3" s="81" t="s">
        <v>31</v>
      </c>
      <c r="AD3" s="81">
        <v>14</v>
      </c>
      <c r="AE3" s="81" t="s">
        <v>31</v>
      </c>
      <c r="AF3" s="81">
        <v>15</v>
      </c>
      <c r="AG3" s="81" t="s">
        <v>31</v>
      </c>
      <c r="AH3" s="121">
        <v>16</v>
      </c>
      <c r="AI3" s="121" t="s">
        <v>31</v>
      </c>
      <c r="AJ3" s="81">
        <v>17</v>
      </c>
      <c r="AK3" s="81" t="s">
        <v>31</v>
      </c>
      <c r="AL3" s="81">
        <v>18</v>
      </c>
      <c r="AM3" s="81" t="s">
        <v>31</v>
      </c>
      <c r="AN3" s="81">
        <v>19</v>
      </c>
      <c r="AO3" s="81" t="s">
        <v>31</v>
      </c>
      <c r="AP3" s="81">
        <v>20</v>
      </c>
      <c r="AQ3" s="81" t="s">
        <v>31</v>
      </c>
      <c r="AR3" s="81">
        <v>21</v>
      </c>
      <c r="AS3" s="81" t="s">
        <v>31</v>
      </c>
      <c r="AT3" s="81">
        <v>22</v>
      </c>
      <c r="AU3" s="81" t="s">
        <v>31</v>
      </c>
      <c r="AV3" s="121">
        <v>23</v>
      </c>
      <c r="AW3" s="121" t="s">
        <v>31</v>
      </c>
      <c r="AX3" s="81">
        <v>24</v>
      </c>
      <c r="AY3" s="81" t="s">
        <v>31</v>
      </c>
      <c r="AZ3" s="81">
        <v>25</v>
      </c>
      <c r="BA3" s="81" t="s">
        <v>31</v>
      </c>
      <c r="BB3" s="81">
        <v>26</v>
      </c>
      <c r="BC3" s="81" t="s">
        <v>31</v>
      </c>
      <c r="BD3" s="81">
        <v>27</v>
      </c>
      <c r="BE3" s="81" t="s">
        <v>31</v>
      </c>
      <c r="BF3" s="81">
        <v>28</v>
      </c>
      <c r="BG3" s="81" t="s">
        <v>31</v>
      </c>
      <c r="BH3" s="81">
        <v>29</v>
      </c>
      <c r="BI3" s="81" t="s">
        <v>31</v>
      </c>
      <c r="BJ3" s="121">
        <v>30</v>
      </c>
      <c r="BK3" s="121" t="s">
        <v>31</v>
      </c>
      <c r="BL3" s="81">
        <v>31</v>
      </c>
      <c r="BM3" s="81" t="s">
        <v>31</v>
      </c>
      <c r="BN3" s="84" t="s">
        <v>3</v>
      </c>
      <c r="BO3" s="84" t="s">
        <v>37</v>
      </c>
      <c r="BP3" s="84" t="s">
        <v>44</v>
      </c>
      <c r="BQ3" s="84"/>
      <c r="BR3" s="84" t="s">
        <v>4</v>
      </c>
      <c r="BS3" s="84" t="s">
        <v>92</v>
      </c>
      <c r="BT3" s="85" t="s">
        <v>9</v>
      </c>
      <c r="BU3" s="84" t="s">
        <v>38</v>
      </c>
      <c r="BV3" s="84" t="s">
        <v>39</v>
      </c>
      <c r="BW3" s="84" t="s">
        <v>67</v>
      </c>
      <c r="BX3" s="84" t="s">
        <v>10</v>
      </c>
      <c r="BY3" s="84" t="s">
        <v>64</v>
      </c>
      <c r="BZ3" s="84" t="s">
        <v>6</v>
      </c>
      <c r="CA3" s="84" t="s">
        <v>74</v>
      </c>
      <c r="CB3" s="84" t="s">
        <v>7</v>
      </c>
      <c r="CC3" s="84" t="s">
        <v>33</v>
      </c>
      <c r="CD3" s="84" t="s">
        <v>4</v>
      </c>
      <c r="CE3" s="84" t="s">
        <v>68</v>
      </c>
      <c r="CF3" s="84" t="s">
        <v>10</v>
      </c>
      <c r="CG3" s="84" t="s">
        <v>8</v>
      </c>
      <c r="CH3" s="85" t="s">
        <v>11</v>
      </c>
      <c r="CI3" s="86">
        <v>5000</v>
      </c>
      <c r="CJ3" s="87">
        <v>1000</v>
      </c>
      <c r="CK3" s="87">
        <v>500</v>
      </c>
      <c r="CL3" s="87">
        <v>100</v>
      </c>
      <c r="CM3" s="87">
        <v>50</v>
      </c>
      <c r="CN3" s="87">
        <v>20</v>
      </c>
      <c r="CO3" s="88">
        <v>10</v>
      </c>
    </row>
    <row r="4" spans="1:94" ht="41.25" customHeight="1">
      <c r="A4" s="81">
        <v>1</v>
      </c>
      <c r="B4" s="81" t="s">
        <v>75</v>
      </c>
      <c r="C4" s="81" t="s">
        <v>90</v>
      </c>
      <c r="D4" s="81">
        <v>1</v>
      </c>
      <c r="E4" s="81">
        <v>2.5</v>
      </c>
      <c r="F4" s="121">
        <v>1</v>
      </c>
      <c r="G4" s="121">
        <v>3</v>
      </c>
      <c r="H4" s="121">
        <v>1</v>
      </c>
      <c r="I4" s="121"/>
      <c r="J4" s="81">
        <v>1</v>
      </c>
      <c r="K4" s="81">
        <v>2.5</v>
      </c>
      <c r="L4" s="81">
        <v>1</v>
      </c>
      <c r="M4" s="81">
        <v>1</v>
      </c>
      <c r="N4" s="80"/>
      <c r="O4" s="80"/>
      <c r="P4" s="81"/>
      <c r="Q4" s="89"/>
      <c r="R4" s="81"/>
      <c r="S4" s="81"/>
      <c r="T4" s="121">
        <v>1</v>
      </c>
      <c r="U4" s="123"/>
      <c r="V4" s="81">
        <v>1</v>
      </c>
      <c r="W4" s="81"/>
      <c r="X4" s="81"/>
      <c r="Y4" s="89"/>
      <c r="Z4" s="81"/>
      <c r="AA4" s="81"/>
      <c r="AB4" s="81"/>
      <c r="AC4" s="81"/>
      <c r="AD4" s="81"/>
      <c r="AE4" s="81"/>
      <c r="AF4" s="81">
        <v>1</v>
      </c>
      <c r="AG4" s="81">
        <v>2.5</v>
      </c>
      <c r="AH4" s="121">
        <v>1</v>
      </c>
      <c r="AI4" s="121">
        <v>1</v>
      </c>
      <c r="AJ4" s="81">
        <v>1</v>
      </c>
      <c r="AK4" s="81">
        <v>2.5</v>
      </c>
      <c r="AL4" s="81">
        <v>1</v>
      </c>
      <c r="AM4" s="81">
        <v>3</v>
      </c>
      <c r="AN4" s="81">
        <v>1</v>
      </c>
      <c r="AO4" s="81">
        <v>2.5</v>
      </c>
      <c r="AP4" s="81">
        <v>1</v>
      </c>
      <c r="AQ4" s="81">
        <v>1</v>
      </c>
      <c r="AR4" s="81">
        <v>1</v>
      </c>
      <c r="AS4" s="81">
        <v>2.5</v>
      </c>
      <c r="AT4" s="81">
        <v>1</v>
      </c>
      <c r="AU4" s="81">
        <v>3</v>
      </c>
      <c r="AV4" s="121">
        <v>1</v>
      </c>
      <c r="AW4" s="121">
        <v>2.5</v>
      </c>
      <c r="AX4" s="81">
        <v>1</v>
      </c>
      <c r="AY4" s="81">
        <v>1</v>
      </c>
      <c r="AZ4" s="81">
        <v>1</v>
      </c>
      <c r="BA4" s="81">
        <v>2.5</v>
      </c>
      <c r="BB4" s="81">
        <v>1</v>
      </c>
      <c r="BC4" s="81">
        <v>2</v>
      </c>
      <c r="BD4" s="81">
        <v>1</v>
      </c>
      <c r="BE4" s="81">
        <v>2.5</v>
      </c>
      <c r="BF4" s="81">
        <v>1</v>
      </c>
      <c r="BG4" s="81">
        <v>3</v>
      </c>
      <c r="BH4" s="81"/>
      <c r="BI4" s="81"/>
      <c r="BJ4" s="121"/>
      <c r="BK4" s="121"/>
      <c r="BL4" s="81">
        <v>1</v>
      </c>
      <c r="BM4" s="81">
        <v>2.5</v>
      </c>
      <c r="BN4" s="81">
        <f>D4+F4+H4+J4+L4+N4+P4+R4+T4+V4+X4+Z4+AB4+AD4+AF4+AH4+AJ4+AL4+AN4+AP4+AR4+AT4+AV4+AX4+AZ4+BB4+BD4+BF4+BH4+BJ4+BL4</f>
        <v>22</v>
      </c>
      <c r="BO4" s="81">
        <v>2.5</v>
      </c>
      <c r="BP4" s="81">
        <f>BN4+BO4</f>
        <v>24.5</v>
      </c>
      <c r="BQ4" s="81">
        <f>+BP4-BO4</f>
        <v>22</v>
      </c>
      <c r="BR4" s="90">
        <f>(BP4)*545</f>
        <v>13352.5</v>
      </c>
      <c r="BS4" s="90">
        <f>E4+G4+I4+K4+M4+O4+Q4+S4+U4+W4+Y4+AA4+AC4+AE4+AG4+AI4+AK4+AM4+AO4+AQ4+AS4+AU4+AW4+AY4+BA4+BC4+BE4+BG4+BI4+BK4+BM4</f>
        <v>43</v>
      </c>
      <c r="BT4" s="133">
        <f>BS4*102.19</f>
        <v>4394.17</v>
      </c>
      <c r="BU4" s="90">
        <f>BP4*30</f>
        <v>735</v>
      </c>
      <c r="BV4" s="90">
        <f>BN4*105</f>
        <v>2310</v>
      </c>
      <c r="BW4" s="90">
        <f>BR4+BU4+BV4</f>
        <v>16397.5</v>
      </c>
      <c r="BX4" s="90">
        <f>BR4+BT4+BU4+BV4</f>
        <v>20791.669999999998</v>
      </c>
      <c r="BY4" s="90">
        <v>5000</v>
      </c>
      <c r="BZ4" s="90"/>
      <c r="CA4" s="90"/>
      <c r="CB4" s="90"/>
      <c r="CC4" s="90">
        <v>11</v>
      </c>
      <c r="CD4" s="90">
        <f>CC4*40</f>
        <v>440</v>
      </c>
      <c r="CE4" s="90">
        <f>BY4+BZ4+CA4+CD4</f>
        <v>5440</v>
      </c>
      <c r="CF4" s="90">
        <f>+BX4-CE4</f>
        <v>15351.669999999998</v>
      </c>
      <c r="CG4" s="90">
        <f>FLOOR(CF4,10)</f>
        <v>15350</v>
      </c>
      <c r="CH4" s="90"/>
      <c r="CI4" s="70">
        <f>INT(CF4/5000)</f>
        <v>3</v>
      </c>
      <c r="CJ4" s="71">
        <f>INT((CF4-(CI4*5000))/1000)</f>
        <v>0</v>
      </c>
      <c r="CK4" s="71">
        <f>INT((CF4-(CI4*5000)-(CJ4*1000))/500)</f>
        <v>0</v>
      </c>
      <c r="CL4" s="71">
        <f>INT((CF4-(CI4*5000)-(CJ4*1000)-(CK4*500))/100)</f>
        <v>3</v>
      </c>
      <c r="CM4" s="71">
        <f>INT((CF4-(CI4*5000)-(CJ4*1000)-(CK4*500)-(CL4*100))/50)</f>
        <v>1</v>
      </c>
      <c r="CN4" s="71">
        <f>INT((CF4-(CI4*5000)-(CJ4*1000)-(CK4*500)-(CL4*100)-(CM4*50))/20)</f>
        <v>0</v>
      </c>
      <c r="CO4" s="72">
        <f>INT((CF4-(CI4*5000)-(CJ4*1000)-(CK4*500)-(CL4*100)-(CM4*50)-(CN4*20))/10)</f>
        <v>0</v>
      </c>
    </row>
    <row r="5" spans="1:94" ht="41.25" hidden="1" customHeight="1">
      <c r="A5" s="81"/>
      <c r="B5" s="81"/>
      <c r="C5" s="81"/>
      <c r="D5" s="81"/>
      <c r="E5" s="81"/>
      <c r="F5" s="121"/>
      <c r="G5" s="121"/>
      <c r="H5" s="121"/>
      <c r="I5" s="121"/>
      <c r="J5" s="81"/>
      <c r="K5" s="81"/>
      <c r="L5" s="81"/>
      <c r="M5" s="81"/>
      <c r="N5" s="80"/>
      <c r="O5" s="80"/>
      <c r="P5" s="81"/>
      <c r="Q5" s="89"/>
      <c r="R5" s="81"/>
      <c r="S5" s="81"/>
      <c r="T5" s="121"/>
      <c r="U5" s="123"/>
      <c r="V5" s="81"/>
      <c r="W5" s="81"/>
      <c r="X5" s="81"/>
      <c r="Y5" s="89"/>
      <c r="Z5" s="81"/>
      <c r="AA5" s="81"/>
      <c r="AB5" s="81"/>
      <c r="AC5" s="81"/>
      <c r="AD5" s="81"/>
      <c r="AE5" s="81"/>
      <c r="AF5" s="81"/>
      <c r="AG5" s="81"/>
      <c r="AH5" s="121"/>
      <c r="AI5" s="12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121"/>
      <c r="AW5" s="12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121"/>
      <c r="BK5" s="121"/>
      <c r="BL5" s="81"/>
      <c r="BM5" s="81"/>
      <c r="BN5" s="81">
        <f>D5+F5+H5+J5+L5+N5+P5+R5+T5+V5+X5+Z5+AB5+AD5+AF5+AH5+AJ5+AL5+AN5+AP5+AR5+AT5+AV5+AX5+AZ5+BB5+BD5+BF5+BH5+BJ5+BL5</f>
        <v>0</v>
      </c>
      <c r="BO5" s="81"/>
      <c r="BP5" s="81">
        <f>BN5+BO5</f>
        <v>0</v>
      </c>
      <c r="BQ5" s="81">
        <f>+BP5-BO5</f>
        <v>0</v>
      </c>
      <c r="BR5" s="90">
        <f>(BP5)*545</f>
        <v>0</v>
      </c>
      <c r="BS5" s="90">
        <f>E5+G5+I5+K5+M5+O5+Q5+S5+U5+W5+Y5+AA5+AC5+AE5+AG5+AI5+AK5+AM5+AO5+AQ5+AS5+AU5+AW5+AY5+BA5+BC5+BE5+BG5+BI5+BK5+BM5</f>
        <v>0</v>
      </c>
      <c r="BT5" s="133">
        <f>BS5*102.19</f>
        <v>0</v>
      </c>
      <c r="BU5" s="90">
        <f>BP5*30</f>
        <v>0</v>
      </c>
      <c r="BV5" s="90"/>
      <c r="BW5" s="90">
        <f>BR5+BU5+BV5</f>
        <v>0</v>
      </c>
      <c r="BX5" s="90">
        <f>BR5+BT5+BU5+BV5</f>
        <v>0</v>
      </c>
      <c r="BY5" s="90"/>
      <c r="BZ5" s="90"/>
      <c r="CA5" s="90"/>
      <c r="CB5" s="90"/>
      <c r="CC5" s="90"/>
      <c r="CD5" s="90">
        <f t="shared" ref="CD5" si="0">CC5*40</f>
        <v>0</v>
      </c>
      <c r="CE5" s="90">
        <f>BY5+BZ5+CA5+CD5</f>
        <v>0</v>
      </c>
      <c r="CF5" s="90">
        <f>+BX5-CE5</f>
        <v>0</v>
      </c>
      <c r="CG5" s="90">
        <f>FLOOR(CF5,10)</f>
        <v>0</v>
      </c>
      <c r="CH5" s="90"/>
      <c r="CI5" s="70">
        <f t="shared" ref="CI5" si="1">INT(CF5/5000)</f>
        <v>0</v>
      </c>
      <c r="CJ5" s="71">
        <f t="shared" ref="CJ5" si="2">INT((CF5-(CI5*5000))/1000)</f>
        <v>0</v>
      </c>
      <c r="CK5" s="71">
        <f t="shared" ref="CK5" si="3">INT((CF5-(CI5*5000)-(CJ5*1000))/500)</f>
        <v>0</v>
      </c>
      <c r="CL5" s="71">
        <f t="shared" ref="CL5" si="4">INT((CF5-(CI5*5000)-(CJ5*1000)-(CK5*500))/100)</f>
        <v>0</v>
      </c>
      <c r="CM5" s="71">
        <f t="shared" ref="CM5" si="5">INT((CF5-(CI5*5000)-(CJ5*1000)-(CK5*500)-(CL5*100))/50)</f>
        <v>0</v>
      </c>
      <c r="CN5" s="71">
        <f t="shared" ref="CN5" si="6">INT((CF5-(CI5*5000)-(CJ5*1000)-(CK5*500)-(CL5*100)-(CM5*50))/20)</f>
        <v>0</v>
      </c>
      <c r="CO5" s="72">
        <f t="shared" ref="CO5" si="7">INT((CF5-(CI5*5000)-(CJ5*1000)-(CK5*500)-(CL5*100)-(CM5*50)-(CN5*20))/10)</f>
        <v>0</v>
      </c>
    </row>
    <row r="6" spans="1:94" ht="26.25" customHeight="1">
      <c r="A6" s="143" t="s">
        <v>3</v>
      </c>
      <c r="B6" s="144"/>
      <c r="C6" s="145"/>
      <c r="D6" s="81">
        <f t="shared" ref="D6:AI6" si="8">SUM(D4:D5)</f>
        <v>1</v>
      </c>
      <c r="E6" s="81">
        <f t="shared" si="8"/>
        <v>2.5</v>
      </c>
      <c r="F6" s="121">
        <f t="shared" si="8"/>
        <v>1</v>
      </c>
      <c r="G6" s="121">
        <f t="shared" si="8"/>
        <v>3</v>
      </c>
      <c r="H6" s="121">
        <f t="shared" si="8"/>
        <v>1</v>
      </c>
      <c r="I6" s="121">
        <f t="shared" si="8"/>
        <v>0</v>
      </c>
      <c r="J6" s="81">
        <f t="shared" si="8"/>
        <v>1</v>
      </c>
      <c r="K6" s="81">
        <f t="shared" si="8"/>
        <v>2.5</v>
      </c>
      <c r="L6" s="81">
        <f t="shared" si="8"/>
        <v>1</v>
      </c>
      <c r="M6" s="81">
        <f t="shared" si="8"/>
        <v>1</v>
      </c>
      <c r="N6" s="81">
        <f t="shared" si="8"/>
        <v>0</v>
      </c>
      <c r="O6" s="81">
        <f t="shared" si="8"/>
        <v>0</v>
      </c>
      <c r="P6" s="81">
        <f t="shared" si="8"/>
        <v>0</v>
      </c>
      <c r="Q6" s="81">
        <f t="shared" si="8"/>
        <v>0</v>
      </c>
      <c r="R6" s="81">
        <f t="shared" si="8"/>
        <v>0</v>
      </c>
      <c r="S6" s="81">
        <f t="shared" si="8"/>
        <v>0</v>
      </c>
      <c r="T6" s="121">
        <f t="shared" si="8"/>
        <v>1</v>
      </c>
      <c r="U6" s="121">
        <f t="shared" si="8"/>
        <v>0</v>
      </c>
      <c r="V6" s="81">
        <f t="shared" si="8"/>
        <v>1</v>
      </c>
      <c r="W6" s="81">
        <f t="shared" si="8"/>
        <v>0</v>
      </c>
      <c r="X6" s="81">
        <f t="shared" si="8"/>
        <v>0</v>
      </c>
      <c r="Y6" s="81">
        <f t="shared" si="8"/>
        <v>0</v>
      </c>
      <c r="Z6" s="81">
        <f t="shared" si="8"/>
        <v>0</v>
      </c>
      <c r="AA6" s="81">
        <f t="shared" si="8"/>
        <v>0</v>
      </c>
      <c r="AB6" s="81">
        <f t="shared" si="8"/>
        <v>0</v>
      </c>
      <c r="AC6" s="81">
        <f t="shared" si="8"/>
        <v>0</v>
      </c>
      <c r="AD6" s="81">
        <f t="shared" si="8"/>
        <v>0</v>
      </c>
      <c r="AE6" s="81">
        <f t="shared" si="8"/>
        <v>0</v>
      </c>
      <c r="AF6" s="81">
        <f t="shared" si="8"/>
        <v>1</v>
      </c>
      <c r="AG6" s="81">
        <f t="shared" si="8"/>
        <v>2.5</v>
      </c>
      <c r="AH6" s="121">
        <f t="shared" si="8"/>
        <v>1</v>
      </c>
      <c r="AI6" s="121">
        <f t="shared" si="8"/>
        <v>1</v>
      </c>
      <c r="AJ6" s="81">
        <f t="shared" ref="AJ6:BO6" si="9">SUM(AJ4:AJ5)</f>
        <v>1</v>
      </c>
      <c r="AK6" s="81">
        <f t="shared" si="9"/>
        <v>2.5</v>
      </c>
      <c r="AL6" s="81">
        <f t="shared" si="9"/>
        <v>1</v>
      </c>
      <c r="AM6" s="81">
        <f t="shared" si="9"/>
        <v>3</v>
      </c>
      <c r="AN6" s="81">
        <f t="shared" si="9"/>
        <v>1</v>
      </c>
      <c r="AO6" s="81">
        <f t="shared" si="9"/>
        <v>2.5</v>
      </c>
      <c r="AP6" s="81">
        <f t="shared" si="9"/>
        <v>1</v>
      </c>
      <c r="AQ6" s="81">
        <f t="shared" si="9"/>
        <v>1</v>
      </c>
      <c r="AR6" s="81">
        <f t="shared" si="9"/>
        <v>1</v>
      </c>
      <c r="AS6" s="81">
        <f t="shared" si="9"/>
        <v>2.5</v>
      </c>
      <c r="AT6" s="81">
        <f t="shared" si="9"/>
        <v>1</v>
      </c>
      <c r="AU6" s="81">
        <f t="shared" si="9"/>
        <v>3</v>
      </c>
      <c r="AV6" s="121">
        <f t="shared" si="9"/>
        <v>1</v>
      </c>
      <c r="AW6" s="121">
        <f t="shared" si="9"/>
        <v>2.5</v>
      </c>
      <c r="AX6" s="81">
        <f t="shared" si="9"/>
        <v>1</v>
      </c>
      <c r="AY6" s="81">
        <f t="shared" si="9"/>
        <v>1</v>
      </c>
      <c r="AZ6" s="81">
        <f t="shared" si="9"/>
        <v>1</v>
      </c>
      <c r="BA6" s="81">
        <f t="shared" si="9"/>
        <v>2.5</v>
      </c>
      <c r="BB6" s="81">
        <f t="shared" si="9"/>
        <v>1</v>
      </c>
      <c r="BC6" s="81">
        <f t="shared" si="9"/>
        <v>2</v>
      </c>
      <c r="BD6" s="81">
        <f t="shared" si="9"/>
        <v>1</v>
      </c>
      <c r="BE6" s="81">
        <f t="shared" si="9"/>
        <v>2.5</v>
      </c>
      <c r="BF6" s="81">
        <f t="shared" si="9"/>
        <v>1</v>
      </c>
      <c r="BG6" s="81">
        <f t="shared" si="9"/>
        <v>3</v>
      </c>
      <c r="BH6" s="81">
        <f t="shared" si="9"/>
        <v>0</v>
      </c>
      <c r="BI6" s="81">
        <f t="shared" si="9"/>
        <v>0</v>
      </c>
      <c r="BJ6" s="121">
        <f t="shared" si="9"/>
        <v>0</v>
      </c>
      <c r="BK6" s="121">
        <f t="shared" si="9"/>
        <v>0</v>
      </c>
      <c r="BL6" s="81">
        <f t="shared" si="9"/>
        <v>1</v>
      </c>
      <c r="BM6" s="81">
        <f t="shared" si="9"/>
        <v>2.5</v>
      </c>
      <c r="BN6" s="81">
        <f>SUM(BN4:BN5)</f>
        <v>22</v>
      </c>
      <c r="BO6" s="81">
        <f t="shared" si="9"/>
        <v>2.5</v>
      </c>
      <c r="BP6" s="81">
        <f t="shared" ref="BP6:CO6" si="10">SUM(BP4:BP5)</f>
        <v>24.5</v>
      </c>
      <c r="BQ6" s="81">
        <f t="shared" si="10"/>
        <v>22</v>
      </c>
      <c r="BR6" s="90">
        <f t="shared" si="10"/>
        <v>13352.5</v>
      </c>
      <c r="BS6" s="90">
        <f>SUM(BS4:BS5)</f>
        <v>43</v>
      </c>
      <c r="BT6" s="90">
        <f t="shared" si="10"/>
        <v>4394.17</v>
      </c>
      <c r="BU6" s="90">
        <f t="shared" si="10"/>
        <v>735</v>
      </c>
      <c r="BV6" s="90">
        <f t="shared" si="10"/>
        <v>2310</v>
      </c>
      <c r="BW6" s="90">
        <f t="shared" si="10"/>
        <v>16397.5</v>
      </c>
      <c r="BX6" s="90">
        <f t="shared" si="10"/>
        <v>20791.669999999998</v>
      </c>
      <c r="BY6" s="90">
        <f t="shared" si="10"/>
        <v>5000</v>
      </c>
      <c r="BZ6" s="90">
        <f t="shared" si="10"/>
        <v>0</v>
      </c>
      <c r="CA6" s="90">
        <f t="shared" si="10"/>
        <v>0</v>
      </c>
      <c r="CB6" s="90">
        <f t="shared" si="10"/>
        <v>0</v>
      </c>
      <c r="CC6" s="90">
        <f t="shared" si="10"/>
        <v>11</v>
      </c>
      <c r="CD6" s="90">
        <f t="shared" si="10"/>
        <v>440</v>
      </c>
      <c r="CE6" s="90">
        <f t="shared" si="10"/>
        <v>5440</v>
      </c>
      <c r="CF6" s="90">
        <f>SUM(CF4:CF5)</f>
        <v>15351.669999999998</v>
      </c>
      <c r="CG6" s="81">
        <f t="shared" si="10"/>
        <v>15350</v>
      </c>
      <c r="CH6" s="81">
        <f t="shared" si="10"/>
        <v>0</v>
      </c>
      <c r="CI6" s="93">
        <f t="shared" si="10"/>
        <v>3</v>
      </c>
      <c r="CJ6" s="93">
        <f t="shared" si="10"/>
        <v>0</v>
      </c>
      <c r="CK6" s="93">
        <f t="shared" si="10"/>
        <v>0</v>
      </c>
      <c r="CL6" s="93">
        <f t="shared" si="10"/>
        <v>3</v>
      </c>
      <c r="CM6" s="93">
        <f t="shared" si="10"/>
        <v>1</v>
      </c>
      <c r="CN6" s="93">
        <f t="shared" si="10"/>
        <v>0</v>
      </c>
      <c r="CO6" s="93">
        <f t="shared" si="10"/>
        <v>0</v>
      </c>
    </row>
    <row r="7" spans="1:94">
      <c r="AD7" s="95"/>
      <c r="CI7" s="78">
        <f t="shared" ref="CI7:CO7" si="11">CI3*CI6</f>
        <v>15000</v>
      </c>
      <c r="CJ7" s="78">
        <f t="shared" si="11"/>
        <v>0</v>
      </c>
      <c r="CK7" s="78">
        <f t="shared" si="11"/>
        <v>0</v>
      </c>
      <c r="CL7" s="78">
        <f t="shared" si="11"/>
        <v>300</v>
      </c>
      <c r="CM7" s="78">
        <f t="shared" si="11"/>
        <v>50</v>
      </c>
      <c r="CN7" s="78">
        <f t="shared" si="11"/>
        <v>0</v>
      </c>
      <c r="CO7" s="78">
        <f t="shared" si="11"/>
        <v>0</v>
      </c>
      <c r="CP7" s="96">
        <f>SUM(CI7:CO7)</f>
        <v>15350</v>
      </c>
    </row>
    <row r="8" spans="1:94">
      <c r="CP8" s="97">
        <f>CF6-CP7</f>
        <v>1.6699999999982538</v>
      </c>
    </row>
    <row r="9" spans="1:94">
      <c r="BT9" s="97"/>
      <c r="BV9" s="97"/>
    </row>
    <row r="10" spans="1:94">
      <c r="BT10" s="97"/>
      <c r="CD10" s="97"/>
      <c r="CE10" s="97"/>
    </row>
    <row r="11" spans="1:94">
      <c r="BT11" s="97"/>
      <c r="BX11" s="97"/>
      <c r="BY11" s="97"/>
    </row>
    <row r="12" spans="1:94">
      <c r="CD12" s="97">
        <f>CC6+SHIFTING!BZ17+DRIER!BZ14+LOFT!BZ11</f>
        <v>183</v>
      </c>
      <c r="CE12" s="97">
        <f>BZ6+SHIFTING!BX17+DRIER!BY14+ROLLING!BX9+LOFT!BX11+'LORRY HELPERS'!BS14</f>
        <v>6800</v>
      </c>
    </row>
    <row r="13" spans="1:94">
      <c r="BU13" s="97"/>
      <c r="BZ13" s="97">
        <f>BX6-CE6</f>
        <v>15351.669999999998</v>
      </c>
      <c r="CA13" s="97"/>
      <c r="CG13" s="82" t="e">
        <f>#REF!=#REF!</f>
        <v>#REF!</v>
      </c>
      <c r="CO13" s="97">
        <f>CF6-CP7</f>
        <v>1.6699999999982538</v>
      </c>
    </row>
    <row r="14" spans="1:94">
      <c r="BW14" s="97"/>
    </row>
    <row r="16" spans="1:94">
      <c r="CC16" s="97">
        <f>BY6+BZ6+CD6</f>
        <v>5440</v>
      </c>
    </row>
    <row r="18" spans="90:91">
      <c r="CM18" s="97"/>
    </row>
    <row r="19" spans="90:91">
      <c r="CL19" s="98"/>
    </row>
    <row r="20" spans="90:91">
      <c r="CM20" s="98"/>
    </row>
    <row r="21" spans="90:91">
      <c r="CM21" s="97"/>
    </row>
  </sheetData>
  <mergeCells count="3">
    <mergeCell ref="A1:M1"/>
    <mergeCell ref="A2:N2"/>
    <mergeCell ref="A6:C6"/>
  </mergeCells>
  <pageMargins left="0.55000000000000004" right="0.15" top="0.75" bottom="0.75" header="0.3" footer="0.3"/>
  <pageSetup paperSize="5" scale="85" orientation="landscape" r:id="rId1"/>
  <colBreaks count="1" manualBreakCount="1">
    <brk id="34" max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CM33"/>
  <sheetViews>
    <sheetView tabSelected="1" topLeftCell="BN4" workbookViewId="0">
      <selection activeCell="A11" sqref="A11:XFD11"/>
    </sheetView>
  </sheetViews>
  <sheetFormatPr defaultRowHeight="15"/>
  <cols>
    <col min="1" max="1" width="3.85546875" style="11" customWidth="1"/>
    <col min="2" max="2" width="2.85546875" style="11" customWidth="1"/>
    <col min="3" max="3" width="19" style="11" customWidth="1"/>
    <col min="4" max="4" width="5.42578125" style="11" customWidth="1"/>
    <col min="5" max="5" width="4.7109375" style="11" customWidth="1"/>
    <col min="6" max="6" width="4" style="126" customWidth="1"/>
    <col min="7" max="7" width="6.140625" style="126" customWidth="1"/>
    <col min="8" max="8" width="2.7109375" style="126" customWidth="1"/>
    <col min="9" max="9" width="5.7109375" style="126" customWidth="1"/>
    <col min="10" max="10" width="2.7109375" style="11" customWidth="1"/>
    <col min="11" max="11" width="5.5703125" style="11" customWidth="1"/>
    <col min="12" max="12" width="2.7109375" style="11" customWidth="1"/>
    <col min="13" max="13" width="4" style="11" customWidth="1"/>
    <col min="14" max="14" width="3.5703125" style="11" customWidth="1"/>
    <col min="15" max="15" width="4" style="11" customWidth="1"/>
    <col min="16" max="16" width="2.7109375" style="11" customWidth="1"/>
    <col min="17" max="17" width="5.42578125" style="11" customWidth="1"/>
    <col min="18" max="18" width="2.7109375" style="11" customWidth="1"/>
    <col min="19" max="19" width="6.5703125" style="11" customWidth="1"/>
    <col min="20" max="20" width="2.7109375" style="126" customWidth="1"/>
    <col min="21" max="21" width="6.140625" style="126" customWidth="1"/>
    <col min="22" max="22" width="4.42578125" style="11" customWidth="1"/>
    <col min="23" max="24" width="5.28515625" style="11" customWidth="1"/>
    <col min="25" max="25" width="5" style="11" customWidth="1"/>
    <col min="26" max="26" width="3.85546875" style="11" customWidth="1"/>
    <col min="27" max="27" width="5" style="11" customWidth="1"/>
    <col min="28" max="28" width="2.7109375" style="11" customWidth="1"/>
    <col min="29" max="29" width="5.7109375" style="11" customWidth="1"/>
    <col min="30" max="30" width="2.7109375" style="11" customWidth="1"/>
    <col min="31" max="31" width="6.42578125" style="11" customWidth="1"/>
    <col min="32" max="32" width="3" style="103" customWidth="1"/>
    <col min="33" max="33" width="3.85546875" style="103" customWidth="1"/>
    <col min="34" max="34" width="2.7109375" style="126" customWidth="1"/>
    <col min="35" max="35" width="5.7109375" style="126" customWidth="1"/>
    <col min="36" max="36" width="3.7109375" style="11" customWidth="1"/>
    <col min="37" max="37" width="7" style="11" customWidth="1"/>
    <col min="38" max="38" width="3.85546875" style="11" customWidth="1"/>
    <col min="39" max="39" width="5" style="11" customWidth="1"/>
    <col min="40" max="40" width="3.42578125" style="11" customWidth="1"/>
    <col min="41" max="41" width="4.7109375" style="11" customWidth="1"/>
    <col min="42" max="42" width="4.28515625" style="104" customWidth="1"/>
    <col min="43" max="43" width="5.28515625" style="11" customWidth="1"/>
    <col min="44" max="44" width="4" style="11" customWidth="1"/>
    <col min="45" max="45" width="6.140625" style="11" customWidth="1"/>
    <col min="46" max="46" width="2.7109375" style="11" customWidth="1"/>
    <col min="47" max="47" width="5" style="11" customWidth="1"/>
    <col min="48" max="48" width="4.140625" style="126" customWidth="1"/>
    <col min="49" max="49" width="7" style="126" customWidth="1"/>
    <col min="50" max="50" width="4.85546875" style="11" customWidth="1"/>
    <col min="51" max="51" width="6.5703125" style="11" customWidth="1"/>
    <col min="52" max="52" width="4.85546875" style="11" customWidth="1"/>
    <col min="53" max="53" width="5" style="11" customWidth="1"/>
    <col min="54" max="54" width="5.28515625" style="11" customWidth="1"/>
    <col min="55" max="55" width="5.7109375" style="11" customWidth="1"/>
    <col min="56" max="56" width="5.140625" style="11" customWidth="1"/>
    <col min="57" max="57" width="5.42578125" style="11" customWidth="1"/>
    <col min="58" max="58" width="4.42578125" style="11" customWidth="1"/>
    <col min="59" max="59" width="5.42578125" style="11" customWidth="1"/>
    <col min="60" max="60" width="3.5703125" style="11" customWidth="1"/>
    <col min="61" max="61" width="6.28515625" style="11" customWidth="1"/>
    <col min="62" max="62" width="5.140625" style="126" customWidth="1"/>
    <col min="63" max="63" width="4.85546875" style="126" customWidth="1"/>
    <col min="64" max="64" width="4.85546875" style="11" customWidth="1"/>
    <col min="65" max="67" width="5.42578125" style="11" customWidth="1"/>
    <col min="68" max="68" width="6.42578125" style="11" customWidth="1"/>
    <col min="69" max="69" width="7.85546875" style="11" customWidth="1"/>
    <col min="70" max="70" width="11.5703125" style="102" customWidth="1"/>
    <col min="71" max="71" width="12" style="102" customWidth="1"/>
    <col min="72" max="74" width="11.7109375" style="102" customWidth="1"/>
    <col min="75" max="75" width="13.5703125" style="102" customWidth="1"/>
    <col min="76" max="76" width="10.7109375" style="102" customWidth="1"/>
    <col min="77" max="77" width="10.28515625" style="102" customWidth="1"/>
    <col min="78" max="78" width="8.28515625" style="102" customWidth="1"/>
    <col min="79" max="79" width="10.140625" style="102" customWidth="1"/>
    <col min="80" max="80" width="11.140625" style="102" customWidth="1"/>
    <col min="81" max="81" width="12.42578125" style="102" customWidth="1"/>
    <col min="82" max="82" width="13.5703125" style="102" hidden="1" customWidth="1"/>
    <col min="83" max="83" width="16.85546875" style="11" customWidth="1"/>
    <col min="84" max="84" width="10.85546875" style="11" customWidth="1"/>
    <col min="85" max="85" width="9.140625" style="11" customWidth="1"/>
    <col min="86" max="90" width="9.140625" style="11"/>
    <col min="91" max="91" width="11.42578125" style="11" customWidth="1"/>
    <col min="92" max="16384" width="9.140625" style="11"/>
  </cols>
  <sheetData>
    <row r="1" spans="1:91">
      <c r="A1" s="99" t="s">
        <v>115</v>
      </c>
      <c r="B1" s="99"/>
      <c r="C1" s="99"/>
      <c r="D1" s="99"/>
      <c r="E1" s="99"/>
      <c r="F1" s="124"/>
      <c r="G1" s="124"/>
      <c r="H1" s="124"/>
      <c r="I1" s="124"/>
      <c r="J1" s="99"/>
      <c r="K1" s="99"/>
      <c r="L1" s="99"/>
      <c r="M1" s="99"/>
      <c r="N1" s="99"/>
      <c r="O1" s="99"/>
      <c r="P1" s="99"/>
      <c r="Q1" s="99"/>
      <c r="R1" s="99"/>
      <c r="S1" s="99"/>
      <c r="T1" s="124"/>
      <c r="U1" s="124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G1" s="100"/>
      <c r="AH1" s="124"/>
      <c r="AI1" s="124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124"/>
      <c r="AW1" s="124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124"/>
      <c r="BK1" s="124"/>
      <c r="BL1" s="99"/>
      <c r="BM1" s="99"/>
      <c r="BN1" s="99"/>
      <c r="BO1" s="99"/>
      <c r="BP1" s="99"/>
      <c r="BQ1" s="99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</row>
    <row r="2" spans="1:91">
      <c r="A2" s="99" t="s">
        <v>32</v>
      </c>
      <c r="B2" s="99"/>
      <c r="C2" s="99"/>
      <c r="D2" s="99"/>
      <c r="E2" s="99"/>
      <c r="F2" s="124"/>
      <c r="G2" s="124"/>
      <c r="H2" s="124"/>
      <c r="I2" s="124"/>
      <c r="J2" s="99"/>
      <c r="K2" s="99"/>
      <c r="L2" s="99"/>
      <c r="M2" s="99"/>
      <c r="N2" s="99"/>
      <c r="O2" s="99"/>
    </row>
    <row r="3" spans="1:91">
      <c r="A3" s="140" t="s">
        <v>63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05"/>
      <c r="O3" s="105"/>
    </row>
    <row r="4" spans="1:91" ht="45">
      <c r="A4" s="106" t="s">
        <v>0</v>
      </c>
      <c r="B4" s="107"/>
      <c r="C4" s="36" t="s">
        <v>2</v>
      </c>
      <c r="D4" s="36">
        <v>1</v>
      </c>
      <c r="E4" s="36" t="s">
        <v>31</v>
      </c>
      <c r="F4" s="125">
        <v>2</v>
      </c>
      <c r="G4" s="125" t="s">
        <v>31</v>
      </c>
      <c r="H4" s="125">
        <v>3</v>
      </c>
      <c r="I4" s="125" t="s">
        <v>31</v>
      </c>
      <c r="J4" s="36">
        <v>4</v>
      </c>
      <c r="K4" s="36" t="s">
        <v>31</v>
      </c>
      <c r="L4" s="36">
        <v>5</v>
      </c>
      <c r="M4" s="36" t="s">
        <v>31</v>
      </c>
      <c r="N4" s="36">
        <v>6</v>
      </c>
      <c r="O4" s="36" t="s">
        <v>31</v>
      </c>
      <c r="P4" s="36">
        <v>7</v>
      </c>
      <c r="Q4" s="36" t="s">
        <v>31</v>
      </c>
      <c r="R4" s="36">
        <v>8</v>
      </c>
      <c r="S4" s="36" t="s">
        <v>31</v>
      </c>
      <c r="T4" s="125">
        <v>9</v>
      </c>
      <c r="U4" s="125" t="s">
        <v>31</v>
      </c>
      <c r="V4" s="36">
        <v>10</v>
      </c>
      <c r="W4" s="36" t="s">
        <v>31</v>
      </c>
      <c r="X4" s="36">
        <v>11</v>
      </c>
      <c r="Y4" s="36" t="s">
        <v>31</v>
      </c>
      <c r="Z4" s="36">
        <v>12</v>
      </c>
      <c r="AA4" s="36" t="s">
        <v>31</v>
      </c>
      <c r="AB4" s="36">
        <v>13</v>
      </c>
      <c r="AC4" s="36" t="s">
        <v>31</v>
      </c>
      <c r="AD4" s="36">
        <v>14</v>
      </c>
      <c r="AE4" s="36" t="s">
        <v>31</v>
      </c>
      <c r="AF4" s="5">
        <v>15</v>
      </c>
      <c r="AG4" s="5" t="s">
        <v>31</v>
      </c>
      <c r="AH4" s="125">
        <v>16</v>
      </c>
      <c r="AI4" s="125" t="s">
        <v>31</v>
      </c>
      <c r="AJ4" s="36">
        <v>17</v>
      </c>
      <c r="AK4" s="36" t="s">
        <v>31</v>
      </c>
      <c r="AL4" s="36">
        <v>18</v>
      </c>
      <c r="AM4" s="36" t="s">
        <v>31</v>
      </c>
      <c r="AN4" s="36">
        <v>19</v>
      </c>
      <c r="AO4" s="36" t="s">
        <v>31</v>
      </c>
      <c r="AP4" s="108">
        <v>20</v>
      </c>
      <c r="AQ4" s="36" t="s">
        <v>31</v>
      </c>
      <c r="AR4" s="36">
        <v>21</v>
      </c>
      <c r="AS4" s="36" t="s">
        <v>31</v>
      </c>
      <c r="AT4" s="36">
        <v>22</v>
      </c>
      <c r="AU4" s="36" t="s">
        <v>31</v>
      </c>
      <c r="AV4" s="125">
        <v>23</v>
      </c>
      <c r="AW4" s="125" t="s">
        <v>31</v>
      </c>
      <c r="AX4" s="36">
        <v>24</v>
      </c>
      <c r="AY4" s="36" t="s">
        <v>31</v>
      </c>
      <c r="AZ4" s="36">
        <v>25</v>
      </c>
      <c r="BA4" s="36" t="s">
        <v>31</v>
      </c>
      <c r="BB4" s="36">
        <v>26</v>
      </c>
      <c r="BC4" s="36" t="s">
        <v>31</v>
      </c>
      <c r="BD4" s="36">
        <v>27</v>
      </c>
      <c r="BE4" s="36" t="s">
        <v>31</v>
      </c>
      <c r="BF4" s="36">
        <v>28</v>
      </c>
      <c r="BG4" s="36" t="s">
        <v>31</v>
      </c>
      <c r="BH4" s="36">
        <v>29</v>
      </c>
      <c r="BI4" s="36" t="s">
        <v>31</v>
      </c>
      <c r="BJ4" s="125">
        <v>30</v>
      </c>
      <c r="BK4" s="125" t="s">
        <v>31</v>
      </c>
      <c r="BL4" s="36">
        <v>31</v>
      </c>
      <c r="BM4" s="36" t="s">
        <v>60</v>
      </c>
      <c r="BN4" s="48" t="s">
        <v>3</v>
      </c>
      <c r="BO4" s="48" t="s">
        <v>37</v>
      </c>
      <c r="BP4" s="48" t="s">
        <v>93</v>
      </c>
      <c r="BQ4" s="48" t="s">
        <v>5</v>
      </c>
      <c r="BR4" s="69" t="s">
        <v>44</v>
      </c>
      <c r="BS4" s="69" t="s">
        <v>59</v>
      </c>
      <c r="BT4" s="69" t="s">
        <v>34</v>
      </c>
      <c r="BU4" s="69" t="s">
        <v>35</v>
      </c>
      <c r="BV4" s="69" t="s">
        <v>65</v>
      </c>
      <c r="BW4" s="69" t="s">
        <v>10</v>
      </c>
      <c r="BX4" s="69" t="s">
        <v>6</v>
      </c>
      <c r="BY4" s="69" t="s">
        <v>7</v>
      </c>
      <c r="BZ4" s="69" t="s">
        <v>33</v>
      </c>
      <c r="CA4" s="69" t="s">
        <v>4</v>
      </c>
      <c r="CB4" s="69" t="s">
        <v>66</v>
      </c>
      <c r="CC4" s="69" t="s">
        <v>8</v>
      </c>
      <c r="CD4" s="69" t="s">
        <v>36</v>
      </c>
      <c r="CE4" s="48" t="s">
        <v>11</v>
      </c>
      <c r="CF4" s="66">
        <v>5000</v>
      </c>
      <c r="CG4" s="67">
        <v>1000</v>
      </c>
      <c r="CH4" s="67">
        <v>500</v>
      </c>
      <c r="CI4" s="67">
        <v>100</v>
      </c>
      <c r="CJ4" s="67">
        <v>50</v>
      </c>
      <c r="CK4" s="67">
        <v>20</v>
      </c>
      <c r="CL4" s="67">
        <v>10</v>
      </c>
    </row>
    <row r="5" spans="1:91" ht="30.75" customHeight="1">
      <c r="A5" s="146">
        <v>1</v>
      </c>
      <c r="B5" s="147"/>
      <c r="C5" s="36" t="s">
        <v>118</v>
      </c>
      <c r="D5" s="36">
        <v>1</v>
      </c>
      <c r="E5" s="36">
        <v>2.5</v>
      </c>
      <c r="F5" s="125">
        <v>1</v>
      </c>
      <c r="G5" s="125">
        <v>3</v>
      </c>
      <c r="H5" s="125"/>
      <c r="I5" s="125"/>
      <c r="J5" s="36"/>
      <c r="K5" s="36"/>
      <c r="L5" s="36"/>
      <c r="M5" s="36"/>
      <c r="N5" s="36"/>
      <c r="O5" s="36"/>
      <c r="P5" s="36"/>
      <c r="Q5" s="36"/>
      <c r="R5" s="36"/>
      <c r="S5" s="36"/>
      <c r="T5" s="125"/>
      <c r="U5" s="125"/>
      <c r="V5" s="36"/>
      <c r="W5" s="36"/>
      <c r="X5" s="36"/>
      <c r="Y5" s="36"/>
      <c r="Z5" s="36"/>
      <c r="AA5" s="36"/>
      <c r="AB5" s="36"/>
      <c r="AC5" s="36"/>
      <c r="AD5" s="36"/>
      <c r="AE5" s="36"/>
      <c r="AF5" s="5"/>
      <c r="AG5" s="5"/>
      <c r="AH5" s="125"/>
      <c r="AI5" s="125"/>
      <c r="AJ5" s="36"/>
      <c r="AK5" s="36"/>
      <c r="AL5" s="36"/>
      <c r="AM5" s="36"/>
      <c r="AN5" s="73"/>
      <c r="AO5" s="73"/>
      <c r="AP5" s="108"/>
      <c r="AQ5" s="36"/>
      <c r="AR5" s="36"/>
      <c r="AS5" s="36"/>
      <c r="AT5" s="36"/>
      <c r="AU5" s="36"/>
      <c r="AV5" s="125"/>
      <c r="AW5" s="125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25"/>
      <c r="BK5" s="125"/>
      <c r="BL5" s="36"/>
      <c r="BM5" s="36"/>
      <c r="BN5" s="36">
        <f>D5+F5+H5+J5+L5+N5+P5+R5+T5+V5+X5+Z5+AB5+AD5+AF5+AH5+AJ5+AL5+AN5+AP5+AR5+AT5+AV5+AX5+AZ5+BB5+BD5+BF5+BH5+BJ5+BL5</f>
        <v>2</v>
      </c>
      <c r="BO5" s="36">
        <v>0.5</v>
      </c>
      <c r="BP5" s="36">
        <f>BN5+BO5</f>
        <v>2.5</v>
      </c>
      <c r="BQ5" s="109">
        <f>E5+G5+I5+K5+M5+O5+Q5+S5+U5+W5+Y5+AA5+AC5+AE5+AG5+AI5+AK5+AM5+AO5+AQ5+AS5+AU5+AW5+AY5+BA5+BC5+BE5+BG5+BI5+BK5+BM5</f>
        <v>5.5</v>
      </c>
      <c r="BR5" s="39">
        <f>(BN5+BO5)*545</f>
        <v>1362.5</v>
      </c>
      <c r="BS5" s="39">
        <f>BQ5*102.19</f>
        <v>562.04499999999996</v>
      </c>
      <c r="BT5" s="39">
        <f>(BN5+BO5)*30</f>
        <v>75</v>
      </c>
      <c r="BU5" s="39"/>
      <c r="BV5" s="39">
        <f>BR5+BT5+BU5</f>
        <v>1437.5</v>
      </c>
      <c r="BW5" s="39">
        <f>BR5+BS5+BT5+BU5</f>
        <v>1999.5450000000001</v>
      </c>
      <c r="BX5" s="39"/>
      <c r="BY5" s="39"/>
      <c r="BZ5" s="39">
        <v>2</v>
      </c>
      <c r="CA5" s="39">
        <f>BZ5*40</f>
        <v>80</v>
      </c>
      <c r="CB5" s="39">
        <f>BX5+BY5+CA5</f>
        <v>80</v>
      </c>
      <c r="CC5" s="39">
        <f>BW5-CB5</f>
        <v>1919.5450000000001</v>
      </c>
      <c r="CD5" s="39">
        <f>FLOOR(CC5,10)</f>
        <v>1910</v>
      </c>
      <c r="CE5" s="41"/>
      <c r="CF5" s="70">
        <f>INT(CC5/5000)</f>
        <v>0</v>
      </c>
      <c r="CG5" s="71">
        <f>INT((CC5-(CF5*5000))/1000)</f>
        <v>1</v>
      </c>
      <c r="CH5" s="71">
        <f>INT((CC5-(CF5*5000)-(CG5*1000))/500)</f>
        <v>1</v>
      </c>
      <c r="CI5" s="71">
        <f>INT((CC5-(CF5*5000)-(CG5*1000)-(CH5*500))/100)</f>
        <v>4</v>
      </c>
      <c r="CJ5" s="71">
        <f>INT((CC5-(CF5*5000)-(CG5*1000)-(CH5*500)-(CI5*100))/50)</f>
        <v>0</v>
      </c>
      <c r="CK5" s="71">
        <f>INT((CC5-(CF5*5000)-(CG5*1000)-(CH5*500)-(CI5*100)-(CJ5*50))/20)</f>
        <v>0</v>
      </c>
      <c r="CL5" s="110">
        <f>INT((CC5-(CF5*5000)-(CG5*1000)-(CH5*500)-(CI5*100)-(CJ5*50)-(CK5*20))/10)</f>
        <v>1</v>
      </c>
      <c r="CM5" s="79"/>
    </row>
    <row r="6" spans="1:91" ht="30.75" customHeight="1">
      <c r="A6" s="146">
        <v>2</v>
      </c>
      <c r="B6" s="147"/>
      <c r="C6" s="36" t="s">
        <v>119</v>
      </c>
      <c r="D6" s="36">
        <v>1</v>
      </c>
      <c r="E6" s="36">
        <v>2.5</v>
      </c>
      <c r="F6" s="125">
        <v>1</v>
      </c>
      <c r="G6" s="125">
        <v>3</v>
      </c>
      <c r="H6" s="125">
        <v>1</v>
      </c>
      <c r="I6" s="125">
        <v>2.5</v>
      </c>
      <c r="J6" s="36">
        <v>1</v>
      </c>
      <c r="K6" s="36">
        <v>3</v>
      </c>
      <c r="L6" s="36"/>
      <c r="M6" s="36"/>
      <c r="N6" s="36"/>
      <c r="O6" s="36"/>
      <c r="P6" s="36">
        <v>1</v>
      </c>
      <c r="Q6" s="36"/>
      <c r="R6" s="36"/>
      <c r="S6" s="36"/>
      <c r="T6" s="125"/>
      <c r="U6" s="125"/>
      <c r="V6" s="36"/>
      <c r="W6" s="36"/>
      <c r="X6" s="36">
        <v>1</v>
      </c>
      <c r="Y6" s="36">
        <v>2.5</v>
      </c>
      <c r="Z6" s="36">
        <v>1</v>
      </c>
      <c r="AA6" s="36">
        <v>3</v>
      </c>
      <c r="AB6" s="36">
        <v>1</v>
      </c>
      <c r="AC6" s="36">
        <v>2.5</v>
      </c>
      <c r="AD6" s="36">
        <v>1</v>
      </c>
      <c r="AE6" s="36">
        <v>3</v>
      </c>
      <c r="AF6" s="5">
        <v>1</v>
      </c>
      <c r="AG6" s="5">
        <v>2.5</v>
      </c>
      <c r="AH6" s="125">
        <v>1</v>
      </c>
      <c r="AI6" s="125">
        <v>3</v>
      </c>
      <c r="AJ6" s="36">
        <v>1</v>
      </c>
      <c r="AK6" s="36">
        <v>2.5</v>
      </c>
      <c r="AL6" s="36">
        <v>1</v>
      </c>
      <c r="AM6" s="36">
        <v>3</v>
      </c>
      <c r="AN6" s="73">
        <v>1</v>
      </c>
      <c r="AO6" s="73">
        <v>2.5</v>
      </c>
      <c r="AP6" s="108">
        <v>1</v>
      </c>
      <c r="AQ6" s="36">
        <v>3</v>
      </c>
      <c r="AR6" s="36">
        <v>1</v>
      </c>
      <c r="AS6" s="36">
        <v>2.5</v>
      </c>
      <c r="AT6" s="36">
        <v>1</v>
      </c>
      <c r="AU6" s="36">
        <v>3</v>
      </c>
      <c r="AV6" s="125">
        <v>1</v>
      </c>
      <c r="AW6" s="125">
        <v>2.5</v>
      </c>
      <c r="AX6" s="36">
        <v>1</v>
      </c>
      <c r="AY6" s="36">
        <v>3</v>
      </c>
      <c r="AZ6" s="36">
        <v>1</v>
      </c>
      <c r="BA6" s="36">
        <v>2.5</v>
      </c>
      <c r="BB6" s="36">
        <v>1</v>
      </c>
      <c r="BC6" s="36">
        <v>3</v>
      </c>
      <c r="BD6" s="36">
        <v>1</v>
      </c>
      <c r="BE6" s="36">
        <v>2.5</v>
      </c>
      <c r="BF6" s="36">
        <v>1</v>
      </c>
      <c r="BG6" s="36">
        <v>3</v>
      </c>
      <c r="BH6" s="36">
        <v>1</v>
      </c>
      <c r="BI6" s="36">
        <v>2.5</v>
      </c>
      <c r="BJ6" s="125">
        <v>1</v>
      </c>
      <c r="BK6" s="127">
        <v>2.5</v>
      </c>
      <c r="BL6" s="36">
        <v>1</v>
      </c>
      <c r="BM6" s="36">
        <v>2</v>
      </c>
      <c r="BN6" s="36">
        <f t="shared" ref="BN6:BN16" si="0">D6+F6+H6+J6+L6+N6+P6+R6+T6+V6+X6+Z6+AB6+AD6+AF6+AH6+AJ6+AL6+AN6+AP6+AR6+AT6+AV6+AX6+AZ6+BB6+BD6+BF6+BH6+BJ6+BL6</f>
        <v>26</v>
      </c>
      <c r="BO6" s="36">
        <v>2</v>
      </c>
      <c r="BP6" s="36">
        <f t="shared" ref="BP6:BP11" si="1">BN6+BO6</f>
        <v>28</v>
      </c>
      <c r="BQ6" s="109">
        <f t="shared" ref="BQ6:BQ16" si="2">E6+G6+I6+K6+M6+O6+Q6+S6+U6+W6+Y6+AA6+AC6+AE6+AG6+AI6+AK6+AM6+AO6+AQ6+AS6+AU6+AW6+AY6+BA6+BC6+BE6+BG6+BI6+BK6+BM6</f>
        <v>67.5</v>
      </c>
      <c r="BR6" s="39">
        <f t="shared" ref="BR6:BR11" si="3">(BN6+BO6)*545</f>
        <v>15260</v>
      </c>
      <c r="BS6" s="39">
        <f t="shared" ref="BS6:BS11" si="4">BQ6*102.19</f>
        <v>6897.8249999999998</v>
      </c>
      <c r="BT6" s="39">
        <f t="shared" ref="BT6:BT11" si="5">(BN6+BO6)*30</f>
        <v>840</v>
      </c>
      <c r="BU6" s="39">
        <f t="shared" ref="BU6:BU7" si="6">BN6*105</f>
        <v>2730</v>
      </c>
      <c r="BV6" s="39">
        <f t="shared" ref="BV6:BV11" si="7">BR6+BT6+BU6</f>
        <v>18830</v>
      </c>
      <c r="BW6" s="39">
        <f t="shared" ref="BW6:BW16" si="8">BR6+BS6+BT6+BU6</f>
        <v>25727.825000000001</v>
      </c>
      <c r="BX6" s="39"/>
      <c r="BY6" s="39">
        <v>5000</v>
      </c>
      <c r="BZ6" s="39">
        <v>14</v>
      </c>
      <c r="CA6" s="39">
        <f t="shared" ref="CA6:CA11" si="9">BZ6*40</f>
        <v>560</v>
      </c>
      <c r="CB6" s="39">
        <f t="shared" ref="CB6:CB16" si="10">BX6+BY6+CA6</f>
        <v>5560</v>
      </c>
      <c r="CC6" s="39">
        <f t="shared" ref="CC6:CC11" si="11">BW6-CB6</f>
        <v>20167.825000000001</v>
      </c>
      <c r="CD6" s="39">
        <f t="shared" ref="CD6:CD11" si="12">FLOOR(CC6,10)</f>
        <v>20160</v>
      </c>
      <c r="CE6" s="41"/>
      <c r="CF6" s="70">
        <f t="shared" ref="CF6:CF16" si="13">INT(CC6/5000)</f>
        <v>4</v>
      </c>
      <c r="CG6" s="71">
        <f t="shared" ref="CG6:CG16" si="14">INT((CC6-(CF6*5000))/1000)</f>
        <v>0</v>
      </c>
      <c r="CH6" s="71">
        <f t="shared" ref="CH6:CH16" si="15">INT((CC6-(CF6*5000)-(CG6*1000))/500)</f>
        <v>0</v>
      </c>
      <c r="CI6" s="71">
        <f t="shared" ref="CI6:CI16" si="16">INT((CC6-(CF6*5000)-(CG6*1000)-(CH6*500))/100)</f>
        <v>1</v>
      </c>
      <c r="CJ6" s="71"/>
      <c r="CK6" s="71">
        <f t="shared" ref="CK6:CK16" si="17">INT((CC6-(CF6*5000)-(CG6*1000)-(CH6*500)-(CI6*100)-(CJ6*50))/20)</f>
        <v>3</v>
      </c>
      <c r="CL6" s="110">
        <f t="shared" ref="CL6:CL16" si="18">INT((CC6-(CF6*5000)-(CG6*1000)-(CH6*500)-(CI6*100)-(CJ6*50)-(CK6*20))/10)</f>
        <v>0</v>
      </c>
    </row>
    <row r="7" spans="1:91" ht="30.75" customHeight="1">
      <c r="A7" s="146">
        <v>3</v>
      </c>
      <c r="B7" s="147"/>
      <c r="C7" s="36" t="s">
        <v>120</v>
      </c>
      <c r="D7" s="36">
        <v>1</v>
      </c>
      <c r="E7" s="36">
        <v>2.5</v>
      </c>
      <c r="F7" s="125">
        <v>1</v>
      </c>
      <c r="G7" s="125">
        <v>3</v>
      </c>
      <c r="H7" s="125">
        <v>1</v>
      </c>
      <c r="I7" s="125">
        <v>2.5</v>
      </c>
      <c r="J7" s="36">
        <v>1</v>
      </c>
      <c r="K7" s="36">
        <v>3</v>
      </c>
      <c r="L7" s="36"/>
      <c r="M7" s="36"/>
      <c r="N7" s="36"/>
      <c r="O7" s="36"/>
      <c r="P7" s="36"/>
      <c r="Q7" s="36"/>
      <c r="R7" s="36"/>
      <c r="S7" s="36"/>
      <c r="T7" s="125">
        <v>1</v>
      </c>
      <c r="U7" s="125">
        <v>2.5</v>
      </c>
      <c r="V7" s="36">
        <v>1</v>
      </c>
      <c r="W7" s="36">
        <v>3</v>
      </c>
      <c r="X7" s="36">
        <v>1</v>
      </c>
      <c r="Y7" s="36">
        <v>2.5</v>
      </c>
      <c r="Z7" s="36">
        <v>1</v>
      </c>
      <c r="AA7" s="36">
        <v>3</v>
      </c>
      <c r="AB7" s="36"/>
      <c r="AC7" s="36"/>
      <c r="AD7" s="36"/>
      <c r="AE7" s="36"/>
      <c r="AF7" s="5"/>
      <c r="AG7" s="5"/>
      <c r="AH7" s="125"/>
      <c r="AI7" s="125"/>
      <c r="AJ7" s="36">
        <v>1</v>
      </c>
      <c r="AK7" s="36">
        <v>2.5</v>
      </c>
      <c r="AL7" s="36">
        <v>1</v>
      </c>
      <c r="AM7" s="36">
        <v>3</v>
      </c>
      <c r="AN7" s="73">
        <v>1</v>
      </c>
      <c r="AO7" s="73">
        <v>2.5</v>
      </c>
      <c r="AP7" s="108">
        <v>1</v>
      </c>
      <c r="AQ7" s="36">
        <v>3</v>
      </c>
      <c r="AR7" s="36"/>
      <c r="AS7" s="36"/>
      <c r="AT7" s="36"/>
      <c r="AU7" s="36"/>
      <c r="AV7" s="125">
        <v>1</v>
      </c>
      <c r="AW7" s="125">
        <v>2.5</v>
      </c>
      <c r="AX7" s="36">
        <v>1</v>
      </c>
      <c r="AY7" s="36">
        <v>3</v>
      </c>
      <c r="AZ7" s="36">
        <v>1</v>
      </c>
      <c r="BA7" s="36">
        <v>2.5</v>
      </c>
      <c r="BB7" s="36">
        <v>1</v>
      </c>
      <c r="BC7" s="36">
        <v>3</v>
      </c>
      <c r="BD7" s="36">
        <v>1</v>
      </c>
      <c r="BE7" s="36">
        <v>2.5</v>
      </c>
      <c r="BF7" s="36">
        <v>1</v>
      </c>
      <c r="BG7" s="36">
        <v>3</v>
      </c>
      <c r="BH7" s="36"/>
      <c r="BI7" s="36"/>
      <c r="BJ7" s="125"/>
      <c r="BK7" s="127"/>
      <c r="BL7" s="36"/>
      <c r="BM7" s="36"/>
      <c r="BN7" s="36">
        <f t="shared" si="0"/>
        <v>18</v>
      </c>
      <c r="BO7" s="36">
        <v>2</v>
      </c>
      <c r="BP7" s="36">
        <f t="shared" si="1"/>
        <v>20</v>
      </c>
      <c r="BQ7" s="109">
        <f t="shared" si="2"/>
        <v>49.5</v>
      </c>
      <c r="BR7" s="39">
        <f t="shared" si="3"/>
        <v>10900</v>
      </c>
      <c r="BS7" s="39">
        <f t="shared" si="4"/>
        <v>5058.4049999999997</v>
      </c>
      <c r="BT7" s="39">
        <f t="shared" si="5"/>
        <v>600</v>
      </c>
      <c r="BU7" s="39">
        <f t="shared" si="6"/>
        <v>1890</v>
      </c>
      <c r="BV7" s="39">
        <f t="shared" si="7"/>
        <v>13390</v>
      </c>
      <c r="BW7" s="39">
        <f t="shared" si="8"/>
        <v>18448.404999999999</v>
      </c>
      <c r="BX7" s="39">
        <v>850</v>
      </c>
      <c r="BY7" s="39">
        <v>3000</v>
      </c>
      <c r="BZ7" s="39">
        <v>8</v>
      </c>
      <c r="CA7" s="39">
        <f t="shared" si="9"/>
        <v>320</v>
      </c>
      <c r="CB7" s="39">
        <f t="shared" si="10"/>
        <v>4170</v>
      </c>
      <c r="CC7" s="39">
        <f t="shared" si="11"/>
        <v>14278.404999999999</v>
      </c>
      <c r="CD7" s="39">
        <f t="shared" si="12"/>
        <v>14270</v>
      </c>
      <c r="CE7" s="41"/>
      <c r="CF7" s="70">
        <f t="shared" si="13"/>
        <v>2</v>
      </c>
      <c r="CG7" s="71">
        <f t="shared" si="14"/>
        <v>4</v>
      </c>
      <c r="CH7" s="71">
        <f t="shared" si="15"/>
        <v>0</v>
      </c>
      <c r="CI7" s="71">
        <f t="shared" si="16"/>
        <v>2</v>
      </c>
      <c r="CJ7" s="71">
        <f t="shared" ref="CJ7:CJ16" si="19">INT((CC7-(CF7*5000)-(CG7*1000)-(CH7*500)-(CI7*100))/50)</f>
        <v>1</v>
      </c>
      <c r="CK7" s="71">
        <f t="shared" si="17"/>
        <v>1</v>
      </c>
      <c r="CL7" s="110">
        <f t="shared" si="18"/>
        <v>0</v>
      </c>
    </row>
    <row r="8" spans="1:91" ht="30.75" customHeight="1">
      <c r="A8" s="146">
        <v>4</v>
      </c>
      <c r="B8" s="147"/>
      <c r="C8" s="36" t="s">
        <v>94</v>
      </c>
      <c r="D8" s="36">
        <v>1</v>
      </c>
      <c r="E8" s="36">
        <v>2.5</v>
      </c>
      <c r="F8" s="125">
        <v>1</v>
      </c>
      <c r="G8" s="125">
        <v>3</v>
      </c>
      <c r="H8" s="125">
        <v>1</v>
      </c>
      <c r="I8" s="125">
        <v>2.5</v>
      </c>
      <c r="J8" s="36">
        <v>1</v>
      </c>
      <c r="K8" s="36">
        <v>1</v>
      </c>
      <c r="L8" s="36"/>
      <c r="M8" s="36"/>
      <c r="N8" s="36"/>
      <c r="O8" s="36"/>
      <c r="P8" s="36"/>
      <c r="Q8" s="36"/>
      <c r="R8" s="36"/>
      <c r="S8" s="36"/>
      <c r="T8" s="125"/>
      <c r="U8" s="125"/>
      <c r="V8" s="36"/>
      <c r="W8" s="36"/>
      <c r="X8" s="36"/>
      <c r="Y8" s="36"/>
      <c r="Z8" s="36"/>
      <c r="AA8" s="36"/>
      <c r="AB8" s="36"/>
      <c r="AC8" s="36"/>
      <c r="AD8" s="36"/>
      <c r="AE8" s="36"/>
      <c r="AF8" s="5"/>
      <c r="AG8" s="5"/>
      <c r="AH8" s="125">
        <v>1</v>
      </c>
      <c r="AI8" s="125">
        <v>3</v>
      </c>
      <c r="AJ8" s="36"/>
      <c r="AK8" s="36"/>
      <c r="AL8" s="36"/>
      <c r="AM8" s="36"/>
      <c r="AN8" s="73"/>
      <c r="AO8" s="73"/>
      <c r="AP8" s="108"/>
      <c r="AQ8" s="36"/>
      <c r="AR8" s="36"/>
      <c r="AS8" s="36"/>
      <c r="AT8" s="36"/>
      <c r="AU8" s="36"/>
      <c r="AV8" s="125"/>
      <c r="AW8" s="125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125"/>
      <c r="BK8" s="127"/>
      <c r="BL8" s="36"/>
      <c r="BM8" s="36"/>
      <c r="BN8" s="36">
        <f t="shared" si="0"/>
        <v>5</v>
      </c>
      <c r="BO8" s="36">
        <v>1.5</v>
      </c>
      <c r="BP8" s="36">
        <f t="shared" si="1"/>
        <v>6.5</v>
      </c>
      <c r="BQ8" s="109">
        <f t="shared" si="2"/>
        <v>12</v>
      </c>
      <c r="BR8" s="39">
        <f t="shared" si="3"/>
        <v>3542.5</v>
      </c>
      <c r="BS8" s="39">
        <f t="shared" si="4"/>
        <v>1226.28</v>
      </c>
      <c r="BT8" s="39">
        <f t="shared" si="5"/>
        <v>195</v>
      </c>
      <c r="BU8" s="39"/>
      <c r="BV8" s="39">
        <f t="shared" si="7"/>
        <v>3737.5</v>
      </c>
      <c r="BW8" s="39">
        <f t="shared" si="8"/>
        <v>4963.78</v>
      </c>
      <c r="BX8" s="39"/>
      <c r="BY8" s="39"/>
      <c r="BZ8" s="39">
        <v>2</v>
      </c>
      <c r="CA8" s="39">
        <f t="shared" si="9"/>
        <v>80</v>
      </c>
      <c r="CB8" s="39">
        <f t="shared" si="10"/>
        <v>80</v>
      </c>
      <c r="CC8" s="39">
        <f t="shared" si="11"/>
        <v>4883.78</v>
      </c>
      <c r="CD8" s="39">
        <f t="shared" si="12"/>
        <v>4880</v>
      </c>
      <c r="CE8" s="41"/>
      <c r="CF8" s="70">
        <f t="shared" ref="CF8" si="20">INT(CC8/5000)</f>
        <v>0</v>
      </c>
      <c r="CG8" s="71">
        <f t="shared" ref="CG8" si="21">INT((CC8-(CF8*5000))/1000)</f>
        <v>4</v>
      </c>
      <c r="CH8" s="71">
        <f t="shared" ref="CH8" si="22">INT((CC8-(CF8*5000)-(CG8*1000))/500)</f>
        <v>1</v>
      </c>
      <c r="CI8" s="71">
        <f t="shared" ref="CI8" si="23">INT((CC8-(CF8*5000)-(CG8*1000)-(CH8*500))/100)</f>
        <v>3</v>
      </c>
      <c r="CJ8" s="71">
        <v>0</v>
      </c>
      <c r="CK8" s="71">
        <f t="shared" ref="CK8" si="24">INT((CC8-(CF8*5000)-(CG8*1000)-(CH8*500)-(CI8*100)-(CJ8*50))/20)</f>
        <v>4</v>
      </c>
      <c r="CL8" s="110">
        <f t="shared" ref="CL8" si="25">INT((CC8-(CF8*5000)-(CG8*1000)-(CH8*500)-(CI8*100)-(CJ8*50)-(CK8*20))/10)</f>
        <v>0</v>
      </c>
    </row>
    <row r="9" spans="1:91" ht="30.75" customHeight="1">
      <c r="A9" s="146">
        <v>5</v>
      </c>
      <c r="B9" s="147"/>
      <c r="C9" s="36" t="s">
        <v>112</v>
      </c>
      <c r="D9" s="36">
        <v>1</v>
      </c>
      <c r="E9" s="36">
        <v>2.5</v>
      </c>
      <c r="F9" s="125">
        <v>1</v>
      </c>
      <c r="G9" s="125">
        <v>1</v>
      </c>
      <c r="H9" s="125">
        <v>1</v>
      </c>
      <c r="I9" s="125">
        <v>2.5</v>
      </c>
      <c r="J9" s="36">
        <v>1</v>
      </c>
      <c r="K9" s="36">
        <v>3</v>
      </c>
      <c r="L9" s="36"/>
      <c r="M9" s="36"/>
      <c r="N9" s="36"/>
      <c r="O9" s="36"/>
      <c r="P9" s="36">
        <v>1</v>
      </c>
      <c r="Q9" s="36">
        <v>2.5</v>
      </c>
      <c r="R9" s="36">
        <v>1</v>
      </c>
      <c r="S9" s="36">
        <v>3</v>
      </c>
      <c r="T9" s="125">
        <v>1</v>
      </c>
      <c r="U9" s="125">
        <v>2.5</v>
      </c>
      <c r="V9" s="36">
        <v>1</v>
      </c>
      <c r="W9" s="36">
        <v>1.5</v>
      </c>
      <c r="X9" s="36">
        <v>1</v>
      </c>
      <c r="Y9" s="36">
        <v>2.5</v>
      </c>
      <c r="Z9" s="36">
        <v>1</v>
      </c>
      <c r="AA9" s="36">
        <v>3</v>
      </c>
      <c r="AB9" s="36">
        <v>1</v>
      </c>
      <c r="AC9" s="36">
        <v>2.5</v>
      </c>
      <c r="AD9" s="36">
        <v>1</v>
      </c>
      <c r="AE9" s="36">
        <v>3</v>
      </c>
      <c r="AF9" s="5">
        <v>1</v>
      </c>
      <c r="AG9" s="5">
        <v>2.5</v>
      </c>
      <c r="AH9" s="125">
        <v>1</v>
      </c>
      <c r="AI9" s="125">
        <v>3</v>
      </c>
      <c r="AJ9" s="36">
        <v>1</v>
      </c>
      <c r="AK9" s="36">
        <v>2.5</v>
      </c>
      <c r="AL9" s="36">
        <v>1</v>
      </c>
      <c r="AM9" s="36">
        <v>3</v>
      </c>
      <c r="AN9" s="73">
        <v>1</v>
      </c>
      <c r="AO9" s="73">
        <v>2.5</v>
      </c>
      <c r="AP9" s="108">
        <v>1</v>
      </c>
      <c r="AQ9" s="36">
        <v>3</v>
      </c>
      <c r="AR9" s="36"/>
      <c r="AS9" s="36"/>
      <c r="AT9" s="36"/>
      <c r="AU9" s="36"/>
      <c r="AV9" s="125"/>
      <c r="AW9" s="125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125"/>
      <c r="BK9" s="127"/>
      <c r="BL9" s="36"/>
      <c r="BM9" s="36"/>
      <c r="BN9" s="36">
        <f t="shared" si="0"/>
        <v>18</v>
      </c>
      <c r="BO9" s="36">
        <v>2</v>
      </c>
      <c r="BP9" s="36">
        <f t="shared" si="1"/>
        <v>20</v>
      </c>
      <c r="BQ9" s="109">
        <f t="shared" si="2"/>
        <v>46</v>
      </c>
      <c r="BR9" s="39">
        <f t="shared" si="3"/>
        <v>10900</v>
      </c>
      <c r="BS9" s="39">
        <f t="shared" si="4"/>
        <v>4700.74</v>
      </c>
      <c r="BT9" s="39">
        <f t="shared" si="5"/>
        <v>600</v>
      </c>
      <c r="BU9" s="39">
        <f>BN9*105</f>
        <v>1890</v>
      </c>
      <c r="BV9" s="39">
        <f t="shared" si="7"/>
        <v>13390</v>
      </c>
      <c r="BW9" s="39">
        <f t="shared" si="8"/>
        <v>18090.739999999998</v>
      </c>
      <c r="BX9" s="39"/>
      <c r="BY9" s="39"/>
      <c r="BZ9" s="39">
        <v>2</v>
      </c>
      <c r="CA9" s="39">
        <f>BZ9*40</f>
        <v>80</v>
      </c>
      <c r="CB9" s="39">
        <f t="shared" si="10"/>
        <v>80</v>
      </c>
      <c r="CC9" s="39">
        <f t="shared" si="11"/>
        <v>18010.739999999998</v>
      </c>
      <c r="CD9" s="39">
        <f t="shared" si="12"/>
        <v>18010</v>
      </c>
      <c r="CE9" s="41"/>
      <c r="CF9" s="70">
        <f t="shared" si="13"/>
        <v>3</v>
      </c>
      <c r="CG9" s="71">
        <f t="shared" si="14"/>
        <v>3</v>
      </c>
      <c r="CH9" s="71">
        <f t="shared" si="15"/>
        <v>0</v>
      </c>
      <c r="CI9" s="71">
        <f t="shared" si="16"/>
        <v>0</v>
      </c>
      <c r="CJ9" s="71">
        <f t="shared" si="19"/>
        <v>0</v>
      </c>
      <c r="CK9" s="71">
        <f t="shared" si="17"/>
        <v>0</v>
      </c>
      <c r="CL9" s="110">
        <f t="shared" si="18"/>
        <v>1</v>
      </c>
    </row>
    <row r="10" spans="1:91" ht="30.75" customHeight="1">
      <c r="A10" s="146">
        <v>6</v>
      </c>
      <c r="B10" s="147"/>
      <c r="C10" s="36" t="s">
        <v>110</v>
      </c>
      <c r="D10" s="36">
        <v>1</v>
      </c>
      <c r="E10" s="36">
        <v>3</v>
      </c>
      <c r="F10" s="125">
        <v>1</v>
      </c>
      <c r="G10" s="125">
        <v>2.5</v>
      </c>
      <c r="H10" s="125">
        <v>1</v>
      </c>
      <c r="I10" s="125">
        <v>3</v>
      </c>
      <c r="J10" s="36">
        <v>1</v>
      </c>
      <c r="K10" s="36">
        <v>2.5</v>
      </c>
      <c r="L10" s="36">
        <v>1</v>
      </c>
      <c r="M10" s="36">
        <v>2</v>
      </c>
      <c r="N10" s="36">
        <v>1</v>
      </c>
      <c r="O10" s="36">
        <v>2.5</v>
      </c>
      <c r="P10" s="36">
        <v>1</v>
      </c>
      <c r="Q10" s="36">
        <v>2.5</v>
      </c>
      <c r="R10" s="36">
        <v>1</v>
      </c>
      <c r="S10" s="36">
        <v>2.5</v>
      </c>
      <c r="T10" s="125">
        <v>1</v>
      </c>
      <c r="U10" s="125">
        <v>1.5</v>
      </c>
      <c r="V10" s="36">
        <v>1</v>
      </c>
      <c r="W10" s="36">
        <v>2.5</v>
      </c>
      <c r="X10" s="36">
        <v>1</v>
      </c>
      <c r="Y10" s="36">
        <v>3</v>
      </c>
      <c r="Z10" s="36">
        <v>1</v>
      </c>
      <c r="AA10" s="36">
        <v>2.5</v>
      </c>
      <c r="AB10" s="36">
        <v>1</v>
      </c>
      <c r="AC10" s="36">
        <v>3</v>
      </c>
      <c r="AD10" s="36">
        <v>1</v>
      </c>
      <c r="AE10" s="36">
        <v>2.5</v>
      </c>
      <c r="AF10" s="5">
        <v>1</v>
      </c>
      <c r="AG10" s="5">
        <v>3</v>
      </c>
      <c r="AH10" s="125">
        <v>1</v>
      </c>
      <c r="AI10" s="125">
        <v>2.5</v>
      </c>
      <c r="AJ10" s="36">
        <v>1</v>
      </c>
      <c r="AK10" s="36">
        <v>3</v>
      </c>
      <c r="AL10" s="36">
        <v>1</v>
      </c>
      <c r="AM10" s="36">
        <v>2.5</v>
      </c>
      <c r="AN10" s="73">
        <v>1</v>
      </c>
      <c r="AO10" s="73">
        <v>1.5</v>
      </c>
      <c r="AP10" s="108">
        <v>1</v>
      </c>
      <c r="AQ10" s="36">
        <v>2.5</v>
      </c>
      <c r="AR10" s="36">
        <v>1</v>
      </c>
      <c r="AS10" s="36">
        <v>3</v>
      </c>
      <c r="AT10" s="36">
        <v>1</v>
      </c>
      <c r="AU10" s="36">
        <v>2.5</v>
      </c>
      <c r="AV10" s="125">
        <v>1</v>
      </c>
      <c r="AW10" s="125">
        <v>1.5</v>
      </c>
      <c r="AX10" s="36">
        <v>1</v>
      </c>
      <c r="AY10" s="36">
        <v>2.5</v>
      </c>
      <c r="AZ10" s="36">
        <v>1</v>
      </c>
      <c r="BA10" s="36">
        <v>2.5</v>
      </c>
      <c r="BB10" s="36">
        <v>1</v>
      </c>
      <c r="BC10" s="36">
        <v>2.5</v>
      </c>
      <c r="BD10" s="36">
        <v>1</v>
      </c>
      <c r="BE10" s="36">
        <v>3</v>
      </c>
      <c r="BF10" s="36">
        <v>1</v>
      </c>
      <c r="BG10" s="36">
        <v>2.5</v>
      </c>
      <c r="BH10" s="36">
        <v>1</v>
      </c>
      <c r="BI10" s="36">
        <v>1.5</v>
      </c>
      <c r="BJ10" s="125">
        <v>1</v>
      </c>
      <c r="BK10" s="127">
        <v>2.5</v>
      </c>
      <c r="BL10" s="36">
        <v>1</v>
      </c>
      <c r="BM10" s="36">
        <v>3</v>
      </c>
      <c r="BN10" s="36">
        <f t="shared" si="0"/>
        <v>31</v>
      </c>
      <c r="BO10" s="36">
        <v>2.5</v>
      </c>
      <c r="BP10" s="36">
        <f t="shared" si="1"/>
        <v>33.5</v>
      </c>
      <c r="BQ10" s="109">
        <f t="shared" si="2"/>
        <v>77.5</v>
      </c>
      <c r="BR10" s="39">
        <f t="shared" si="3"/>
        <v>18257.5</v>
      </c>
      <c r="BS10" s="39">
        <f t="shared" si="4"/>
        <v>7919.7249999999995</v>
      </c>
      <c r="BT10" s="39">
        <f t="shared" si="5"/>
        <v>1005</v>
      </c>
      <c r="BU10" s="39">
        <f>BN10*105</f>
        <v>3255</v>
      </c>
      <c r="BV10" s="39">
        <f t="shared" si="7"/>
        <v>22517.5</v>
      </c>
      <c r="BW10" s="39">
        <f t="shared" si="8"/>
        <v>30437.224999999999</v>
      </c>
      <c r="BX10" s="39"/>
      <c r="BY10" s="39"/>
      <c r="BZ10" s="39">
        <v>14</v>
      </c>
      <c r="CA10" s="39">
        <f t="shared" si="9"/>
        <v>560</v>
      </c>
      <c r="CB10" s="39">
        <f t="shared" si="10"/>
        <v>560</v>
      </c>
      <c r="CC10" s="39">
        <f t="shared" si="11"/>
        <v>29877.224999999999</v>
      </c>
      <c r="CD10" s="39">
        <f t="shared" si="12"/>
        <v>29870</v>
      </c>
      <c r="CE10" s="41"/>
      <c r="CF10" s="70">
        <f t="shared" si="13"/>
        <v>5</v>
      </c>
      <c r="CG10" s="71">
        <f t="shared" si="14"/>
        <v>4</v>
      </c>
      <c r="CH10" s="71">
        <f t="shared" si="15"/>
        <v>1</v>
      </c>
      <c r="CI10" s="71">
        <f t="shared" si="16"/>
        <v>3</v>
      </c>
      <c r="CJ10" s="71">
        <f t="shared" si="19"/>
        <v>1</v>
      </c>
      <c r="CK10" s="71">
        <f t="shared" si="17"/>
        <v>1</v>
      </c>
      <c r="CL10" s="110">
        <f t="shared" si="18"/>
        <v>0</v>
      </c>
    </row>
    <row r="11" spans="1:91" ht="30.75" customHeight="1">
      <c r="A11" s="146">
        <v>7</v>
      </c>
      <c r="B11" s="147"/>
      <c r="C11" s="36" t="s">
        <v>95</v>
      </c>
      <c r="D11" s="36"/>
      <c r="E11" s="36"/>
      <c r="F11" s="125"/>
      <c r="G11" s="125"/>
      <c r="H11" s="125">
        <v>1</v>
      </c>
      <c r="I11" s="125">
        <v>2.5</v>
      </c>
      <c r="J11" s="36">
        <v>1</v>
      </c>
      <c r="K11" s="36">
        <v>3</v>
      </c>
      <c r="L11" s="36"/>
      <c r="M11" s="36"/>
      <c r="N11" s="36"/>
      <c r="O11" s="36"/>
      <c r="P11" s="36">
        <v>1</v>
      </c>
      <c r="Q11" s="36">
        <v>2.5</v>
      </c>
      <c r="R11" s="36">
        <v>1</v>
      </c>
      <c r="S11" s="36">
        <v>3</v>
      </c>
      <c r="T11" s="125">
        <v>1</v>
      </c>
      <c r="U11" s="125">
        <v>2.5</v>
      </c>
      <c r="V11" s="36">
        <v>1</v>
      </c>
      <c r="W11" s="36">
        <v>3</v>
      </c>
      <c r="X11" s="36">
        <v>1</v>
      </c>
      <c r="Y11" s="36">
        <v>2.5</v>
      </c>
      <c r="Z11" s="36">
        <v>1</v>
      </c>
      <c r="AA11" s="36">
        <v>3</v>
      </c>
      <c r="AB11" s="36">
        <v>1</v>
      </c>
      <c r="AC11" s="36">
        <v>2.5</v>
      </c>
      <c r="AD11" s="36">
        <v>1</v>
      </c>
      <c r="AE11" s="36">
        <v>3</v>
      </c>
      <c r="AF11" s="5">
        <v>1</v>
      </c>
      <c r="AG11" s="5">
        <v>2.5</v>
      </c>
      <c r="AH11" s="125"/>
      <c r="AI11" s="125"/>
      <c r="AJ11" s="36">
        <v>1</v>
      </c>
      <c r="AK11" s="36"/>
      <c r="AL11" s="36"/>
      <c r="AM11" s="36"/>
      <c r="AN11" s="73">
        <v>1</v>
      </c>
      <c r="AO11" s="73">
        <v>2.5</v>
      </c>
      <c r="AP11" s="108">
        <v>1</v>
      </c>
      <c r="AQ11" s="36">
        <v>3</v>
      </c>
      <c r="AR11" s="36">
        <v>1</v>
      </c>
      <c r="AS11" s="36">
        <v>2.5</v>
      </c>
      <c r="AT11" s="36">
        <v>1</v>
      </c>
      <c r="AU11" s="36">
        <v>3</v>
      </c>
      <c r="AV11" s="125">
        <v>1</v>
      </c>
      <c r="AW11" s="125">
        <v>2.5</v>
      </c>
      <c r="AX11" s="36">
        <v>1</v>
      </c>
      <c r="AY11" s="36">
        <v>3</v>
      </c>
      <c r="AZ11" s="36">
        <v>1</v>
      </c>
      <c r="BA11" s="36">
        <v>2.5</v>
      </c>
      <c r="BB11" s="36">
        <v>1</v>
      </c>
      <c r="BC11" s="36">
        <v>3</v>
      </c>
      <c r="BD11" s="36">
        <v>1</v>
      </c>
      <c r="BE11" s="36">
        <v>2.5</v>
      </c>
      <c r="BF11" s="36">
        <v>1</v>
      </c>
      <c r="BG11" s="36">
        <v>3</v>
      </c>
      <c r="BH11" s="36">
        <v>1</v>
      </c>
      <c r="BI11" s="36">
        <v>2.5</v>
      </c>
      <c r="BJ11" s="125">
        <v>1</v>
      </c>
      <c r="BK11" s="127">
        <v>2.5</v>
      </c>
      <c r="BL11" s="36">
        <v>1</v>
      </c>
      <c r="BM11" s="36">
        <v>2</v>
      </c>
      <c r="BN11" s="36">
        <f t="shared" si="0"/>
        <v>25</v>
      </c>
      <c r="BO11" s="36">
        <v>1.5</v>
      </c>
      <c r="BP11" s="36">
        <f t="shared" si="1"/>
        <v>26.5</v>
      </c>
      <c r="BQ11" s="109">
        <f t="shared" si="2"/>
        <v>64.5</v>
      </c>
      <c r="BR11" s="39">
        <f t="shared" si="3"/>
        <v>14442.5</v>
      </c>
      <c r="BS11" s="39">
        <f t="shared" si="4"/>
        <v>6591.2550000000001</v>
      </c>
      <c r="BT11" s="39">
        <f t="shared" si="5"/>
        <v>795</v>
      </c>
      <c r="BU11" s="39">
        <f>BN11*105</f>
        <v>2625</v>
      </c>
      <c r="BV11" s="39">
        <f t="shared" si="7"/>
        <v>17862.5</v>
      </c>
      <c r="BW11" s="39">
        <f t="shared" si="8"/>
        <v>24453.755000000001</v>
      </c>
      <c r="BX11" s="39">
        <v>850</v>
      </c>
      <c r="BY11" s="39"/>
      <c r="BZ11" s="39">
        <v>4</v>
      </c>
      <c r="CA11" s="39">
        <f t="shared" si="9"/>
        <v>160</v>
      </c>
      <c r="CB11" s="39">
        <f t="shared" si="10"/>
        <v>1010</v>
      </c>
      <c r="CC11" s="39">
        <f t="shared" si="11"/>
        <v>23443.755000000001</v>
      </c>
      <c r="CD11" s="39">
        <f t="shared" si="12"/>
        <v>23440</v>
      </c>
      <c r="CE11" s="41"/>
      <c r="CF11" s="70">
        <f t="shared" si="13"/>
        <v>4</v>
      </c>
      <c r="CG11" s="71">
        <f t="shared" si="14"/>
        <v>3</v>
      </c>
      <c r="CH11" s="71">
        <f t="shared" si="15"/>
        <v>0</v>
      </c>
      <c r="CI11" s="71">
        <f t="shared" si="16"/>
        <v>4</v>
      </c>
      <c r="CJ11" s="71">
        <f t="shared" si="19"/>
        <v>0</v>
      </c>
      <c r="CK11" s="71">
        <f t="shared" si="17"/>
        <v>2</v>
      </c>
      <c r="CL11" s="110">
        <f t="shared" si="18"/>
        <v>0</v>
      </c>
    </row>
    <row r="12" spans="1:91" ht="28.5" customHeight="1">
      <c r="A12" s="146">
        <v>8</v>
      </c>
      <c r="B12" s="147"/>
      <c r="C12" s="36" t="s">
        <v>135</v>
      </c>
      <c r="D12" s="36"/>
      <c r="E12" s="36"/>
      <c r="F12" s="125"/>
      <c r="G12" s="125"/>
      <c r="H12" s="125">
        <v>1</v>
      </c>
      <c r="I12" s="125">
        <v>2.5</v>
      </c>
      <c r="J12" s="36">
        <v>1</v>
      </c>
      <c r="K12" s="36">
        <v>1</v>
      </c>
      <c r="L12" s="36"/>
      <c r="M12" s="36"/>
      <c r="N12" s="36"/>
      <c r="O12" s="36"/>
      <c r="P12" s="36">
        <v>1</v>
      </c>
      <c r="Q12" s="36">
        <v>2.5</v>
      </c>
      <c r="R12" s="36">
        <v>1</v>
      </c>
      <c r="S12" s="36"/>
      <c r="T12" s="125">
        <v>1</v>
      </c>
      <c r="U12" s="125">
        <v>2.5</v>
      </c>
      <c r="V12" s="36">
        <v>1</v>
      </c>
      <c r="W12" s="36">
        <v>3</v>
      </c>
      <c r="X12" s="36">
        <v>1</v>
      </c>
      <c r="Y12" s="36">
        <v>2.5</v>
      </c>
      <c r="Z12" s="36">
        <v>1</v>
      </c>
      <c r="AA12" s="36">
        <v>3</v>
      </c>
      <c r="AB12" s="36"/>
      <c r="AC12" s="36"/>
      <c r="AD12" s="36"/>
      <c r="AE12" s="36"/>
      <c r="AF12" s="5"/>
      <c r="AG12" s="5"/>
      <c r="AH12" s="125"/>
      <c r="AI12" s="125"/>
      <c r="AJ12" s="36"/>
      <c r="AK12" s="36"/>
      <c r="AL12" s="36"/>
      <c r="AM12" s="36"/>
      <c r="AN12" s="73"/>
      <c r="AO12" s="73"/>
      <c r="AP12" s="108"/>
      <c r="AQ12" s="36"/>
      <c r="AR12" s="36"/>
      <c r="AS12" s="36"/>
      <c r="AT12" s="36"/>
      <c r="AU12" s="36"/>
      <c r="AV12" s="125"/>
      <c r="AW12" s="125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125"/>
      <c r="BK12" s="127"/>
      <c r="BL12" s="36"/>
      <c r="BM12" s="36"/>
      <c r="BN12" s="36">
        <f t="shared" si="0"/>
        <v>8</v>
      </c>
      <c r="BO12" s="36">
        <v>1</v>
      </c>
      <c r="BP12" s="36">
        <f t="shared" ref="BP12:BP15" si="26">BN12+BO12</f>
        <v>9</v>
      </c>
      <c r="BQ12" s="109">
        <f t="shared" si="2"/>
        <v>17</v>
      </c>
      <c r="BR12" s="39">
        <f t="shared" ref="BR12:BR15" si="27">(BN12+BO12)*545</f>
        <v>4905</v>
      </c>
      <c r="BS12" s="39">
        <f t="shared" ref="BS12:BS15" si="28">BQ12*102.19</f>
        <v>1737.23</v>
      </c>
      <c r="BT12" s="39">
        <f t="shared" ref="BT12:BT15" si="29">(BN12+BO12)*30</f>
        <v>270</v>
      </c>
      <c r="BU12" s="39"/>
      <c r="BV12" s="39">
        <f t="shared" ref="BV12:BV15" si="30">BR12+BT12+BU12</f>
        <v>5175</v>
      </c>
      <c r="BW12" s="39">
        <f t="shared" si="8"/>
        <v>6912.23</v>
      </c>
      <c r="BX12" s="39">
        <v>850</v>
      </c>
      <c r="BY12" s="39"/>
      <c r="BZ12" s="39">
        <v>3</v>
      </c>
      <c r="CA12" s="39">
        <f t="shared" ref="CA12:CA15" si="31">BZ12*40</f>
        <v>120</v>
      </c>
      <c r="CB12" s="39">
        <f t="shared" si="10"/>
        <v>970</v>
      </c>
      <c r="CC12" s="39">
        <f t="shared" ref="CC12:CC15" si="32">BW12-CB12</f>
        <v>5942.23</v>
      </c>
      <c r="CD12" s="39"/>
      <c r="CE12" s="41"/>
      <c r="CF12" s="70">
        <f t="shared" si="13"/>
        <v>1</v>
      </c>
      <c r="CG12" s="71">
        <f t="shared" si="14"/>
        <v>0</v>
      </c>
      <c r="CH12" s="71">
        <f t="shared" si="15"/>
        <v>1</v>
      </c>
      <c r="CI12" s="71">
        <f t="shared" si="16"/>
        <v>4</v>
      </c>
      <c r="CJ12" s="71">
        <f t="shared" si="19"/>
        <v>0</v>
      </c>
      <c r="CK12" s="71">
        <f t="shared" si="17"/>
        <v>2</v>
      </c>
      <c r="CL12" s="110">
        <f t="shared" si="18"/>
        <v>0</v>
      </c>
    </row>
    <row r="13" spans="1:91" ht="28.5" customHeight="1">
      <c r="A13" s="146">
        <v>9</v>
      </c>
      <c r="B13" s="147"/>
      <c r="C13" s="36" t="s">
        <v>139</v>
      </c>
      <c r="D13" s="36"/>
      <c r="E13" s="36"/>
      <c r="F13" s="125"/>
      <c r="G13" s="125"/>
      <c r="H13" s="125"/>
      <c r="I13" s="125"/>
      <c r="J13" s="36"/>
      <c r="K13" s="36"/>
      <c r="L13" s="36"/>
      <c r="M13" s="36"/>
      <c r="N13" s="36"/>
      <c r="O13" s="36"/>
      <c r="P13" s="36">
        <v>1</v>
      </c>
      <c r="Q13" s="36">
        <v>2.5</v>
      </c>
      <c r="R13" s="36">
        <v>1</v>
      </c>
      <c r="S13" s="36">
        <v>3</v>
      </c>
      <c r="T13" s="125"/>
      <c r="U13" s="125"/>
      <c r="V13" s="36"/>
      <c r="W13" s="36"/>
      <c r="X13" s="36">
        <v>1</v>
      </c>
      <c r="Y13" s="36">
        <v>2.5</v>
      </c>
      <c r="Z13" s="36">
        <v>1</v>
      </c>
      <c r="AA13" s="36">
        <v>3</v>
      </c>
      <c r="AB13" s="36">
        <v>1</v>
      </c>
      <c r="AC13" s="36">
        <v>2.5</v>
      </c>
      <c r="AD13" s="36">
        <v>1</v>
      </c>
      <c r="AE13" s="36">
        <v>3</v>
      </c>
      <c r="AF13" s="5"/>
      <c r="AG13" s="5"/>
      <c r="AH13" s="125"/>
      <c r="AI13" s="125"/>
      <c r="AJ13" s="36"/>
      <c r="AK13" s="36"/>
      <c r="AL13" s="36"/>
      <c r="AM13" s="36"/>
      <c r="AN13" s="73"/>
      <c r="AO13" s="73"/>
      <c r="AP13" s="108"/>
      <c r="AQ13" s="36"/>
      <c r="AR13" s="36"/>
      <c r="AS13" s="36"/>
      <c r="AT13" s="36"/>
      <c r="AU13" s="36"/>
      <c r="AV13" s="125"/>
      <c r="AW13" s="125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125"/>
      <c r="BK13" s="127"/>
      <c r="BL13" s="36"/>
      <c r="BM13" s="36"/>
      <c r="BN13" s="36">
        <f t="shared" si="0"/>
        <v>6</v>
      </c>
      <c r="BO13" s="36"/>
      <c r="BP13" s="36">
        <f t="shared" si="26"/>
        <v>6</v>
      </c>
      <c r="BQ13" s="109">
        <f t="shared" si="2"/>
        <v>16.5</v>
      </c>
      <c r="BR13" s="39">
        <f t="shared" si="27"/>
        <v>3270</v>
      </c>
      <c r="BS13" s="39">
        <f t="shared" si="28"/>
        <v>1686.135</v>
      </c>
      <c r="BT13" s="39">
        <f t="shared" si="29"/>
        <v>180</v>
      </c>
      <c r="BU13" s="39"/>
      <c r="BV13" s="39">
        <f t="shared" si="30"/>
        <v>3450</v>
      </c>
      <c r="BW13" s="39">
        <f t="shared" si="8"/>
        <v>5136.1350000000002</v>
      </c>
      <c r="BX13" s="39"/>
      <c r="BY13" s="39"/>
      <c r="BZ13" s="39">
        <v>4</v>
      </c>
      <c r="CA13" s="39">
        <f t="shared" si="31"/>
        <v>160</v>
      </c>
      <c r="CB13" s="39">
        <f t="shared" si="10"/>
        <v>160</v>
      </c>
      <c r="CC13" s="39">
        <f t="shared" si="32"/>
        <v>4976.1350000000002</v>
      </c>
      <c r="CD13" s="39"/>
      <c r="CE13" s="41"/>
      <c r="CF13" s="70">
        <f t="shared" si="13"/>
        <v>0</v>
      </c>
      <c r="CG13" s="71">
        <f t="shared" si="14"/>
        <v>4</v>
      </c>
      <c r="CH13" s="71">
        <f t="shared" si="15"/>
        <v>1</v>
      </c>
      <c r="CI13" s="71">
        <f t="shared" si="16"/>
        <v>4</v>
      </c>
      <c r="CJ13" s="71">
        <f t="shared" si="19"/>
        <v>1</v>
      </c>
      <c r="CK13" s="71">
        <f t="shared" si="17"/>
        <v>1</v>
      </c>
      <c r="CL13" s="110">
        <f t="shared" si="18"/>
        <v>0</v>
      </c>
    </row>
    <row r="14" spans="1:91" ht="28.5" customHeight="1">
      <c r="A14" s="146">
        <v>10</v>
      </c>
      <c r="B14" s="147"/>
      <c r="C14" s="36" t="s">
        <v>146</v>
      </c>
      <c r="D14" s="36"/>
      <c r="E14" s="36"/>
      <c r="F14" s="125"/>
      <c r="G14" s="125"/>
      <c r="H14" s="125"/>
      <c r="I14" s="12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125">
        <v>1</v>
      </c>
      <c r="U14" s="125">
        <v>2.5</v>
      </c>
      <c r="V14" s="36">
        <v>1</v>
      </c>
      <c r="W14" s="36">
        <v>3</v>
      </c>
      <c r="X14" s="36">
        <v>1</v>
      </c>
      <c r="Y14" s="36">
        <v>2.5</v>
      </c>
      <c r="Z14" s="36">
        <v>1</v>
      </c>
      <c r="AA14" s="36">
        <v>3</v>
      </c>
      <c r="AB14" s="36">
        <v>1</v>
      </c>
      <c r="AC14" s="36">
        <v>2.5</v>
      </c>
      <c r="AD14" s="36">
        <v>1</v>
      </c>
      <c r="AE14" s="36">
        <v>3</v>
      </c>
      <c r="AF14" s="5">
        <v>1</v>
      </c>
      <c r="AG14" s="5">
        <v>2.5</v>
      </c>
      <c r="AH14" s="125">
        <v>1</v>
      </c>
      <c r="AI14" s="125">
        <v>3</v>
      </c>
      <c r="AJ14" s="36">
        <v>1</v>
      </c>
      <c r="AK14" s="36">
        <v>2.5</v>
      </c>
      <c r="AL14" s="36">
        <v>1</v>
      </c>
      <c r="AM14" s="36">
        <v>3</v>
      </c>
      <c r="AN14" s="73">
        <v>1</v>
      </c>
      <c r="AO14" s="73">
        <v>2.5</v>
      </c>
      <c r="AP14" s="108">
        <v>1</v>
      </c>
      <c r="AQ14" s="36">
        <v>3</v>
      </c>
      <c r="AR14" s="36">
        <v>1</v>
      </c>
      <c r="AS14" s="36">
        <v>2.5</v>
      </c>
      <c r="AT14" s="36">
        <v>1</v>
      </c>
      <c r="AU14" s="36">
        <v>3</v>
      </c>
      <c r="AV14" s="125">
        <v>1</v>
      </c>
      <c r="AW14" s="125"/>
      <c r="AX14" s="36"/>
      <c r="AY14" s="36"/>
      <c r="AZ14" s="36"/>
      <c r="BA14" s="36"/>
      <c r="BB14" s="36"/>
      <c r="BC14" s="36"/>
      <c r="BD14" s="36">
        <v>1</v>
      </c>
      <c r="BE14" s="36">
        <v>2.5</v>
      </c>
      <c r="BF14" s="36">
        <v>1</v>
      </c>
      <c r="BG14" s="36"/>
      <c r="BH14" s="36">
        <v>1</v>
      </c>
      <c r="BI14" s="36">
        <v>2.5</v>
      </c>
      <c r="BJ14" s="125">
        <v>1</v>
      </c>
      <c r="BK14" s="127">
        <v>2.5</v>
      </c>
      <c r="BL14" s="36">
        <v>1</v>
      </c>
      <c r="BM14" s="36">
        <v>2</v>
      </c>
      <c r="BN14" s="36">
        <f t="shared" si="0"/>
        <v>20</v>
      </c>
      <c r="BO14" s="36">
        <v>1.5</v>
      </c>
      <c r="BP14" s="36">
        <f t="shared" si="26"/>
        <v>21.5</v>
      </c>
      <c r="BQ14" s="109">
        <f t="shared" si="2"/>
        <v>48</v>
      </c>
      <c r="BR14" s="39">
        <f t="shared" si="27"/>
        <v>11717.5</v>
      </c>
      <c r="BS14" s="39">
        <f t="shared" si="28"/>
        <v>4905.12</v>
      </c>
      <c r="BT14" s="39">
        <f t="shared" si="29"/>
        <v>645</v>
      </c>
      <c r="BU14" s="39">
        <f>BN14*105</f>
        <v>2100</v>
      </c>
      <c r="BV14" s="39">
        <f t="shared" si="30"/>
        <v>14462.5</v>
      </c>
      <c r="BW14" s="39">
        <f t="shared" si="8"/>
        <v>19367.62</v>
      </c>
      <c r="BX14" s="39"/>
      <c r="BY14" s="39"/>
      <c r="BZ14" s="39">
        <v>10</v>
      </c>
      <c r="CA14" s="39">
        <f t="shared" si="31"/>
        <v>400</v>
      </c>
      <c r="CB14" s="39">
        <f t="shared" si="10"/>
        <v>400</v>
      </c>
      <c r="CC14" s="39">
        <f t="shared" si="32"/>
        <v>18967.62</v>
      </c>
      <c r="CD14" s="39"/>
      <c r="CE14" s="41"/>
      <c r="CF14" s="70">
        <f t="shared" si="13"/>
        <v>3</v>
      </c>
      <c r="CG14" s="71">
        <f t="shared" si="14"/>
        <v>3</v>
      </c>
      <c r="CH14" s="71">
        <f t="shared" si="15"/>
        <v>1</v>
      </c>
      <c r="CI14" s="71">
        <f t="shared" si="16"/>
        <v>4</v>
      </c>
      <c r="CJ14" s="71">
        <v>0</v>
      </c>
      <c r="CK14" s="71">
        <f t="shared" si="17"/>
        <v>3</v>
      </c>
      <c r="CL14" s="110">
        <f t="shared" si="18"/>
        <v>0</v>
      </c>
    </row>
    <row r="15" spans="1:91" ht="28.5" customHeight="1">
      <c r="A15" s="146">
        <v>11</v>
      </c>
      <c r="B15" s="147"/>
      <c r="C15" s="36" t="s">
        <v>177</v>
      </c>
      <c r="D15" s="36"/>
      <c r="E15" s="36"/>
      <c r="F15" s="125"/>
      <c r="G15" s="125"/>
      <c r="H15" s="125"/>
      <c r="I15" s="12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125"/>
      <c r="U15" s="125"/>
      <c r="V15" s="36"/>
      <c r="W15" s="36"/>
      <c r="X15" s="36">
        <v>1</v>
      </c>
      <c r="Y15" s="36">
        <v>2.5</v>
      </c>
      <c r="Z15" s="36">
        <v>1</v>
      </c>
      <c r="AA15" s="36">
        <v>3</v>
      </c>
      <c r="AB15" s="36">
        <v>1</v>
      </c>
      <c r="AC15" s="36">
        <v>2.5</v>
      </c>
      <c r="AD15" s="36">
        <v>1</v>
      </c>
      <c r="AE15" s="36">
        <v>3</v>
      </c>
      <c r="AF15" s="5">
        <v>1</v>
      </c>
      <c r="AG15" s="5">
        <v>2.5</v>
      </c>
      <c r="AH15" s="125">
        <v>1</v>
      </c>
      <c r="AI15" s="125">
        <v>3</v>
      </c>
      <c r="AJ15" s="36">
        <v>1</v>
      </c>
      <c r="AK15" s="36">
        <v>2.5</v>
      </c>
      <c r="AL15" s="36">
        <v>1</v>
      </c>
      <c r="AM15" s="36">
        <v>3</v>
      </c>
      <c r="AN15" s="73"/>
      <c r="AO15" s="73"/>
      <c r="AP15" s="108"/>
      <c r="AQ15" s="36"/>
      <c r="AR15" s="36">
        <v>1</v>
      </c>
      <c r="AS15" s="36">
        <v>2.5</v>
      </c>
      <c r="AT15" s="36">
        <v>1</v>
      </c>
      <c r="AU15" s="36">
        <v>3</v>
      </c>
      <c r="AV15" s="125">
        <v>1</v>
      </c>
      <c r="AW15" s="125">
        <v>2.5</v>
      </c>
      <c r="AX15" s="36">
        <v>1</v>
      </c>
      <c r="AY15" s="36">
        <v>3</v>
      </c>
      <c r="AZ15" s="36">
        <v>1</v>
      </c>
      <c r="BA15" s="36">
        <v>2.5</v>
      </c>
      <c r="BB15" s="36">
        <v>1</v>
      </c>
      <c r="BC15" s="36">
        <v>3</v>
      </c>
      <c r="BD15" s="36">
        <v>1</v>
      </c>
      <c r="BE15" s="36">
        <v>2.5</v>
      </c>
      <c r="BF15" s="36">
        <v>1</v>
      </c>
      <c r="BG15" s="36">
        <v>3</v>
      </c>
      <c r="BH15" s="36">
        <v>1</v>
      </c>
      <c r="BI15" s="36">
        <v>2.5</v>
      </c>
      <c r="BJ15" s="125">
        <v>1</v>
      </c>
      <c r="BK15" s="127">
        <v>2.5</v>
      </c>
      <c r="BL15" s="36">
        <v>1</v>
      </c>
      <c r="BM15" s="36">
        <v>2</v>
      </c>
      <c r="BN15" s="36">
        <f t="shared" si="0"/>
        <v>19</v>
      </c>
      <c r="BO15" s="36">
        <v>1</v>
      </c>
      <c r="BP15" s="36">
        <f t="shared" si="26"/>
        <v>20</v>
      </c>
      <c r="BQ15" s="109">
        <f t="shared" si="2"/>
        <v>51</v>
      </c>
      <c r="BR15" s="39">
        <f t="shared" si="27"/>
        <v>10900</v>
      </c>
      <c r="BS15" s="39">
        <f t="shared" si="28"/>
        <v>5211.6899999999996</v>
      </c>
      <c r="BT15" s="39">
        <f t="shared" si="29"/>
        <v>600</v>
      </c>
      <c r="BU15" s="39">
        <f>BN15*105</f>
        <v>1995</v>
      </c>
      <c r="BV15" s="39">
        <f t="shared" si="30"/>
        <v>13495</v>
      </c>
      <c r="BW15" s="39">
        <f t="shared" si="8"/>
        <v>18706.689999999999</v>
      </c>
      <c r="BX15" s="39"/>
      <c r="BY15" s="39"/>
      <c r="BZ15" s="39">
        <v>10</v>
      </c>
      <c r="CA15" s="39">
        <f t="shared" si="31"/>
        <v>400</v>
      </c>
      <c r="CB15" s="39">
        <f t="shared" si="10"/>
        <v>400</v>
      </c>
      <c r="CC15" s="39">
        <f t="shared" si="32"/>
        <v>18306.689999999999</v>
      </c>
      <c r="CD15" s="39"/>
      <c r="CE15" s="41"/>
      <c r="CF15" s="70">
        <f t="shared" si="13"/>
        <v>3</v>
      </c>
      <c r="CG15" s="71">
        <f t="shared" si="14"/>
        <v>3</v>
      </c>
      <c r="CH15" s="71">
        <f t="shared" si="15"/>
        <v>0</v>
      </c>
      <c r="CI15" s="71">
        <f t="shared" si="16"/>
        <v>3</v>
      </c>
      <c r="CJ15" s="71">
        <f t="shared" si="19"/>
        <v>0</v>
      </c>
      <c r="CK15" s="71">
        <f t="shared" si="17"/>
        <v>0</v>
      </c>
      <c r="CL15" s="110">
        <f t="shared" si="18"/>
        <v>0</v>
      </c>
    </row>
    <row r="16" spans="1:91" ht="28.5" customHeight="1">
      <c r="A16" s="146">
        <v>12</v>
      </c>
      <c r="B16" s="147"/>
      <c r="C16" s="36" t="s">
        <v>172</v>
      </c>
      <c r="D16" s="36"/>
      <c r="E16" s="36"/>
      <c r="F16" s="125"/>
      <c r="G16" s="125"/>
      <c r="H16" s="125"/>
      <c r="I16" s="125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125"/>
      <c r="U16" s="125"/>
      <c r="V16" s="36"/>
      <c r="W16" s="36"/>
      <c r="X16" s="36"/>
      <c r="Y16" s="36"/>
      <c r="Z16" s="36"/>
      <c r="AA16" s="36"/>
      <c r="AB16" s="36">
        <v>1</v>
      </c>
      <c r="AC16" s="36">
        <v>2.5</v>
      </c>
      <c r="AD16" s="36">
        <v>1</v>
      </c>
      <c r="AE16" s="36">
        <v>3</v>
      </c>
      <c r="AF16" s="5">
        <v>1</v>
      </c>
      <c r="AG16" s="5">
        <v>2.5</v>
      </c>
      <c r="AH16" s="125">
        <v>1</v>
      </c>
      <c r="AI16" s="125">
        <v>3</v>
      </c>
      <c r="AJ16" s="36">
        <v>1</v>
      </c>
      <c r="AK16" s="36">
        <v>2.5</v>
      </c>
      <c r="AL16" s="36">
        <v>1</v>
      </c>
      <c r="AM16" s="36">
        <v>3</v>
      </c>
      <c r="AN16" s="73">
        <v>1</v>
      </c>
      <c r="AO16" s="73">
        <v>2.5</v>
      </c>
      <c r="AP16" s="108">
        <v>1</v>
      </c>
      <c r="AQ16" s="36">
        <v>3</v>
      </c>
      <c r="AR16" s="36">
        <v>1</v>
      </c>
      <c r="AS16" s="36">
        <v>2.5</v>
      </c>
      <c r="AT16" s="36">
        <v>1</v>
      </c>
      <c r="AU16" s="36">
        <v>3</v>
      </c>
      <c r="AV16" s="125"/>
      <c r="AW16" s="125"/>
      <c r="AX16" s="36"/>
      <c r="AY16" s="36"/>
      <c r="AZ16" s="36">
        <v>1</v>
      </c>
      <c r="BA16" s="36">
        <v>2.5</v>
      </c>
      <c r="BB16" s="36">
        <v>1</v>
      </c>
      <c r="BC16" s="36">
        <v>3</v>
      </c>
      <c r="BD16" s="36">
        <v>1</v>
      </c>
      <c r="BE16" s="36">
        <v>2.5</v>
      </c>
      <c r="BF16" s="36">
        <v>1</v>
      </c>
      <c r="BG16" s="36">
        <v>1</v>
      </c>
      <c r="BH16" s="36">
        <v>1</v>
      </c>
      <c r="BI16" s="36">
        <v>2.5</v>
      </c>
      <c r="BJ16" s="125">
        <v>1</v>
      </c>
      <c r="BK16" s="127">
        <v>2.5</v>
      </c>
      <c r="BL16" s="36">
        <v>1</v>
      </c>
      <c r="BM16" s="36"/>
      <c r="BN16" s="36">
        <f t="shared" si="0"/>
        <v>17</v>
      </c>
      <c r="BO16" s="36">
        <v>0.5</v>
      </c>
      <c r="BP16" s="36">
        <f t="shared" ref="BP16" si="33">BN16+BO16</f>
        <v>17.5</v>
      </c>
      <c r="BQ16" s="109">
        <f t="shared" si="2"/>
        <v>41.5</v>
      </c>
      <c r="BR16" s="39">
        <f t="shared" ref="BR16" si="34">(BN16+BO16)*545</f>
        <v>9537.5</v>
      </c>
      <c r="BS16" s="39">
        <f t="shared" ref="BS16" si="35">BQ16*102.19</f>
        <v>4240.8850000000002</v>
      </c>
      <c r="BT16" s="39">
        <f t="shared" ref="BT16" si="36">(BN16+BO16)*30</f>
        <v>525</v>
      </c>
      <c r="BU16" s="39"/>
      <c r="BV16" s="39">
        <f t="shared" ref="BV16" si="37">BR16+BT16+BU16</f>
        <v>10062.5</v>
      </c>
      <c r="BW16" s="39">
        <f t="shared" si="8"/>
        <v>14303.385</v>
      </c>
      <c r="BX16" s="39">
        <v>850</v>
      </c>
      <c r="BY16" s="39"/>
      <c r="BZ16" s="39">
        <v>9</v>
      </c>
      <c r="CA16" s="39">
        <f t="shared" ref="CA16" si="38">BZ16*40</f>
        <v>360</v>
      </c>
      <c r="CB16" s="39">
        <f t="shared" si="10"/>
        <v>1210</v>
      </c>
      <c r="CC16" s="39">
        <f t="shared" ref="CC16" si="39">BW16-CB16</f>
        <v>13093.385</v>
      </c>
      <c r="CD16" s="39"/>
      <c r="CE16" s="41"/>
      <c r="CF16" s="70">
        <f t="shared" si="13"/>
        <v>2</v>
      </c>
      <c r="CG16" s="71">
        <f t="shared" si="14"/>
        <v>3</v>
      </c>
      <c r="CH16" s="71">
        <f t="shared" si="15"/>
        <v>0</v>
      </c>
      <c r="CI16" s="71">
        <f t="shared" si="16"/>
        <v>0</v>
      </c>
      <c r="CJ16" s="71">
        <f t="shared" si="19"/>
        <v>1</v>
      </c>
      <c r="CK16" s="71">
        <f t="shared" si="17"/>
        <v>2</v>
      </c>
      <c r="CL16" s="110">
        <f t="shared" si="18"/>
        <v>0</v>
      </c>
    </row>
    <row r="17" spans="1:91" ht="28.5" customHeight="1">
      <c r="A17" s="141" t="s">
        <v>3</v>
      </c>
      <c r="B17" s="141"/>
      <c r="C17" s="141"/>
      <c r="D17" s="36">
        <f t="shared" ref="D17:AI17" si="40">SUM(D5:D16)</f>
        <v>6</v>
      </c>
      <c r="E17" s="36">
        <f t="shared" si="40"/>
        <v>15.5</v>
      </c>
      <c r="F17" s="125">
        <f t="shared" si="40"/>
        <v>6</v>
      </c>
      <c r="G17" s="125">
        <f t="shared" si="40"/>
        <v>15.5</v>
      </c>
      <c r="H17" s="125">
        <f t="shared" si="40"/>
        <v>7</v>
      </c>
      <c r="I17" s="125">
        <f t="shared" si="40"/>
        <v>18</v>
      </c>
      <c r="J17" s="36">
        <f t="shared" si="40"/>
        <v>7</v>
      </c>
      <c r="K17" s="36">
        <f t="shared" si="40"/>
        <v>16.5</v>
      </c>
      <c r="L17" s="36">
        <f t="shared" si="40"/>
        <v>1</v>
      </c>
      <c r="M17" s="36">
        <f t="shared" si="40"/>
        <v>2</v>
      </c>
      <c r="N17" s="36">
        <f t="shared" si="40"/>
        <v>1</v>
      </c>
      <c r="O17" s="36">
        <f t="shared" si="40"/>
        <v>2.5</v>
      </c>
      <c r="P17" s="36">
        <f t="shared" si="40"/>
        <v>6</v>
      </c>
      <c r="Q17" s="36">
        <f t="shared" si="40"/>
        <v>12.5</v>
      </c>
      <c r="R17" s="36">
        <f t="shared" si="40"/>
        <v>5</v>
      </c>
      <c r="S17" s="36">
        <f t="shared" si="40"/>
        <v>11.5</v>
      </c>
      <c r="T17" s="125">
        <f t="shared" si="40"/>
        <v>6</v>
      </c>
      <c r="U17" s="125">
        <f t="shared" si="40"/>
        <v>14</v>
      </c>
      <c r="V17" s="36">
        <f t="shared" si="40"/>
        <v>6</v>
      </c>
      <c r="W17" s="36">
        <f t="shared" si="40"/>
        <v>16</v>
      </c>
      <c r="X17" s="36">
        <f t="shared" si="40"/>
        <v>9</v>
      </c>
      <c r="Y17" s="36">
        <f t="shared" si="40"/>
        <v>23</v>
      </c>
      <c r="Z17" s="36">
        <f t="shared" si="40"/>
        <v>9</v>
      </c>
      <c r="AA17" s="36">
        <f t="shared" si="40"/>
        <v>26.5</v>
      </c>
      <c r="AB17" s="36">
        <f t="shared" si="40"/>
        <v>8</v>
      </c>
      <c r="AC17" s="36">
        <f t="shared" si="40"/>
        <v>20.5</v>
      </c>
      <c r="AD17" s="36">
        <f t="shared" si="40"/>
        <v>8</v>
      </c>
      <c r="AE17" s="36">
        <f t="shared" si="40"/>
        <v>23.5</v>
      </c>
      <c r="AF17" s="5">
        <f t="shared" si="40"/>
        <v>7</v>
      </c>
      <c r="AG17" s="5">
        <f t="shared" si="40"/>
        <v>18</v>
      </c>
      <c r="AH17" s="125">
        <f t="shared" si="40"/>
        <v>7</v>
      </c>
      <c r="AI17" s="125">
        <f t="shared" si="40"/>
        <v>20.5</v>
      </c>
      <c r="AJ17" s="36">
        <f t="shared" ref="AJ17:BO17" si="41">SUM(AJ5:AJ16)</f>
        <v>8</v>
      </c>
      <c r="AK17" s="36">
        <f t="shared" si="41"/>
        <v>18</v>
      </c>
      <c r="AL17" s="36">
        <f t="shared" si="41"/>
        <v>7</v>
      </c>
      <c r="AM17" s="36">
        <f t="shared" si="41"/>
        <v>20.5</v>
      </c>
      <c r="AN17" s="36">
        <f t="shared" si="41"/>
        <v>7</v>
      </c>
      <c r="AO17" s="36">
        <f t="shared" si="41"/>
        <v>16.5</v>
      </c>
      <c r="AP17" s="36">
        <f t="shared" si="41"/>
        <v>7</v>
      </c>
      <c r="AQ17" s="36">
        <f t="shared" si="41"/>
        <v>20.5</v>
      </c>
      <c r="AR17" s="36">
        <f t="shared" si="41"/>
        <v>6</v>
      </c>
      <c r="AS17" s="36">
        <f t="shared" si="41"/>
        <v>15.5</v>
      </c>
      <c r="AT17" s="36">
        <f t="shared" si="41"/>
        <v>6</v>
      </c>
      <c r="AU17" s="36">
        <f t="shared" si="41"/>
        <v>17.5</v>
      </c>
      <c r="AV17" s="125">
        <f t="shared" si="41"/>
        <v>6</v>
      </c>
      <c r="AW17" s="125">
        <f t="shared" si="41"/>
        <v>11.5</v>
      </c>
      <c r="AX17" s="36">
        <f t="shared" si="41"/>
        <v>5</v>
      </c>
      <c r="AY17" s="36">
        <f t="shared" si="41"/>
        <v>14.5</v>
      </c>
      <c r="AZ17" s="36">
        <f t="shared" si="41"/>
        <v>6</v>
      </c>
      <c r="BA17" s="36">
        <f t="shared" si="41"/>
        <v>15</v>
      </c>
      <c r="BB17" s="36">
        <f t="shared" si="41"/>
        <v>6</v>
      </c>
      <c r="BC17" s="36">
        <f t="shared" si="41"/>
        <v>17.5</v>
      </c>
      <c r="BD17" s="36">
        <f t="shared" si="41"/>
        <v>7</v>
      </c>
      <c r="BE17" s="36">
        <f t="shared" si="41"/>
        <v>18</v>
      </c>
      <c r="BF17" s="36">
        <f t="shared" si="41"/>
        <v>7</v>
      </c>
      <c r="BG17" s="36">
        <f t="shared" si="41"/>
        <v>15.5</v>
      </c>
      <c r="BH17" s="36">
        <f t="shared" si="41"/>
        <v>6</v>
      </c>
      <c r="BI17" s="36">
        <f t="shared" si="41"/>
        <v>14</v>
      </c>
      <c r="BJ17" s="125">
        <f t="shared" si="41"/>
        <v>6</v>
      </c>
      <c r="BK17" s="125">
        <f t="shared" si="41"/>
        <v>15</v>
      </c>
      <c r="BL17" s="36">
        <f t="shared" si="41"/>
        <v>6</v>
      </c>
      <c r="BM17" s="36">
        <f t="shared" si="41"/>
        <v>11</v>
      </c>
      <c r="BN17" s="36">
        <f>SUM(BN5:BN16)</f>
        <v>195</v>
      </c>
      <c r="BO17" s="36">
        <f t="shared" si="41"/>
        <v>16</v>
      </c>
      <c r="BP17" s="36">
        <f>SUM(BP5:BP16)</f>
        <v>211</v>
      </c>
      <c r="BQ17" s="112">
        <f>SUM(BQ5:BQ16)</f>
        <v>496.5</v>
      </c>
      <c r="BR17" s="39">
        <f t="shared" ref="BR17:CD17" si="42">SUM(BR5:BR16)</f>
        <v>114995</v>
      </c>
      <c r="BS17" s="39">
        <f t="shared" si="42"/>
        <v>50737.335000000006</v>
      </c>
      <c r="BT17" s="39">
        <f t="shared" si="42"/>
        <v>6330</v>
      </c>
      <c r="BU17" s="39">
        <f>SUM(BU5:BU16)</f>
        <v>16485</v>
      </c>
      <c r="BV17" s="39">
        <f t="shared" si="42"/>
        <v>137810</v>
      </c>
      <c r="BW17" s="39">
        <f>SUM(BW5:BW16)</f>
        <v>188547.33499999999</v>
      </c>
      <c r="BX17" s="39">
        <f>SUM(BX5:BX16)</f>
        <v>3400</v>
      </c>
      <c r="BY17" s="39">
        <f t="shared" ref="BY17:CA17" si="43">SUM(BY5:BY16)</f>
        <v>8000</v>
      </c>
      <c r="BZ17" s="39">
        <f t="shared" si="43"/>
        <v>82</v>
      </c>
      <c r="CA17" s="39">
        <f t="shared" si="43"/>
        <v>3280</v>
      </c>
      <c r="CB17" s="39">
        <f>SUM(CB5:CB16)</f>
        <v>14680</v>
      </c>
      <c r="CC17" s="39">
        <f>SUM(CC5:CC16)</f>
        <v>173867.33499999999</v>
      </c>
      <c r="CD17" s="36">
        <f t="shared" si="42"/>
        <v>112540</v>
      </c>
      <c r="CE17" s="36"/>
      <c r="CF17" s="76">
        <f>SUM(CF5:CF16)</f>
        <v>27</v>
      </c>
      <c r="CG17" s="76">
        <f t="shared" ref="CG17:CL17" si="44">SUM(CG5:CG16)</f>
        <v>32</v>
      </c>
      <c r="CH17" s="76">
        <f t="shared" si="44"/>
        <v>6</v>
      </c>
      <c r="CI17" s="76">
        <f t="shared" si="44"/>
        <v>32</v>
      </c>
      <c r="CJ17" s="76">
        <f t="shared" si="44"/>
        <v>4</v>
      </c>
      <c r="CK17" s="76">
        <f t="shared" si="44"/>
        <v>19</v>
      </c>
      <c r="CL17" s="76">
        <f t="shared" si="44"/>
        <v>2</v>
      </c>
    </row>
    <row r="18" spans="1:91" ht="15.75">
      <c r="CF18" s="78">
        <f t="shared" ref="CF18:CL18" si="45">CF17*CF4</f>
        <v>135000</v>
      </c>
      <c r="CG18" s="78">
        <f t="shared" si="45"/>
        <v>32000</v>
      </c>
      <c r="CH18" s="78">
        <f t="shared" si="45"/>
        <v>3000</v>
      </c>
      <c r="CI18" s="78">
        <f t="shared" si="45"/>
        <v>3200</v>
      </c>
      <c r="CJ18" s="78">
        <f t="shared" si="45"/>
        <v>200</v>
      </c>
      <c r="CK18" s="78">
        <f t="shared" si="45"/>
        <v>380</v>
      </c>
      <c r="CL18" s="78">
        <f t="shared" si="45"/>
        <v>20</v>
      </c>
      <c r="CM18" s="79">
        <f>SUM(CF18:CL18)</f>
        <v>173800</v>
      </c>
    </row>
    <row r="19" spans="1:91">
      <c r="BM19" s="65"/>
      <c r="CM19" s="65">
        <f>CC17-CM18</f>
        <v>67.334999999991851</v>
      </c>
    </row>
    <row r="20" spans="1:91">
      <c r="AP20" s="11"/>
      <c r="BN20" s="11">
        <f>D17+F17+H17+J17+L17+N17+P17+R17+T17+V17+X17+Z17+AB17+AD17+AF17+AH17+AJ17+AL17+AN17+AP17+AR17+AT17+AV17+AX17+AZ17+BB17+BD17+BF17+BH17+BJ17+BL17+BM17</f>
        <v>206</v>
      </c>
      <c r="CA20" s="102">
        <f>BW17-CB17</f>
        <v>173867.33499999999</v>
      </c>
      <c r="CE20" s="65"/>
      <c r="CM20" s="65"/>
    </row>
    <row r="21" spans="1:91">
      <c r="AM21" s="11" t="s">
        <v>62</v>
      </c>
      <c r="CC21" s="102">
        <f>BX17+BY17+CA17</f>
        <v>14680</v>
      </c>
    </row>
    <row r="22" spans="1:91">
      <c r="CM22" s="65"/>
    </row>
    <row r="24" spans="1:91">
      <c r="CM24" s="65">
        <f>CL18+CM19</f>
        <v>87.334999999991851</v>
      </c>
    </row>
    <row r="25" spans="1:91">
      <c r="BZ25" s="102" t="e">
        <f>BY17+'500-600-700 CASH'!#REF!+DRIER!CB14+LOFT!BY11</f>
        <v>#REF!</v>
      </c>
      <c r="CM25" s="65"/>
    </row>
    <row r="33" spans="76:76">
      <c r="BX33" s="102" t="e">
        <f>#REF!</f>
        <v>#REF!</v>
      </c>
    </row>
  </sheetData>
  <mergeCells count="14">
    <mergeCell ref="A12:B12"/>
    <mergeCell ref="A13:B13"/>
    <mergeCell ref="A17:C17"/>
    <mergeCell ref="A10:B10"/>
    <mergeCell ref="A11:B11"/>
    <mergeCell ref="A14:B14"/>
    <mergeCell ref="A15:B15"/>
    <mergeCell ref="A16:B16"/>
    <mergeCell ref="A9:B9"/>
    <mergeCell ref="A3:M3"/>
    <mergeCell ref="A5:B5"/>
    <mergeCell ref="A6:B6"/>
    <mergeCell ref="A7:B7"/>
    <mergeCell ref="A8:B8"/>
  </mergeCells>
  <pageMargins left="0.43" right="0.17" top="0.75" bottom="0.75" header="0.3" footer="0.3"/>
  <pageSetup paperSize="5" orientation="landscape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26"/>
  <sheetViews>
    <sheetView topLeftCell="BX10" workbookViewId="0">
      <selection activeCell="BX13" sqref="A13:XFD13"/>
    </sheetView>
  </sheetViews>
  <sheetFormatPr defaultRowHeight="15"/>
  <cols>
    <col min="1" max="1" width="5.85546875" style="11" customWidth="1"/>
    <col min="2" max="2" width="7.42578125" style="11" customWidth="1"/>
    <col min="3" max="3" width="15.28515625" style="11" customWidth="1"/>
    <col min="4" max="4" width="5.140625" style="11" hidden="1" customWidth="1"/>
    <col min="5" max="5" width="6" style="11" hidden="1" customWidth="1"/>
    <col min="6" max="6" width="2.85546875" style="126" hidden="1" customWidth="1"/>
    <col min="7" max="7" width="6.28515625" style="126" hidden="1" customWidth="1"/>
    <col min="8" max="8" width="2.85546875" style="126" hidden="1" customWidth="1"/>
    <col min="9" max="9" width="6.140625" style="126" hidden="1" customWidth="1"/>
    <col min="10" max="10" width="2.85546875" style="11" hidden="1" customWidth="1"/>
    <col min="11" max="11" width="6.7109375" style="11" hidden="1" customWidth="1"/>
    <col min="12" max="12" width="2.85546875" style="11" hidden="1" customWidth="1"/>
    <col min="13" max="13" width="6.5703125" style="11" hidden="1" customWidth="1"/>
    <col min="14" max="14" width="2.85546875" style="117" hidden="1" customWidth="1"/>
    <col min="15" max="15" width="5.42578125" style="117" hidden="1" customWidth="1"/>
    <col min="16" max="16" width="5" style="11" hidden="1" customWidth="1"/>
    <col min="17" max="17" width="5.85546875" style="11" hidden="1" customWidth="1"/>
    <col min="18" max="18" width="4.7109375" style="11" hidden="1" customWidth="1"/>
    <col min="19" max="19" width="6.28515625" style="11" hidden="1" customWidth="1"/>
    <col min="20" max="20" width="2.85546875" style="126" hidden="1" customWidth="1"/>
    <col min="21" max="21" width="7.7109375" style="126" hidden="1" customWidth="1"/>
    <col min="22" max="22" width="5" style="11" hidden="1" customWidth="1"/>
    <col min="23" max="23" width="5.28515625" style="11" hidden="1" customWidth="1"/>
    <col min="24" max="24" width="2.7109375" style="11" hidden="1" customWidth="1"/>
    <col min="25" max="25" width="6.7109375" style="11" hidden="1" customWidth="1"/>
    <col min="26" max="26" width="4" style="11" hidden="1" customWidth="1"/>
    <col min="27" max="27" width="5.7109375" style="11" hidden="1" customWidth="1"/>
    <col min="28" max="28" width="4" style="11" hidden="1" customWidth="1"/>
    <col min="29" max="29" width="7" style="11" hidden="1" customWidth="1"/>
    <col min="30" max="30" width="3.28515625" style="11" hidden="1" customWidth="1"/>
    <col min="31" max="31" width="7" style="11" hidden="1" customWidth="1"/>
    <col min="32" max="32" width="4" style="11" hidden="1" customWidth="1"/>
    <col min="33" max="33" width="8.28515625" style="11" hidden="1" customWidth="1"/>
    <col min="34" max="34" width="4" style="126" hidden="1" customWidth="1"/>
    <col min="35" max="35" width="5" style="126" hidden="1" customWidth="1"/>
    <col min="36" max="36" width="4" style="11" hidden="1" customWidth="1"/>
    <col min="37" max="37" width="7" style="11" hidden="1" customWidth="1"/>
    <col min="38" max="38" width="4" style="11" hidden="1" customWidth="1"/>
    <col min="39" max="39" width="4.7109375" style="11" hidden="1" customWidth="1"/>
    <col min="40" max="40" width="4" style="11" hidden="1" customWidth="1"/>
    <col min="41" max="41" width="7.140625" style="11" hidden="1" customWidth="1"/>
    <col min="42" max="42" width="4" style="11" hidden="1" customWidth="1"/>
    <col min="43" max="43" width="7.28515625" style="11" hidden="1" customWidth="1"/>
    <col min="44" max="44" width="4.5703125" style="11" hidden="1" customWidth="1"/>
    <col min="45" max="45" width="5.28515625" style="11" hidden="1" customWidth="1"/>
    <col min="46" max="46" width="4" style="11" hidden="1" customWidth="1"/>
    <col min="47" max="47" width="6.85546875" style="11" hidden="1" customWidth="1"/>
    <col min="48" max="48" width="4" style="126" hidden="1" customWidth="1"/>
    <col min="49" max="49" width="5.85546875" style="126" hidden="1" customWidth="1"/>
    <col min="50" max="50" width="4" style="11" hidden="1" customWidth="1"/>
    <col min="51" max="51" width="7.85546875" style="11" hidden="1" customWidth="1"/>
    <col min="52" max="52" width="4" style="11" hidden="1" customWidth="1"/>
    <col min="53" max="53" width="6.140625" style="11" hidden="1" customWidth="1"/>
    <col min="54" max="54" width="4" style="11" hidden="1" customWidth="1"/>
    <col min="55" max="55" width="7.28515625" style="11" hidden="1" customWidth="1"/>
    <col min="56" max="56" width="4" style="11" hidden="1" customWidth="1"/>
    <col min="57" max="57" width="6.5703125" style="11" hidden="1" customWidth="1"/>
    <col min="58" max="58" width="4" style="11" hidden="1" customWidth="1"/>
    <col min="59" max="59" width="5.85546875" style="11" hidden="1" customWidth="1"/>
    <col min="60" max="60" width="4.42578125" style="11" hidden="1" customWidth="1"/>
    <col min="61" max="61" width="7.7109375" style="11" hidden="1" customWidth="1"/>
    <col min="62" max="62" width="4" style="126" hidden="1" customWidth="1"/>
    <col min="63" max="63" width="5.28515625" style="126" hidden="1" customWidth="1"/>
    <col min="64" max="64" width="4" style="11" hidden="1" customWidth="1"/>
    <col min="65" max="65" width="6.140625" style="11" hidden="1" customWidth="1"/>
    <col min="66" max="66" width="6.28515625" style="11" customWidth="1"/>
    <col min="67" max="67" width="5" style="11" customWidth="1"/>
    <col min="68" max="68" width="7.28515625" style="11" customWidth="1"/>
    <col min="69" max="69" width="12.140625" style="11" customWidth="1"/>
    <col min="70" max="70" width="9.42578125" style="11" customWidth="1"/>
    <col min="71" max="71" width="10.5703125" style="102" customWidth="1"/>
    <col min="72" max="72" width="12.5703125" style="11" hidden="1" customWidth="1"/>
    <col min="73" max="73" width="8.42578125" style="11" hidden="1" customWidth="1"/>
    <col min="74" max="75" width="12.28515625" style="11" hidden="1" customWidth="1"/>
    <col min="76" max="76" width="12.5703125" style="11" customWidth="1"/>
    <col min="77" max="77" width="9.85546875" style="11" customWidth="1"/>
    <col min="78" max="78" width="8" style="11" customWidth="1"/>
    <col min="79" max="79" width="11.85546875" style="11" customWidth="1"/>
    <col min="80" max="80" width="10.42578125" style="11" customWidth="1"/>
    <col min="81" max="81" width="9.85546875" style="11" hidden="1" customWidth="1"/>
    <col min="82" max="82" width="10.5703125" style="11" customWidth="1"/>
    <col min="83" max="83" width="11.28515625" style="11" customWidth="1"/>
    <col min="84" max="84" width="13.7109375" style="11" hidden="1" customWidth="1"/>
    <col min="85" max="85" width="16.85546875" style="11" customWidth="1"/>
    <col min="86" max="86" width="12.5703125" style="11" bestFit="1" customWidth="1"/>
    <col min="87" max="89" width="9.28515625" style="11" bestFit="1" customWidth="1"/>
    <col min="90" max="93" width="9.140625" style="11"/>
    <col min="94" max="94" width="12.85546875" style="11" customWidth="1"/>
    <col min="95" max="16384" width="9.140625" style="11"/>
  </cols>
  <sheetData>
    <row r="1" spans="1:95">
      <c r="A1" s="149" t="s">
        <v>115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</row>
    <row r="2" spans="1:95">
      <c r="A2" s="56" t="s">
        <v>69</v>
      </c>
      <c r="B2" s="56"/>
      <c r="C2" s="56"/>
      <c r="D2" s="56"/>
      <c r="E2" s="56"/>
      <c r="F2" s="135"/>
      <c r="G2" s="135"/>
      <c r="H2" s="135"/>
      <c r="I2" s="135"/>
      <c r="J2" s="56"/>
      <c r="K2" s="56"/>
      <c r="L2" s="56"/>
      <c r="M2" s="56"/>
      <c r="N2" s="56"/>
      <c r="O2" s="56"/>
      <c r="P2" s="56"/>
      <c r="Q2" s="56"/>
      <c r="R2" s="56"/>
      <c r="S2" s="56"/>
      <c r="T2" s="135"/>
      <c r="U2" s="135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135"/>
      <c r="AI2" s="135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135"/>
      <c r="AW2" s="135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5"/>
      <c r="BK2" s="135"/>
      <c r="BL2" s="56"/>
      <c r="BM2" s="56"/>
      <c r="BN2" s="56"/>
      <c r="BO2" s="56"/>
      <c r="BP2" s="56"/>
      <c r="BQ2" s="56"/>
      <c r="BR2" s="56"/>
      <c r="BS2" s="101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</row>
    <row r="3" spans="1:95">
      <c r="A3" s="148" t="s">
        <v>178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36"/>
      <c r="P3" s="56"/>
      <c r="Q3" s="56"/>
      <c r="R3" s="56"/>
      <c r="S3" s="56"/>
      <c r="T3" s="135"/>
      <c r="U3" s="135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135"/>
      <c r="AI3" s="135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135"/>
      <c r="AW3" s="135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5"/>
      <c r="BK3" s="135"/>
      <c r="BL3" s="56"/>
      <c r="BM3" s="56"/>
      <c r="BN3" s="56"/>
      <c r="BO3" s="56"/>
      <c r="BP3" s="56"/>
      <c r="BQ3" s="56"/>
      <c r="BR3" s="56"/>
    </row>
    <row r="4" spans="1:95" ht="45">
      <c r="A4" s="36" t="s">
        <v>0</v>
      </c>
      <c r="B4" s="36" t="s">
        <v>1</v>
      </c>
      <c r="C4" s="36" t="s">
        <v>2</v>
      </c>
      <c r="D4" s="36">
        <v>1</v>
      </c>
      <c r="E4" s="36" t="s">
        <v>31</v>
      </c>
      <c r="F4" s="125">
        <v>2</v>
      </c>
      <c r="G4" s="125" t="s">
        <v>31</v>
      </c>
      <c r="H4" s="125">
        <v>3</v>
      </c>
      <c r="I4" s="125" t="s">
        <v>31</v>
      </c>
      <c r="J4" s="36">
        <v>4</v>
      </c>
      <c r="K4" s="36" t="s">
        <v>31</v>
      </c>
      <c r="L4" s="36">
        <v>5</v>
      </c>
      <c r="M4" s="36" t="s">
        <v>31</v>
      </c>
      <c r="N4" s="111">
        <v>6</v>
      </c>
      <c r="O4" s="111" t="s">
        <v>31</v>
      </c>
      <c r="P4" s="36">
        <v>7</v>
      </c>
      <c r="Q4" s="36" t="s">
        <v>31</v>
      </c>
      <c r="R4" s="36">
        <v>8</v>
      </c>
      <c r="S4" s="36" t="s">
        <v>31</v>
      </c>
      <c r="T4" s="125">
        <v>9</v>
      </c>
      <c r="U4" s="125" t="s">
        <v>31</v>
      </c>
      <c r="V4" s="36">
        <v>10</v>
      </c>
      <c r="W4" s="36" t="s">
        <v>31</v>
      </c>
      <c r="X4" s="36">
        <v>11</v>
      </c>
      <c r="Y4" s="36" t="s">
        <v>31</v>
      </c>
      <c r="Z4" s="36">
        <v>12</v>
      </c>
      <c r="AA4" s="36" t="s">
        <v>31</v>
      </c>
      <c r="AB4" s="36">
        <v>13</v>
      </c>
      <c r="AC4" s="36" t="s">
        <v>31</v>
      </c>
      <c r="AD4" s="36">
        <v>14</v>
      </c>
      <c r="AE4" s="36" t="s">
        <v>31</v>
      </c>
      <c r="AF4" s="36">
        <v>15</v>
      </c>
      <c r="AG4" s="36" t="s">
        <v>31</v>
      </c>
      <c r="AH4" s="125">
        <v>16</v>
      </c>
      <c r="AI4" s="125" t="s">
        <v>31</v>
      </c>
      <c r="AJ4" s="36">
        <v>17</v>
      </c>
      <c r="AK4" s="36" t="s">
        <v>31</v>
      </c>
      <c r="AL4" s="36">
        <v>18</v>
      </c>
      <c r="AM4" s="36" t="s">
        <v>31</v>
      </c>
      <c r="AN4" s="36">
        <v>19</v>
      </c>
      <c r="AO4" s="36" t="s">
        <v>31</v>
      </c>
      <c r="AP4" s="36">
        <v>20</v>
      </c>
      <c r="AQ4" s="36" t="s">
        <v>31</v>
      </c>
      <c r="AR4" s="36">
        <v>21</v>
      </c>
      <c r="AS4" s="36" t="s">
        <v>31</v>
      </c>
      <c r="AT4" s="36">
        <v>22</v>
      </c>
      <c r="AU4" s="36" t="s">
        <v>31</v>
      </c>
      <c r="AV4" s="125">
        <v>23</v>
      </c>
      <c r="AW4" s="125" t="s">
        <v>31</v>
      </c>
      <c r="AX4" s="36">
        <v>24</v>
      </c>
      <c r="AY4" s="36" t="s">
        <v>31</v>
      </c>
      <c r="AZ4" s="36">
        <v>25</v>
      </c>
      <c r="BA4" s="36" t="s">
        <v>31</v>
      </c>
      <c r="BB4" s="36">
        <v>26</v>
      </c>
      <c r="BC4" s="36" t="s">
        <v>31</v>
      </c>
      <c r="BD4" s="36">
        <v>27</v>
      </c>
      <c r="BE4" s="36" t="s">
        <v>31</v>
      </c>
      <c r="BF4" s="36">
        <v>28</v>
      </c>
      <c r="BG4" s="36" t="s">
        <v>31</v>
      </c>
      <c r="BH4" s="36">
        <v>29</v>
      </c>
      <c r="BI4" s="36" t="s">
        <v>31</v>
      </c>
      <c r="BJ4" s="125">
        <v>30</v>
      </c>
      <c r="BK4" s="125" t="s">
        <v>31</v>
      </c>
      <c r="BL4" s="36">
        <v>31</v>
      </c>
      <c r="BM4" s="36" t="s">
        <v>31</v>
      </c>
      <c r="BN4" s="48" t="s">
        <v>3</v>
      </c>
      <c r="BO4" s="48" t="s">
        <v>37</v>
      </c>
      <c r="BP4" s="48" t="s">
        <v>44</v>
      </c>
      <c r="BQ4" s="48" t="s">
        <v>4</v>
      </c>
      <c r="BR4" s="48" t="s">
        <v>5</v>
      </c>
      <c r="BS4" s="69" t="s">
        <v>9</v>
      </c>
      <c r="BT4" s="48" t="s">
        <v>38</v>
      </c>
      <c r="BU4" s="48"/>
      <c r="BV4" s="48" t="s">
        <v>39</v>
      </c>
      <c r="BW4" s="48" t="s">
        <v>65</v>
      </c>
      <c r="BX4" s="48" t="s">
        <v>10</v>
      </c>
      <c r="BY4" s="48" t="s">
        <v>6</v>
      </c>
      <c r="BZ4" s="48" t="s">
        <v>33</v>
      </c>
      <c r="CA4" s="48" t="s">
        <v>4</v>
      </c>
      <c r="CB4" s="48" t="s">
        <v>7</v>
      </c>
      <c r="CC4" s="48" t="s">
        <v>74</v>
      </c>
      <c r="CD4" s="48" t="s">
        <v>66</v>
      </c>
      <c r="CE4" s="48" t="s">
        <v>8</v>
      </c>
      <c r="CF4" s="48" t="s">
        <v>8</v>
      </c>
      <c r="CG4" s="113" t="s">
        <v>11</v>
      </c>
      <c r="CH4" s="66">
        <v>5000</v>
      </c>
      <c r="CI4" s="67">
        <v>1000</v>
      </c>
      <c r="CJ4" s="67">
        <v>500</v>
      </c>
      <c r="CK4" s="67">
        <v>100</v>
      </c>
      <c r="CL4" s="67">
        <v>50</v>
      </c>
      <c r="CM4" s="67">
        <v>20</v>
      </c>
      <c r="CN4" s="67">
        <v>10</v>
      </c>
    </row>
    <row r="5" spans="1:95" ht="41.25" customHeight="1">
      <c r="A5" s="36">
        <v>1</v>
      </c>
      <c r="B5" s="36" t="s">
        <v>75</v>
      </c>
      <c r="C5" s="36" t="s">
        <v>117</v>
      </c>
      <c r="D5" s="36">
        <v>1</v>
      </c>
      <c r="E5" s="109">
        <v>4.5</v>
      </c>
      <c r="F5" s="125">
        <v>1</v>
      </c>
      <c r="G5" s="125">
        <v>3</v>
      </c>
      <c r="H5" s="125">
        <v>1</v>
      </c>
      <c r="I5" s="128">
        <v>3</v>
      </c>
      <c r="J5" s="36">
        <v>1</v>
      </c>
      <c r="K5" s="36">
        <v>2.5</v>
      </c>
      <c r="L5" s="36">
        <v>1</v>
      </c>
      <c r="M5" s="114">
        <v>2</v>
      </c>
      <c r="N5" s="111"/>
      <c r="O5" s="111"/>
      <c r="P5" s="36">
        <v>1</v>
      </c>
      <c r="Q5" s="115">
        <v>4.5</v>
      </c>
      <c r="R5" s="36">
        <v>1</v>
      </c>
      <c r="S5" s="36">
        <v>3</v>
      </c>
      <c r="T5" s="125">
        <v>1</v>
      </c>
      <c r="U5" s="129">
        <v>2.5</v>
      </c>
      <c r="V5" s="36">
        <v>1</v>
      </c>
      <c r="W5" s="36">
        <v>3</v>
      </c>
      <c r="X5" s="36"/>
      <c r="Y5" s="109"/>
      <c r="Z5" s="36"/>
      <c r="AA5" s="36"/>
      <c r="AB5" s="36">
        <v>1</v>
      </c>
      <c r="AC5" s="109">
        <v>2.5</v>
      </c>
      <c r="AD5" s="36">
        <v>1</v>
      </c>
      <c r="AE5" s="36">
        <v>3</v>
      </c>
      <c r="AF5" s="36">
        <v>1</v>
      </c>
      <c r="AG5" s="109">
        <v>2.5</v>
      </c>
      <c r="AH5" s="125">
        <v>1</v>
      </c>
      <c r="AI5" s="125">
        <v>3</v>
      </c>
      <c r="AJ5" s="36"/>
      <c r="AK5" s="109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125"/>
      <c r="AW5" s="125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25"/>
      <c r="BK5" s="125"/>
      <c r="BL5" s="36"/>
      <c r="BM5" s="36"/>
      <c r="BN5" s="36">
        <f>D5+F5+H5+J5+L5+N5+P5+R5+T5+V5+X5+Z5+AB5+AD5+AF5+AH5+AJ5+AL5+AN5+AP5+AR5+AT5+AV5+AX5+AZ5+BB5+BD5+BF5+BH5+BJ5+BL5</f>
        <v>13</v>
      </c>
      <c r="BO5" s="36">
        <v>2</v>
      </c>
      <c r="BP5" s="36">
        <f>BN5+BO5</f>
        <v>15</v>
      </c>
      <c r="BQ5" s="39">
        <f>BP5*545</f>
        <v>8175</v>
      </c>
      <c r="BR5" s="39">
        <f>BM5+BK5+BI5+BG5+BE5+BC5+BA5+AY5+AW5+AU5+AS5+AQ5+AO5+AM5+AK5+AI5+AG5+AE5+AC5+AA5+Y5+W5+U5+S5+Q5+O5+M5+K5+I5+G5+E5</f>
        <v>39</v>
      </c>
      <c r="BS5" s="39">
        <f>BR5*102.19</f>
        <v>3985.41</v>
      </c>
      <c r="BT5" s="39">
        <f>BP5*30</f>
        <v>450</v>
      </c>
      <c r="BU5" s="39">
        <f>BN5-BO5</f>
        <v>11</v>
      </c>
      <c r="BV5" s="39"/>
      <c r="BW5" s="39">
        <f>BQ5+BT5+BV5</f>
        <v>8625</v>
      </c>
      <c r="BX5" s="39">
        <f>BQ5+BT5+BS5+BV5</f>
        <v>12610.41</v>
      </c>
      <c r="BY5" s="39"/>
      <c r="BZ5" s="39">
        <v>6</v>
      </c>
      <c r="CA5" s="39">
        <f>BZ5*40</f>
        <v>240</v>
      </c>
      <c r="CB5" s="39"/>
      <c r="CC5" s="39"/>
      <c r="CD5" s="39">
        <f>BY5+CA5+CB5</f>
        <v>240</v>
      </c>
      <c r="CE5" s="39">
        <f>BX5-CD5</f>
        <v>12370.41</v>
      </c>
      <c r="CF5" s="39">
        <f>FLOOR(CE5,10)</f>
        <v>12370</v>
      </c>
      <c r="CG5" s="41"/>
      <c r="CH5" s="70">
        <f>INT(CE5/5000)</f>
        <v>2</v>
      </c>
      <c r="CI5" s="71">
        <f>INT((CE5-(CH5*5000))/1000)</f>
        <v>2</v>
      </c>
      <c r="CJ5" s="71">
        <f>INT((CE5-(CH5*5000)-(CI5*1000))/500)</f>
        <v>0</v>
      </c>
      <c r="CK5" s="71">
        <f>INT((CE5-(CH5*5000)-(CI5*1000)-(CJ5*500))/100)</f>
        <v>3</v>
      </c>
      <c r="CL5" s="71">
        <f>INT((CE5-(CH5*5000)-(CI5*1000)-(CJ5*500)-(CK5*100))/50)</f>
        <v>1</v>
      </c>
      <c r="CM5" s="71">
        <f>INT((CE5-(CH5*5000)-(CI5*1000)-(CJ5*500)-(CK5*100)-(CL5*50))/20)</f>
        <v>1</v>
      </c>
      <c r="CN5" s="110">
        <f>INT((CE5-(CH5*5000)-(CI5*1000)-(CJ5*500)-(CK5*100)-(CL5*50)-(CM5*20))/10)</f>
        <v>0</v>
      </c>
    </row>
    <row r="6" spans="1:95" ht="41.25" customHeight="1">
      <c r="A6" s="36">
        <v>2</v>
      </c>
      <c r="B6" s="36" t="s">
        <v>75</v>
      </c>
      <c r="C6" s="36" t="s">
        <v>89</v>
      </c>
      <c r="D6" s="116">
        <v>1</v>
      </c>
      <c r="E6" s="11">
        <v>2.5</v>
      </c>
      <c r="F6" s="125">
        <v>1</v>
      </c>
      <c r="G6" s="129">
        <v>3</v>
      </c>
      <c r="H6" s="125">
        <v>1</v>
      </c>
      <c r="I6" s="128">
        <v>2.5</v>
      </c>
      <c r="J6" s="36">
        <v>1</v>
      </c>
      <c r="K6" s="76">
        <v>3</v>
      </c>
      <c r="L6" s="36"/>
      <c r="M6" s="36"/>
      <c r="N6" s="111"/>
      <c r="O6" s="111"/>
      <c r="P6" s="36">
        <v>1</v>
      </c>
      <c r="Q6" s="36">
        <v>2.5</v>
      </c>
      <c r="R6" s="36">
        <v>1</v>
      </c>
      <c r="S6" s="115">
        <v>3</v>
      </c>
      <c r="T6" s="125">
        <v>1</v>
      </c>
      <c r="U6" s="129">
        <v>2.5</v>
      </c>
      <c r="V6" s="36">
        <v>1</v>
      </c>
      <c r="W6" s="36">
        <v>3</v>
      </c>
      <c r="X6" s="36">
        <v>1</v>
      </c>
      <c r="Y6" s="109">
        <v>2.5</v>
      </c>
      <c r="Z6" s="36">
        <v>1</v>
      </c>
      <c r="AA6" s="36">
        <v>3</v>
      </c>
      <c r="AB6" s="36">
        <v>1</v>
      </c>
      <c r="AC6" s="109">
        <v>2.5</v>
      </c>
      <c r="AD6" s="36">
        <v>1</v>
      </c>
      <c r="AE6" s="36">
        <v>3</v>
      </c>
      <c r="AF6" s="36">
        <v>1</v>
      </c>
      <c r="AG6" s="109">
        <v>2.5</v>
      </c>
      <c r="AH6" s="125">
        <v>1</v>
      </c>
      <c r="AI6" s="125">
        <v>3</v>
      </c>
      <c r="AJ6" s="36">
        <v>1</v>
      </c>
      <c r="AK6" s="109">
        <v>2.5</v>
      </c>
      <c r="AL6" s="36">
        <v>1</v>
      </c>
      <c r="AM6" s="36">
        <v>3</v>
      </c>
      <c r="AN6" s="36">
        <v>1</v>
      </c>
      <c r="AO6" s="36">
        <v>2</v>
      </c>
      <c r="AP6" s="36"/>
      <c r="AQ6" s="36"/>
      <c r="AR6" s="36">
        <v>1</v>
      </c>
      <c r="AS6" s="36">
        <v>2.5</v>
      </c>
      <c r="AT6" s="36">
        <v>1</v>
      </c>
      <c r="AU6" s="36">
        <v>3</v>
      </c>
      <c r="AV6" s="125"/>
      <c r="AW6" s="125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125"/>
      <c r="BK6" s="125"/>
      <c r="BL6" s="36"/>
      <c r="BM6" s="36"/>
      <c r="BN6" s="36">
        <f t="shared" ref="BN6:BN13" si="0">D6+F6+H6+J6+L6+N6+P6+R6+T6+V6+X6+Z6+AB6+AD6+AF6+AH6+AJ6+AL6+AN6+AP6+AR6+AT6+AV6+AX6+AZ6+BB6+BD6+BF6+BH6+BJ6+BL6</f>
        <v>19</v>
      </c>
      <c r="BO6" s="36">
        <v>2</v>
      </c>
      <c r="BP6" s="36">
        <f t="shared" ref="BP6:BP10" si="1">BN6+BO6</f>
        <v>21</v>
      </c>
      <c r="BQ6" s="39">
        <f t="shared" ref="BQ6:BQ9" si="2">BP6*545</f>
        <v>11445</v>
      </c>
      <c r="BR6" s="39">
        <f t="shared" ref="BR6:BR10" si="3">BM6+BK6+BI6+BG6+BE6+BC6+BA6+AY6+AW6+AU6+AS6+AQ6+AO6+AM6+AK6+AI6+AG6+AE6+AC6+AA6+Y6+W6+U6+S6+Q6+O6+M6+K6+I6+G6+E6</f>
        <v>51.5</v>
      </c>
      <c r="BS6" s="39">
        <f t="shared" ref="BS6" si="4">BR6*102.19</f>
        <v>5262.7849999999999</v>
      </c>
      <c r="BT6" s="39">
        <f t="shared" ref="BT6" si="5">BP6*30</f>
        <v>630</v>
      </c>
      <c r="BU6" s="39">
        <f t="shared" ref="BU6" si="6">BN6-BO6</f>
        <v>17</v>
      </c>
      <c r="BV6" s="39">
        <f t="shared" ref="BV6:BV8" si="7">BN6*105</f>
        <v>1995</v>
      </c>
      <c r="BW6" s="39">
        <f t="shared" ref="BW6" si="8">BQ6+BT6+BV6</f>
        <v>14070</v>
      </c>
      <c r="BX6" s="39">
        <f t="shared" ref="BX6:BX13" si="9">BQ6+BT6+BS6+BV6</f>
        <v>19332.785</v>
      </c>
      <c r="BY6" s="39"/>
      <c r="BZ6" s="39">
        <v>10</v>
      </c>
      <c r="CA6" s="39">
        <f t="shared" ref="CA6" si="10">BZ6*40</f>
        <v>400</v>
      </c>
      <c r="CB6" s="39"/>
      <c r="CC6" s="39"/>
      <c r="CD6" s="39">
        <f t="shared" ref="CD6:CD13" si="11">BY6+CA6+CB6</f>
        <v>400</v>
      </c>
      <c r="CE6" s="39">
        <f t="shared" ref="CE6:CE13" si="12">BX6-CD6</f>
        <v>18932.785</v>
      </c>
      <c r="CF6" s="39">
        <f t="shared" ref="CF6" si="13">FLOOR(CE6,10)</f>
        <v>18930</v>
      </c>
      <c r="CG6" s="41"/>
      <c r="CH6" s="70">
        <f t="shared" ref="CH6:CH13" si="14">INT(CE6/5000)</f>
        <v>3</v>
      </c>
      <c r="CI6" s="71">
        <f t="shared" ref="CI6:CI13" si="15">INT((CE6-(CH6*5000))/1000)</f>
        <v>3</v>
      </c>
      <c r="CJ6" s="71">
        <f t="shared" ref="CJ6:CJ13" si="16">INT((CE6-(CH6*5000)-(CI6*1000))/500)</f>
        <v>1</v>
      </c>
      <c r="CK6" s="71">
        <f t="shared" ref="CK6:CK13" si="17">INT((CE6-(CH6*5000)-(CI6*1000)-(CJ6*500))/100)</f>
        <v>4</v>
      </c>
      <c r="CL6" s="71">
        <f t="shared" ref="CL6:CL13" si="18">INT((CE6-(CH6*5000)-(CI6*1000)-(CJ6*500)-(CK6*100))/50)</f>
        <v>0</v>
      </c>
      <c r="CM6" s="71">
        <f t="shared" ref="CM6:CM13" si="19">INT((CE6-(CH6*5000)-(CI6*1000)-(CJ6*500)-(CK6*100)-(CL6*50))/20)</f>
        <v>1</v>
      </c>
      <c r="CN6" s="110">
        <f t="shared" ref="CN6:CN13" si="20">INT((CE6-(CH6*5000)-(CI6*1000)-(CJ6*500)-(CK6*100)-(CL6*50)-(CM6*20))/10)</f>
        <v>1</v>
      </c>
    </row>
    <row r="7" spans="1:95" ht="41.25" customHeight="1">
      <c r="A7" s="36">
        <v>3</v>
      </c>
      <c r="B7" s="36" t="s">
        <v>75</v>
      </c>
      <c r="C7" s="36" t="s">
        <v>124</v>
      </c>
      <c r="D7" s="36">
        <v>1</v>
      </c>
      <c r="E7" s="36">
        <v>3</v>
      </c>
      <c r="F7" s="125">
        <v>1</v>
      </c>
      <c r="G7" s="129">
        <v>2.5</v>
      </c>
      <c r="H7" s="125">
        <v>1</v>
      </c>
      <c r="I7" s="128">
        <v>3</v>
      </c>
      <c r="J7" s="36"/>
      <c r="K7" s="114"/>
      <c r="L7" s="36"/>
      <c r="M7" s="36"/>
      <c r="N7" s="111"/>
      <c r="O7" s="111"/>
      <c r="P7" s="36"/>
      <c r="Q7" s="36"/>
      <c r="R7" s="36"/>
      <c r="S7" s="115"/>
      <c r="T7" s="125"/>
      <c r="U7" s="129"/>
      <c r="V7" s="36"/>
      <c r="W7" s="36"/>
      <c r="X7" s="36"/>
      <c r="Y7" s="109"/>
      <c r="Z7" s="36"/>
      <c r="AA7" s="36"/>
      <c r="AB7" s="36"/>
      <c r="AC7" s="109"/>
      <c r="AD7" s="36"/>
      <c r="AE7" s="36"/>
      <c r="AF7" s="36"/>
      <c r="AG7" s="109"/>
      <c r="AH7" s="125"/>
      <c r="AI7" s="125"/>
      <c r="AJ7" s="36"/>
      <c r="AK7" s="109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125"/>
      <c r="AW7" s="125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125"/>
      <c r="BK7" s="125"/>
      <c r="BL7" s="36"/>
      <c r="BM7" s="36"/>
      <c r="BN7" s="36">
        <f t="shared" si="0"/>
        <v>3</v>
      </c>
      <c r="BO7" s="36">
        <v>1</v>
      </c>
      <c r="BP7" s="36">
        <f t="shared" si="1"/>
        <v>4</v>
      </c>
      <c r="BQ7" s="39">
        <f t="shared" si="2"/>
        <v>2180</v>
      </c>
      <c r="BR7" s="39">
        <f t="shared" si="3"/>
        <v>8.5</v>
      </c>
      <c r="BS7" s="39">
        <f t="shared" ref="BS7:BS8" si="21">BR7*102.19</f>
        <v>868.61500000000001</v>
      </c>
      <c r="BT7" s="39">
        <f t="shared" ref="BT7:BT8" si="22">BP7*30</f>
        <v>120</v>
      </c>
      <c r="BU7" s="39">
        <f t="shared" ref="BU7:BU8" si="23">BN7-BO7</f>
        <v>2</v>
      </c>
      <c r="BV7" s="39"/>
      <c r="BW7" s="39">
        <f t="shared" ref="BW7:BW8" si="24">BQ7+BT7+BV7</f>
        <v>2300</v>
      </c>
      <c r="BX7" s="39">
        <f t="shared" si="9"/>
        <v>3168.6149999999998</v>
      </c>
      <c r="BY7" s="39"/>
      <c r="BZ7" s="39"/>
      <c r="CA7" s="39">
        <f t="shared" ref="CA7:CA8" si="25">BZ7*40</f>
        <v>0</v>
      </c>
      <c r="CB7" s="39"/>
      <c r="CC7" s="39"/>
      <c r="CD7" s="39">
        <f t="shared" si="11"/>
        <v>0</v>
      </c>
      <c r="CE7" s="39">
        <f t="shared" si="12"/>
        <v>3168.6149999999998</v>
      </c>
      <c r="CF7" s="39">
        <f t="shared" ref="CF7:CF8" si="26">FLOOR(CE7,10)</f>
        <v>3160</v>
      </c>
      <c r="CG7" s="41"/>
      <c r="CH7" s="70">
        <f t="shared" si="14"/>
        <v>0</v>
      </c>
      <c r="CI7" s="71">
        <f t="shared" si="15"/>
        <v>3</v>
      </c>
      <c r="CJ7" s="71">
        <f t="shared" si="16"/>
        <v>0</v>
      </c>
      <c r="CK7" s="71">
        <f t="shared" si="17"/>
        <v>1</v>
      </c>
      <c r="CL7" s="71">
        <v>0</v>
      </c>
      <c r="CM7" s="71">
        <f t="shared" si="19"/>
        <v>3</v>
      </c>
      <c r="CN7" s="110">
        <f t="shared" si="20"/>
        <v>0</v>
      </c>
    </row>
    <row r="8" spans="1:95" ht="41.25" customHeight="1">
      <c r="A8" s="36">
        <v>4</v>
      </c>
      <c r="B8" s="36" t="s">
        <v>75</v>
      </c>
      <c r="C8" s="36" t="s">
        <v>125</v>
      </c>
      <c r="D8" s="36">
        <v>1</v>
      </c>
      <c r="E8" s="36">
        <v>3</v>
      </c>
      <c r="F8" s="125">
        <v>1</v>
      </c>
      <c r="G8" s="129">
        <v>2.5</v>
      </c>
      <c r="H8" s="125">
        <v>1</v>
      </c>
      <c r="I8" s="128">
        <v>3</v>
      </c>
      <c r="J8" s="36">
        <v>1</v>
      </c>
      <c r="K8" s="114">
        <v>2.5</v>
      </c>
      <c r="L8" s="36">
        <v>1</v>
      </c>
      <c r="M8" s="36">
        <v>2</v>
      </c>
      <c r="N8" s="111">
        <v>1</v>
      </c>
      <c r="O8" s="111">
        <v>2.5</v>
      </c>
      <c r="P8" s="36">
        <v>1</v>
      </c>
      <c r="Q8" s="36">
        <v>3</v>
      </c>
      <c r="R8" s="36">
        <v>1</v>
      </c>
      <c r="S8" s="115">
        <v>2</v>
      </c>
      <c r="T8" s="125">
        <v>1</v>
      </c>
      <c r="U8" s="129">
        <v>2.5</v>
      </c>
      <c r="V8" s="36">
        <v>1</v>
      </c>
      <c r="W8" s="36">
        <v>2.5</v>
      </c>
      <c r="X8" s="36">
        <v>1</v>
      </c>
      <c r="Y8" s="109">
        <v>3</v>
      </c>
      <c r="Z8" s="36">
        <v>1</v>
      </c>
      <c r="AA8" s="36">
        <v>2.5</v>
      </c>
      <c r="AB8" s="36">
        <v>1</v>
      </c>
      <c r="AC8" s="109">
        <v>3</v>
      </c>
      <c r="AD8" s="36">
        <v>1</v>
      </c>
      <c r="AE8" s="36">
        <v>2.5</v>
      </c>
      <c r="AF8" s="36">
        <v>1</v>
      </c>
      <c r="AG8" s="109">
        <v>3</v>
      </c>
      <c r="AH8" s="125">
        <v>1</v>
      </c>
      <c r="AI8" s="125">
        <v>2.5</v>
      </c>
      <c r="AJ8" s="36">
        <v>1</v>
      </c>
      <c r="AK8" s="109">
        <v>3</v>
      </c>
      <c r="AL8" s="36">
        <v>1</v>
      </c>
      <c r="AM8" s="36">
        <v>2.5</v>
      </c>
      <c r="AN8" s="36">
        <v>1</v>
      </c>
      <c r="AO8" s="36">
        <v>3</v>
      </c>
      <c r="AP8" s="36">
        <v>1</v>
      </c>
      <c r="AQ8" s="36">
        <v>2.5</v>
      </c>
      <c r="AR8" s="36">
        <v>1</v>
      </c>
      <c r="AS8" s="36">
        <v>3</v>
      </c>
      <c r="AT8" s="36"/>
      <c r="AU8" s="36"/>
      <c r="AV8" s="125"/>
      <c r="AW8" s="125"/>
      <c r="AX8" s="36">
        <v>1</v>
      </c>
      <c r="AY8" s="36">
        <v>2.5</v>
      </c>
      <c r="AZ8" s="36">
        <v>1</v>
      </c>
      <c r="BA8" s="36">
        <v>1.5</v>
      </c>
      <c r="BB8" s="36"/>
      <c r="BC8" s="36"/>
      <c r="BD8" s="36"/>
      <c r="BE8" s="36"/>
      <c r="BF8" s="36">
        <v>1</v>
      </c>
      <c r="BG8" s="36">
        <v>2.5</v>
      </c>
      <c r="BH8" s="36">
        <v>1</v>
      </c>
      <c r="BI8" s="36">
        <v>3</v>
      </c>
      <c r="BJ8" s="125">
        <v>1</v>
      </c>
      <c r="BK8" s="125">
        <v>2.5</v>
      </c>
      <c r="BL8" s="36">
        <v>1</v>
      </c>
      <c r="BM8" s="36">
        <v>3</v>
      </c>
      <c r="BN8" s="36">
        <f t="shared" si="0"/>
        <v>27</v>
      </c>
      <c r="BO8" s="36">
        <v>2</v>
      </c>
      <c r="BP8" s="36">
        <f t="shared" si="1"/>
        <v>29</v>
      </c>
      <c r="BQ8" s="39">
        <f t="shared" si="2"/>
        <v>15805</v>
      </c>
      <c r="BR8" s="39">
        <f t="shared" si="3"/>
        <v>71</v>
      </c>
      <c r="BS8" s="39">
        <f t="shared" si="21"/>
        <v>7255.49</v>
      </c>
      <c r="BT8" s="39">
        <f t="shared" si="22"/>
        <v>870</v>
      </c>
      <c r="BU8" s="39">
        <f t="shared" si="23"/>
        <v>25</v>
      </c>
      <c r="BV8" s="39">
        <f t="shared" si="7"/>
        <v>2835</v>
      </c>
      <c r="BW8" s="39">
        <f t="shared" si="24"/>
        <v>19510</v>
      </c>
      <c r="BX8" s="39">
        <f t="shared" si="9"/>
        <v>26765.489999999998</v>
      </c>
      <c r="BY8" s="39">
        <v>850</v>
      </c>
      <c r="BZ8" s="39">
        <v>13</v>
      </c>
      <c r="CA8" s="39">
        <f t="shared" si="25"/>
        <v>520</v>
      </c>
      <c r="CB8" s="39">
        <v>5000</v>
      </c>
      <c r="CC8" s="39"/>
      <c r="CD8" s="39">
        <f t="shared" si="11"/>
        <v>6370</v>
      </c>
      <c r="CE8" s="39">
        <f t="shared" si="12"/>
        <v>20395.489999999998</v>
      </c>
      <c r="CF8" s="39">
        <f t="shared" si="26"/>
        <v>20390</v>
      </c>
      <c r="CG8" s="41"/>
      <c r="CH8" s="70">
        <f t="shared" si="14"/>
        <v>4</v>
      </c>
      <c r="CI8" s="71">
        <f t="shared" si="15"/>
        <v>0</v>
      </c>
      <c r="CJ8" s="71">
        <f t="shared" si="16"/>
        <v>0</v>
      </c>
      <c r="CK8" s="71">
        <f t="shared" si="17"/>
        <v>3</v>
      </c>
      <c r="CL8" s="71">
        <f t="shared" si="18"/>
        <v>1</v>
      </c>
      <c r="CM8" s="71">
        <f t="shared" si="19"/>
        <v>2</v>
      </c>
      <c r="CN8" s="110">
        <f t="shared" si="20"/>
        <v>0</v>
      </c>
    </row>
    <row r="9" spans="1:95" ht="41.25" customHeight="1">
      <c r="A9" s="36">
        <v>5</v>
      </c>
      <c r="B9" s="36" t="s">
        <v>75</v>
      </c>
      <c r="C9" s="36" t="s">
        <v>134</v>
      </c>
      <c r="D9" s="36"/>
      <c r="E9" s="36"/>
      <c r="F9" s="125"/>
      <c r="G9" s="129"/>
      <c r="H9" s="125">
        <v>1</v>
      </c>
      <c r="I9" s="128">
        <v>2.5</v>
      </c>
      <c r="J9" s="36">
        <v>1</v>
      </c>
      <c r="K9" s="114">
        <v>3</v>
      </c>
      <c r="L9" s="36"/>
      <c r="M9" s="36"/>
      <c r="N9" s="111"/>
      <c r="O9" s="111"/>
      <c r="P9" s="36">
        <v>1</v>
      </c>
      <c r="Q9" s="36">
        <v>2.5</v>
      </c>
      <c r="R9" s="36">
        <v>1</v>
      </c>
      <c r="S9" s="115">
        <v>3</v>
      </c>
      <c r="T9" s="125">
        <v>1</v>
      </c>
      <c r="U9" s="129">
        <v>2.5</v>
      </c>
      <c r="V9" s="36">
        <v>1</v>
      </c>
      <c r="W9" s="36">
        <v>3</v>
      </c>
      <c r="X9" s="36"/>
      <c r="Y9" s="109"/>
      <c r="Z9" s="36"/>
      <c r="AA9" s="36"/>
      <c r="AB9" s="36"/>
      <c r="AC9" s="109"/>
      <c r="AD9" s="36"/>
      <c r="AE9" s="36"/>
      <c r="AF9" s="36"/>
      <c r="AG9" s="109"/>
      <c r="AH9" s="125"/>
      <c r="AI9" s="125"/>
      <c r="AJ9" s="36"/>
      <c r="AK9" s="109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125"/>
      <c r="AW9" s="125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125"/>
      <c r="BK9" s="125"/>
      <c r="BL9" s="36"/>
      <c r="BM9" s="36"/>
      <c r="BN9" s="36">
        <f t="shared" si="0"/>
        <v>6</v>
      </c>
      <c r="BO9" s="36">
        <v>1</v>
      </c>
      <c r="BP9" s="36">
        <f t="shared" si="1"/>
        <v>7</v>
      </c>
      <c r="BQ9" s="39">
        <f t="shared" si="2"/>
        <v>3815</v>
      </c>
      <c r="BR9" s="39">
        <f t="shared" si="3"/>
        <v>16.5</v>
      </c>
      <c r="BS9" s="39">
        <f t="shared" ref="BS9" si="27">BR9*102.19</f>
        <v>1686.135</v>
      </c>
      <c r="BT9" s="39">
        <f t="shared" ref="BT9" si="28">BP9*30</f>
        <v>210</v>
      </c>
      <c r="BU9" s="39">
        <f t="shared" ref="BU9" si="29">BN9-BO9</f>
        <v>5</v>
      </c>
      <c r="BV9" s="39"/>
      <c r="BW9" s="39">
        <f t="shared" ref="BW9" si="30">BQ9+BT9+BV9</f>
        <v>4025</v>
      </c>
      <c r="BX9" s="39">
        <f t="shared" si="9"/>
        <v>5711.1350000000002</v>
      </c>
      <c r="BY9" s="39"/>
      <c r="BZ9" s="39">
        <v>3</v>
      </c>
      <c r="CA9" s="39">
        <f t="shared" ref="CA9" si="31">BZ9*40</f>
        <v>120</v>
      </c>
      <c r="CB9" s="39"/>
      <c r="CC9" s="39"/>
      <c r="CD9" s="39">
        <f t="shared" si="11"/>
        <v>120</v>
      </c>
      <c r="CE9" s="39">
        <f t="shared" si="12"/>
        <v>5591.1350000000002</v>
      </c>
      <c r="CF9" s="39">
        <f t="shared" ref="CF9" si="32">FLOOR(CE9,10)</f>
        <v>5590</v>
      </c>
      <c r="CG9" s="41"/>
      <c r="CH9" s="70">
        <f t="shared" si="14"/>
        <v>1</v>
      </c>
      <c r="CI9" s="71">
        <f t="shared" si="15"/>
        <v>0</v>
      </c>
      <c r="CJ9" s="71">
        <f t="shared" si="16"/>
        <v>1</v>
      </c>
      <c r="CK9" s="71">
        <f t="shared" si="17"/>
        <v>0</v>
      </c>
      <c r="CL9" s="71">
        <f t="shared" si="18"/>
        <v>1</v>
      </c>
      <c r="CM9" s="71">
        <f t="shared" si="19"/>
        <v>2</v>
      </c>
      <c r="CN9" s="110">
        <f t="shared" si="20"/>
        <v>0</v>
      </c>
    </row>
    <row r="10" spans="1:95" ht="46.5" customHeight="1">
      <c r="A10" s="36">
        <v>6</v>
      </c>
      <c r="B10" s="36" t="s">
        <v>75</v>
      </c>
      <c r="C10" s="36" t="s">
        <v>136</v>
      </c>
      <c r="D10" s="36"/>
      <c r="E10" s="36"/>
      <c r="F10" s="125"/>
      <c r="G10" s="129"/>
      <c r="H10" s="125"/>
      <c r="I10" s="128"/>
      <c r="J10" s="36">
        <v>1</v>
      </c>
      <c r="K10" s="114">
        <v>2.5</v>
      </c>
      <c r="L10" s="36">
        <v>1</v>
      </c>
      <c r="M10" s="36">
        <v>2</v>
      </c>
      <c r="N10" s="111">
        <v>1</v>
      </c>
      <c r="O10" s="111">
        <v>2.5</v>
      </c>
      <c r="P10" s="36">
        <v>1</v>
      </c>
      <c r="Q10" s="36">
        <v>3</v>
      </c>
      <c r="R10" s="36">
        <v>1</v>
      </c>
      <c r="S10" s="115">
        <v>3</v>
      </c>
      <c r="T10" s="125">
        <v>1</v>
      </c>
      <c r="U10" s="129">
        <v>2.5</v>
      </c>
      <c r="V10" s="36">
        <v>1</v>
      </c>
      <c r="W10" s="36">
        <v>2.5</v>
      </c>
      <c r="X10" s="36">
        <v>1</v>
      </c>
      <c r="Y10" s="109">
        <v>3</v>
      </c>
      <c r="Z10" s="36">
        <v>1</v>
      </c>
      <c r="AA10" s="36">
        <v>2.5</v>
      </c>
      <c r="AB10" s="36">
        <v>1</v>
      </c>
      <c r="AC10" s="109">
        <v>3</v>
      </c>
      <c r="AD10" s="36">
        <v>1</v>
      </c>
      <c r="AE10" s="36">
        <v>2.5</v>
      </c>
      <c r="AF10" s="36">
        <v>1</v>
      </c>
      <c r="AG10" s="109">
        <v>3</v>
      </c>
      <c r="AH10" s="125">
        <v>1</v>
      </c>
      <c r="AI10" s="125">
        <v>2.5</v>
      </c>
      <c r="AJ10" s="36">
        <v>1</v>
      </c>
      <c r="AK10" s="109">
        <v>3</v>
      </c>
      <c r="AL10" s="36">
        <v>1</v>
      </c>
      <c r="AM10" s="36">
        <v>2.5</v>
      </c>
      <c r="AN10" s="36">
        <v>1</v>
      </c>
      <c r="AO10" s="36">
        <v>3</v>
      </c>
      <c r="AP10" s="36">
        <v>1</v>
      </c>
      <c r="AQ10" s="36">
        <v>2.5</v>
      </c>
      <c r="AR10" s="36">
        <v>1</v>
      </c>
      <c r="AS10" s="36">
        <v>3</v>
      </c>
      <c r="AT10" s="36"/>
      <c r="AU10" s="36"/>
      <c r="AV10" s="125"/>
      <c r="AW10" s="125"/>
      <c r="AX10" s="36">
        <v>1</v>
      </c>
      <c r="AY10" s="36">
        <v>2.5</v>
      </c>
      <c r="AZ10" s="36">
        <v>1</v>
      </c>
      <c r="BA10" s="36">
        <v>1.5</v>
      </c>
      <c r="BB10" s="36">
        <v>1</v>
      </c>
      <c r="BC10" s="36">
        <v>2.5</v>
      </c>
      <c r="BD10" s="36">
        <v>1</v>
      </c>
      <c r="BE10" s="36">
        <v>5.5</v>
      </c>
      <c r="BF10" s="36"/>
      <c r="BG10" s="36"/>
      <c r="BH10" s="36"/>
      <c r="BI10" s="36"/>
      <c r="BJ10" s="125">
        <v>1</v>
      </c>
      <c r="BK10" s="125">
        <v>2.5</v>
      </c>
      <c r="BL10" s="36">
        <v>1</v>
      </c>
      <c r="BM10" s="36">
        <v>3</v>
      </c>
      <c r="BN10" s="36">
        <f t="shared" si="0"/>
        <v>24</v>
      </c>
      <c r="BO10" s="36">
        <v>1</v>
      </c>
      <c r="BP10" s="36">
        <f t="shared" si="1"/>
        <v>25</v>
      </c>
      <c r="BQ10" s="39">
        <f t="shared" ref="BQ10" si="33">BP10*545</f>
        <v>13625</v>
      </c>
      <c r="BR10" s="39">
        <f t="shared" si="3"/>
        <v>66</v>
      </c>
      <c r="BS10" s="39">
        <f t="shared" ref="BS10" si="34">BR10*102.19</f>
        <v>6744.54</v>
      </c>
      <c r="BT10" s="39">
        <f t="shared" ref="BT10" si="35">BP10*30</f>
        <v>750</v>
      </c>
      <c r="BU10" s="39">
        <f t="shared" ref="BU10" si="36">BN10-BO10</f>
        <v>23</v>
      </c>
      <c r="BV10" s="39">
        <f>BN10*105</f>
        <v>2520</v>
      </c>
      <c r="BW10" s="39">
        <f t="shared" ref="BW10" si="37">BQ10+BT10+BV10</f>
        <v>16895</v>
      </c>
      <c r="BX10" s="39">
        <f t="shared" si="9"/>
        <v>23639.54</v>
      </c>
      <c r="BY10" s="39">
        <v>850</v>
      </c>
      <c r="BZ10" s="39">
        <v>13</v>
      </c>
      <c r="CA10" s="39">
        <f t="shared" ref="CA10" si="38">BZ10*40</f>
        <v>520</v>
      </c>
      <c r="CB10" s="39">
        <v>5000</v>
      </c>
      <c r="CC10" s="39"/>
      <c r="CD10" s="39">
        <f t="shared" si="11"/>
        <v>6370</v>
      </c>
      <c r="CE10" s="39">
        <f t="shared" si="12"/>
        <v>17269.54</v>
      </c>
      <c r="CF10" s="39">
        <f t="shared" ref="CF10" si="39">FLOOR(CE10,10)</f>
        <v>17260</v>
      </c>
      <c r="CG10" s="41"/>
      <c r="CH10" s="70">
        <f t="shared" si="14"/>
        <v>3</v>
      </c>
      <c r="CI10" s="71">
        <f t="shared" si="15"/>
        <v>2</v>
      </c>
      <c r="CJ10" s="71">
        <f t="shared" si="16"/>
        <v>0</v>
      </c>
      <c r="CK10" s="71">
        <f t="shared" si="17"/>
        <v>2</v>
      </c>
      <c r="CL10" s="71">
        <v>0</v>
      </c>
      <c r="CM10" s="71">
        <f t="shared" si="19"/>
        <v>3</v>
      </c>
      <c r="CN10" s="110">
        <f t="shared" si="20"/>
        <v>0</v>
      </c>
    </row>
    <row r="11" spans="1:95" ht="41.25" customHeight="1">
      <c r="A11" s="36">
        <v>7</v>
      </c>
      <c r="B11" s="36" t="s">
        <v>75</v>
      </c>
      <c r="C11" s="36" t="s">
        <v>164</v>
      </c>
      <c r="D11" s="36"/>
      <c r="E11" s="36"/>
      <c r="F11" s="125"/>
      <c r="G11" s="129"/>
      <c r="H11" s="125"/>
      <c r="I11" s="128"/>
      <c r="J11" s="36"/>
      <c r="K11" s="114"/>
      <c r="L11" s="36"/>
      <c r="M11" s="36"/>
      <c r="N11" s="111"/>
      <c r="O11" s="111"/>
      <c r="P11" s="36"/>
      <c r="Q11" s="36"/>
      <c r="R11" s="36"/>
      <c r="S11" s="115"/>
      <c r="T11" s="125"/>
      <c r="U11" s="129"/>
      <c r="V11" s="36"/>
      <c r="W11" s="36"/>
      <c r="X11" s="36"/>
      <c r="Y11" s="109"/>
      <c r="Z11" s="36">
        <v>1</v>
      </c>
      <c r="AA11" s="36">
        <v>2.5</v>
      </c>
      <c r="AB11" s="36">
        <v>1</v>
      </c>
      <c r="AC11" s="109">
        <v>3</v>
      </c>
      <c r="AD11" s="36">
        <v>1</v>
      </c>
      <c r="AE11" s="36">
        <v>2.5</v>
      </c>
      <c r="AF11" s="36">
        <v>1</v>
      </c>
      <c r="AG11" s="109">
        <v>3</v>
      </c>
      <c r="AH11" s="125">
        <v>1</v>
      </c>
      <c r="AI11" s="125">
        <v>2.5</v>
      </c>
      <c r="AJ11" s="36">
        <v>1</v>
      </c>
      <c r="AK11" s="109">
        <v>3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125"/>
      <c r="AW11" s="125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125"/>
      <c r="BK11" s="125"/>
      <c r="BL11" s="36"/>
      <c r="BM11" s="36"/>
      <c r="BN11" s="36">
        <f t="shared" si="0"/>
        <v>6</v>
      </c>
      <c r="BO11" s="36"/>
      <c r="BP11" s="36">
        <f t="shared" ref="BP11:BP13" si="40">BN11+BO11</f>
        <v>6</v>
      </c>
      <c r="BQ11" s="39">
        <f t="shared" ref="BQ11:BQ13" si="41">BP11*545</f>
        <v>3270</v>
      </c>
      <c r="BR11" s="39">
        <f t="shared" ref="BR11:BR13" si="42">BM11+BK11+BI11+BG11+BE11+BC11+BA11+AY11+AW11+AU11+AS11+AQ11+AO11+AM11+AK11+AI11+AG11+AE11+AC11+AA11+Y11+W11+U11+S11+Q11+O11+M11+K11+I11+G11+E11</f>
        <v>16.5</v>
      </c>
      <c r="BS11" s="39">
        <f t="shared" ref="BS11:BS13" si="43">BR11*102.19</f>
        <v>1686.135</v>
      </c>
      <c r="BT11" s="39">
        <f t="shared" ref="BT11:BT13" si="44">BP11*30</f>
        <v>180</v>
      </c>
      <c r="BU11" s="39">
        <f t="shared" ref="BU11:BU13" si="45">BN11-BO11</f>
        <v>6</v>
      </c>
      <c r="BV11" s="39"/>
      <c r="BW11" s="39">
        <f t="shared" ref="BW11:BW13" si="46">BQ11+BT11+BV11</f>
        <v>3450</v>
      </c>
      <c r="BX11" s="39">
        <f t="shared" si="9"/>
        <v>5136.1350000000002</v>
      </c>
      <c r="BY11" s="39"/>
      <c r="BZ11" s="39">
        <v>4</v>
      </c>
      <c r="CA11" s="39">
        <f t="shared" ref="CA11:CA13" si="47">BZ11*40</f>
        <v>160</v>
      </c>
      <c r="CB11" s="39"/>
      <c r="CC11" s="39"/>
      <c r="CD11" s="39">
        <f t="shared" si="11"/>
        <v>160</v>
      </c>
      <c r="CE11" s="39">
        <f t="shared" si="12"/>
        <v>4976.1350000000002</v>
      </c>
      <c r="CF11" s="39">
        <f t="shared" ref="CF11:CF13" si="48">FLOOR(CE11,10)</f>
        <v>4970</v>
      </c>
      <c r="CG11" s="41"/>
      <c r="CH11" s="70">
        <f t="shared" si="14"/>
        <v>0</v>
      </c>
      <c r="CI11" s="71">
        <f t="shared" si="15"/>
        <v>4</v>
      </c>
      <c r="CJ11" s="71">
        <f t="shared" si="16"/>
        <v>1</v>
      </c>
      <c r="CK11" s="71">
        <f t="shared" si="17"/>
        <v>4</v>
      </c>
      <c r="CL11" s="71">
        <f t="shared" si="18"/>
        <v>1</v>
      </c>
      <c r="CM11" s="71">
        <f t="shared" si="19"/>
        <v>1</v>
      </c>
      <c r="CN11" s="110">
        <f t="shared" si="20"/>
        <v>0</v>
      </c>
    </row>
    <row r="12" spans="1:95" ht="41.25" customHeight="1">
      <c r="A12" s="36">
        <v>8</v>
      </c>
      <c r="B12" s="36" t="s">
        <v>75</v>
      </c>
      <c r="C12" s="36" t="s">
        <v>169</v>
      </c>
      <c r="D12" s="36"/>
      <c r="E12" s="36"/>
      <c r="F12" s="125"/>
      <c r="G12" s="129"/>
      <c r="H12" s="125"/>
      <c r="I12" s="128"/>
      <c r="J12" s="36"/>
      <c r="K12" s="114"/>
      <c r="L12" s="36"/>
      <c r="M12" s="36"/>
      <c r="N12" s="111"/>
      <c r="O12" s="111"/>
      <c r="P12" s="36"/>
      <c r="Q12" s="36"/>
      <c r="R12" s="36"/>
      <c r="S12" s="115"/>
      <c r="T12" s="125"/>
      <c r="U12" s="129"/>
      <c r="V12" s="36"/>
      <c r="W12" s="36"/>
      <c r="X12" s="36"/>
      <c r="Y12" s="109"/>
      <c r="Z12" s="36"/>
      <c r="AA12" s="36"/>
      <c r="AB12" s="36"/>
      <c r="AC12" s="109"/>
      <c r="AD12" s="36"/>
      <c r="AE12" s="36"/>
      <c r="AF12" s="36"/>
      <c r="AG12" s="109"/>
      <c r="AH12" s="125"/>
      <c r="AI12" s="125"/>
      <c r="AJ12" s="36">
        <v>1</v>
      </c>
      <c r="AK12" s="109">
        <v>2.5</v>
      </c>
      <c r="AL12" s="36">
        <v>1</v>
      </c>
      <c r="AM12" s="36">
        <v>3</v>
      </c>
      <c r="AN12" s="36">
        <v>1</v>
      </c>
      <c r="AO12" s="36">
        <v>2.5</v>
      </c>
      <c r="AP12" s="36">
        <v>1</v>
      </c>
      <c r="AQ12" s="36">
        <v>3</v>
      </c>
      <c r="AR12" s="36">
        <v>1</v>
      </c>
      <c r="AS12" s="36">
        <v>2.5</v>
      </c>
      <c r="AT12" s="36">
        <v>1</v>
      </c>
      <c r="AU12" s="36">
        <v>3</v>
      </c>
      <c r="AV12" s="125">
        <v>1</v>
      </c>
      <c r="AW12" s="125">
        <v>2.5</v>
      </c>
      <c r="AX12" s="36">
        <v>1</v>
      </c>
      <c r="AY12" s="36">
        <v>3</v>
      </c>
      <c r="AZ12" s="36">
        <v>1</v>
      </c>
      <c r="BA12" s="36">
        <v>2.5</v>
      </c>
      <c r="BB12" s="36">
        <v>1</v>
      </c>
      <c r="BC12" s="36">
        <v>3</v>
      </c>
      <c r="BD12" s="36">
        <v>1</v>
      </c>
      <c r="BE12" s="36">
        <v>2.5</v>
      </c>
      <c r="BF12" s="36">
        <v>1</v>
      </c>
      <c r="BG12" s="36">
        <v>3</v>
      </c>
      <c r="BH12" s="36">
        <v>1</v>
      </c>
      <c r="BI12" s="36">
        <v>2.5</v>
      </c>
      <c r="BJ12" s="125">
        <v>1</v>
      </c>
      <c r="BK12" s="125">
        <v>3</v>
      </c>
      <c r="BL12" s="36">
        <v>1</v>
      </c>
      <c r="BM12" s="36">
        <v>2.5</v>
      </c>
      <c r="BN12" s="36">
        <f t="shared" si="0"/>
        <v>15</v>
      </c>
      <c r="BO12" s="36">
        <v>0.5</v>
      </c>
      <c r="BP12" s="36">
        <f t="shared" si="40"/>
        <v>15.5</v>
      </c>
      <c r="BQ12" s="39">
        <f t="shared" si="41"/>
        <v>8447.5</v>
      </c>
      <c r="BR12" s="39">
        <f t="shared" si="42"/>
        <v>41</v>
      </c>
      <c r="BS12" s="39">
        <f t="shared" ref="BS12" si="49">BR12*102.19</f>
        <v>4189.79</v>
      </c>
      <c r="BT12" s="39">
        <f t="shared" ref="BT12" si="50">BP12*30</f>
        <v>465</v>
      </c>
      <c r="BU12" s="39">
        <f t="shared" ref="BU12" si="51">BN12-BO12</f>
        <v>14.5</v>
      </c>
      <c r="BV12" s="39">
        <f>BN12*105</f>
        <v>1575</v>
      </c>
      <c r="BW12" s="39">
        <f t="shared" ref="BW12" si="52">BQ12+BT12+BV12</f>
        <v>10487.5</v>
      </c>
      <c r="BX12" s="39">
        <f t="shared" si="9"/>
        <v>14677.29</v>
      </c>
      <c r="BY12" s="39"/>
      <c r="BZ12" s="39">
        <v>8</v>
      </c>
      <c r="CA12" s="39">
        <f t="shared" ref="CA12" si="53">BZ12*40</f>
        <v>320</v>
      </c>
      <c r="CB12" s="39"/>
      <c r="CC12" s="39"/>
      <c r="CD12" s="39">
        <f t="shared" si="11"/>
        <v>320</v>
      </c>
      <c r="CE12" s="39">
        <f t="shared" si="12"/>
        <v>14357.29</v>
      </c>
      <c r="CF12" s="39">
        <f t="shared" ref="CF12" si="54">FLOOR(CE12,10)</f>
        <v>14350</v>
      </c>
      <c r="CG12" s="41"/>
      <c r="CH12" s="70">
        <f t="shared" ref="CH12" si="55">INT(CE12/5000)</f>
        <v>2</v>
      </c>
      <c r="CI12" s="71">
        <f t="shared" ref="CI12" si="56">INT((CE12-(CH12*5000))/1000)</f>
        <v>4</v>
      </c>
      <c r="CJ12" s="71">
        <f t="shared" ref="CJ12" si="57">INT((CE12-(CH12*5000)-(CI12*1000))/500)</f>
        <v>0</v>
      </c>
      <c r="CK12" s="71">
        <f t="shared" ref="CK12" si="58">INT((CE12-(CH12*5000)-(CI12*1000)-(CJ12*500))/100)</f>
        <v>3</v>
      </c>
      <c r="CL12" s="71">
        <f t="shared" ref="CL12" si="59">INT((CE12-(CH12*5000)-(CI12*1000)-(CJ12*500)-(CK12*100))/50)</f>
        <v>1</v>
      </c>
      <c r="CM12" s="71">
        <f t="shared" ref="CM12" si="60">INT((CE12-(CH12*5000)-(CI12*1000)-(CJ12*500)-(CK12*100)-(CL12*50))/20)</f>
        <v>0</v>
      </c>
      <c r="CN12" s="110">
        <f t="shared" ref="CN12" si="61">INT((CE12-(CH12*5000)-(CI12*1000)-(CJ12*500)-(CK12*100)-(CL12*50)-(CM12*20))/10)</f>
        <v>0</v>
      </c>
    </row>
    <row r="13" spans="1:95" ht="41.25" customHeight="1">
      <c r="A13" s="36">
        <v>9</v>
      </c>
      <c r="B13" s="36" t="s">
        <v>75</v>
      </c>
      <c r="C13" s="36" t="s">
        <v>175</v>
      </c>
      <c r="D13" s="36"/>
      <c r="E13" s="36"/>
      <c r="F13" s="125"/>
      <c r="G13" s="129"/>
      <c r="H13" s="125"/>
      <c r="I13" s="128"/>
      <c r="J13" s="36"/>
      <c r="K13" s="114"/>
      <c r="L13" s="36"/>
      <c r="M13" s="36"/>
      <c r="N13" s="111"/>
      <c r="O13" s="111"/>
      <c r="P13" s="36"/>
      <c r="Q13" s="36"/>
      <c r="R13" s="36"/>
      <c r="S13" s="115"/>
      <c r="T13" s="125"/>
      <c r="U13" s="129"/>
      <c r="V13" s="36"/>
      <c r="W13" s="36"/>
      <c r="X13" s="36"/>
      <c r="Y13" s="109"/>
      <c r="Z13" s="36"/>
      <c r="AA13" s="36"/>
      <c r="AB13" s="36"/>
      <c r="AC13" s="109"/>
      <c r="AD13" s="36"/>
      <c r="AE13" s="36"/>
      <c r="AF13" s="36"/>
      <c r="AG13" s="109"/>
      <c r="AH13" s="125"/>
      <c r="AI13" s="125"/>
      <c r="AJ13" s="36"/>
      <c r="AK13" s="109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125"/>
      <c r="AW13" s="125"/>
      <c r="AX13" s="36"/>
      <c r="AY13" s="36"/>
      <c r="AZ13" s="36"/>
      <c r="BA13" s="36"/>
      <c r="BB13" s="36"/>
      <c r="BC13" s="36"/>
      <c r="BD13" s="36">
        <v>1</v>
      </c>
      <c r="BE13" s="36">
        <v>2.5</v>
      </c>
      <c r="BF13" s="36">
        <v>1</v>
      </c>
      <c r="BG13" s="36">
        <v>3</v>
      </c>
      <c r="BH13" s="36">
        <v>1</v>
      </c>
      <c r="BI13" s="36">
        <v>2.5</v>
      </c>
      <c r="BJ13" s="125">
        <v>1</v>
      </c>
      <c r="BK13" s="125">
        <v>3</v>
      </c>
      <c r="BL13" s="36">
        <v>1</v>
      </c>
      <c r="BM13" s="36">
        <v>2.5</v>
      </c>
      <c r="BN13" s="36">
        <f t="shared" si="0"/>
        <v>5</v>
      </c>
      <c r="BO13" s="36"/>
      <c r="BP13" s="36">
        <f t="shared" si="40"/>
        <v>5</v>
      </c>
      <c r="BQ13" s="39">
        <f t="shared" si="41"/>
        <v>2725</v>
      </c>
      <c r="BR13" s="39">
        <f t="shared" si="42"/>
        <v>13.5</v>
      </c>
      <c r="BS13" s="39">
        <f t="shared" si="43"/>
        <v>1379.5650000000001</v>
      </c>
      <c r="BT13" s="39">
        <f t="shared" si="44"/>
        <v>150</v>
      </c>
      <c r="BU13" s="39">
        <f t="shared" si="45"/>
        <v>5</v>
      </c>
      <c r="BV13" s="39"/>
      <c r="BW13" s="39">
        <f t="shared" si="46"/>
        <v>2875</v>
      </c>
      <c r="BX13" s="39">
        <f t="shared" si="9"/>
        <v>4254.5650000000005</v>
      </c>
      <c r="BY13" s="39"/>
      <c r="BZ13" s="39">
        <v>3</v>
      </c>
      <c r="CA13" s="39">
        <f t="shared" si="47"/>
        <v>120</v>
      </c>
      <c r="CB13" s="39"/>
      <c r="CC13" s="39"/>
      <c r="CD13" s="39">
        <f t="shared" si="11"/>
        <v>120</v>
      </c>
      <c r="CE13" s="39">
        <f t="shared" si="12"/>
        <v>4134.5650000000005</v>
      </c>
      <c r="CF13" s="39">
        <f t="shared" si="48"/>
        <v>4130</v>
      </c>
      <c r="CG13" s="41"/>
      <c r="CH13" s="70">
        <f t="shared" si="14"/>
        <v>0</v>
      </c>
      <c r="CI13" s="71">
        <f t="shared" si="15"/>
        <v>4</v>
      </c>
      <c r="CJ13" s="71">
        <f t="shared" si="16"/>
        <v>0</v>
      </c>
      <c r="CK13" s="71">
        <f t="shared" si="17"/>
        <v>1</v>
      </c>
      <c r="CL13" s="71">
        <f t="shared" si="18"/>
        <v>0</v>
      </c>
      <c r="CM13" s="71">
        <f t="shared" si="19"/>
        <v>1</v>
      </c>
      <c r="CN13" s="110">
        <f t="shared" si="20"/>
        <v>1</v>
      </c>
    </row>
    <row r="14" spans="1:95" ht="41.25" customHeight="1">
      <c r="A14" s="141" t="s">
        <v>3</v>
      </c>
      <c r="B14" s="141"/>
      <c r="C14" s="141"/>
      <c r="D14" s="36">
        <f>SUM(D5:D13)</f>
        <v>4</v>
      </c>
      <c r="E14" s="36">
        <f t="shared" ref="E14:BP14" si="62">SUM(E5:E13)</f>
        <v>13</v>
      </c>
      <c r="F14" s="125">
        <f t="shared" si="62"/>
        <v>4</v>
      </c>
      <c r="G14" s="125">
        <f t="shared" si="62"/>
        <v>11</v>
      </c>
      <c r="H14" s="125">
        <f t="shared" si="62"/>
        <v>5</v>
      </c>
      <c r="I14" s="125">
        <f t="shared" si="62"/>
        <v>14</v>
      </c>
      <c r="J14" s="36">
        <f t="shared" si="62"/>
        <v>5</v>
      </c>
      <c r="K14" s="36">
        <f t="shared" si="62"/>
        <v>13.5</v>
      </c>
      <c r="L14" s="36">
        <f t="shared" si="62"/>
        <v>3</v>
      </c>
      <c r="M14" s="36">
        <f t="shared" si="62"/>
        <v>6</v>
      </c>
      <c r="N14" s="36">
        <f t="shared" si="62"/>
        <v>2</v>
      </c>
      <c r="O14" s="36">
        <f t="shared" si="62"/>
        <v>5</v>
      </c>
      <c r="P14" s="36">
        <f t="shared" si="62"/>
        <v>5</v>
      </c>
      <c r="Q14" s="36">
        <f t="shared" si="62"/>
        <v>15.5</v>
      </c>
      <c r="R14" s="36">
        <f t="shared" si="62"/>
        <v>5</v>
      </c>
      <c r="S14" s="36">
        <f>SUM(S5:S13)</f>
        <v>14</v>
      </c>
      <c r="T14" s="125">
        <f t="shared" si="62"/>
        <v>5</v>
      </c>
      <c r="U14" s="125">
        <f t="shared" si="62"/>
        <v>12.5</v>
      </c>
      <c r="V14" s="36">
        <f t="shared" si="62"/>
        <v>5</v>
      </c>
      <c r="W14" s="36">
        <f t="shared" si="62"/>
        <v>14</v>
      </c>
      <c r="X14" s="36">
        <f t="shared" si="62"/>
        <v>3</v>
      </c>
      <c r="Y14" s="36">
        <f t="shared" si="62"/>
        <v>8.5</v>
      </c>
      <c r="Z14" s="36">
        <f t="shared" si="62"/>
        <v>4</v>
      </c>
      <c r="AA14" s="36">
        <f t="shared" si="62"/>
        <v>10.5</v>
      </c>
      <c r="AB14" s="36">
        <f t="shared" si="62"/>
        <v>5</v>
      </c>
      <c r="AC14" s="36">
        <f t="shared" si="62"/>
        <v>14</v>
      </c>
      <c r="AD14" s="36">
        <f t="shared" si="62"/>
        <v>5</v>
      </c>
      <c r="AE14" s="36">
        <f t="shared" si="62"/>
        <v>13.5</v>
      </c>
      <c r="AF14" s="36">
        <f t="shared" si="62"/>
        <v>5</v>
      </c>
      <c r="AG14" s="36">
        <f t="shared" si="62"/>
        <v>14</v>
      </c>
      <c r="AH14" s="125">
        <f t="shared" si="62"/>
        <v>5</v>
      </c>
      <c r="AI14" s="125">
        <f t="shared" si="62"/>
        <v>13.5</v>
      </c>
      <c r="AJ14" s="36">
        <f t="shared" si="62"/>
        <v>5</v>
      </c>
      <c r="AK14" s="36">
        <f t="shared" si="62"/>
        <v>14</v>
      </c>
      <c r="AL14" s="36">
        <f t="shared" si="62"/>
        <v>4</v>
      </c>
      <c r="AM14" s="36">
        <f t="shared" si="62"/>
        <v>11</v>
      </c>
      <c r="AN14" s="36">
        <f t="shared" si="62"/>
        <v>4</v>
      </c>
      <c r="AO14" s="36">
        <f t="shared" si="62"/>
        <v>10.5</v>
      </c>
      <c r="AP14" s="36">
        <f t="shared" si="62"/>
        <v>3</v>
      </c>
      <c r="AQ14" s="36">
        <f t="shared" si="62"/>
        <v>8</v>
      </c>
      <c r="AR14" s="36">
        <f t="shared" si="62"/>
        <v>4</v>
      </c>
      <c r="AS14" s="36">
        <f t="shared" si="62"/>
        <v>11</v>
      </c>
      <c r="AT14" s="36">
        <f t="shared" si="62"/>
        <v>2</v>
      </c>
      <c r="AU14" s="36">
        <f t="shared" si="62"/>
        <v>6</v>
      </c>
      <c r="AV14" s="125">
        <f t="shared" si="62"/>
        <v>1</v>
      </c>
      <c r="AW14" s="125">
        <f t="shared" si="62"/>
        <v>2.5</v>
      </c>
      <c r="AX14" s="36">
        <f t="shared" si="62"/>
        <v>3</v>
      </c>
      <c r="AY14" s="36">
        <f t="shared" si="62"/>
        <v>8</v>
      </c>
      <c r="AZ14" s="36">
        <f t="shared" si="62"/>
        <v>3</v>
      </c>
      <c r="BA14" s="36">
        <f t="shared" si="62"/>
        <v>5.5</v>
      </c>
      <c r="BB14" s="36">
        <f t="shared" si="62"/>
        <v>2</v>
      </c>
      <c r="BC14" s="36">
        <f t="shared" si="62"/>
        <v>5.5</v>
      </c>
      <c r="BD14" s="36">
        <f t="shared" si="62"/>
        <v>3</v>
      </c>
      <c r="BE14" s="36">
        <f t="shared" si="62"/>
        <v>10.5</v>
      </c>
      <c r="BF14" s="36">
        <f t="shared" si="62"/>
        <v>3</v>
      </c>
      <c r="BG14" s="36">
        <f t="shared" si="62"/>
        <v>8.5</v>
      </c>
      <c r="BH14" s="36">
        <f t="shared" si="62"/>
        <v>3</v>
      </c>
      <c r="BI14" s="36">
        <f t="shared" si="62"/>
        <v>8</v>
      </c>
      <c r="BJ14" s="125">
        <f t="shared" si="62"/>
        <v>4</v>
      </c>
      <c r="BK14" s="125">
        <f t="shared" si="62"/>
        <v>11</v>
      </c>
      <c r="BL14" s="36">
        <f t="shared" si="62"/>
        <v>4</v>
      </c>
      <c r="BM14" s="36">
        <f t="shared" si="62"/>
        <v>11</v>
      </c>
      <c r="BN14" s="36">
        <f>SUM(BN5:BN13)</f>
        <v>118</v>
      </c>
      <c r="BO14" s="36">
        <f t="shared" si="62"/>
        <v>9.5</v>
      </c>
      <c r="BP14" s="36">
        <f t="shared" si="62"/>
        <v>127.5</v>
      </c>
      <c r="BQ14" s="39">
        <f t="shared" ref="BQ14:CN14" si="63">SUM(BQ5:BQ13)</f>
        <v>69487.5</v>
      </c>
      <c r="BR14" s="39">
        <f>SUM(BR5:BR13)</f>
        <v>323.5</v>
      </c>
      <c r="BS14" s="39">
        <f t="shared" si="63"/>
        <v>33058.464999999997</v>
      </c>
      <c r="BT14" s="39">
        <f t="shared" si="63"/>
        <v>3825</v>
      </c>
      <c r="BU14" s="39">
        <f t="shared" si="63"/>
        <v>108.5</v>
      </c>
      <c r="BV14" s="39">
        <f>SUM(BV5:BV13)</f>
        <v>8925</v>
      </c>
      <c r="BW14" s="39">
        <f t="shared" si="63"/>
        <v>82237.5</v>
      </c>
      <c r="BX14" s="39">
        <f t="shared" si="63"/>
        <v>115295.965</v>
      </c>
      <c r="BY14" s="39">
        <f>SUM(BY5:BY13)</f>
        <v>1700</v>
      </c>
      <c r="BZ14" s="39">
        <f t="shared" ref="BZ14:CF14" si="64">SUM(BZ5:BZ13)</f>
        <v>60</v>
      </c>
      <c r="CA14" s="39">
        <f t="shared" si="64"/>
        <v>2400</v>
      </c>
      <c r="CB14" s="39">
        <f t="shared" si="64"/>
        <v>10000</v>
      </c>
      <c r="CC14" s="39">
        <f t="shared" si="64"/>
        <v>0</v>
      </c>
      <c r="CD14" s="39">
        <f>SUM(CD5:CD13)</f>
        <v>14100</v>
      </c>
      <c r="CE14" s="39">
        <f t="shared" si="64"/>
        <v>101195.965</v>
      </c>
      <c r="CF14" s="39">
        <f t="shared" si="64"/>
        <v>101150</v>
      </c>
      <c r="CG14" s="36">
        <f t="shared" si="63"/>
        <v>0</v>
      </c>
      <c r="CH14" s="36">
        <f t="shared" si="63"/>
        <v>15</v>
      </c>
      <c r="CI14" s="36">
        <f t="shared" si="63"/>
        <v>22</v>
      </c>
      <c r="CJ14" s="36">
        <f t="shared" si="63"/>
        <v>3</v>
      </c>
      <c r="CK14" s="36">
        <f t="shared" si="63"/>
        <v>21</v>
      </c>
      <c r="CL14" s="36">
        <f t="shared" si="63"/>
        <v>5</v>
      </c>
      <c r="CM14" s="36">
        <f t="shared" si="63"/>
        <v>14</v>
      </c>
      <c r="CN14" s="36">
        <f t="shared" si="63"/>
        <v>2</v>
      </c>
      <c r="CO14" s="39">
        <f t="shared" ref="CO14" si="65">SUM(CO5:CO13)</f>
        <v>0</v>
      </c>
    </row>
    <row r="15" spans="1:95">
      <c r="BQ15" s="102"/>
      <c r="BR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M15" s="11">
        <v>9</v>
      </c>
    </row>
    <row r="16" spans="1:95">
      <c r="CH16" s="11">
        <f t="shared" ref="CH16:CN16" si="66">CH14*CH4</f>
        <v>75000</v>
      </c>
      <c r="CI16" s="11">
        <f t="shared" si="66"/>
        <v>22000</v>
      </c>
      <c r="CJ16" s="11">
        <f t="shared" si="66"/>
        <v>1500</v>
      </c>
      <c r="CK16" s="11">
        <f t="shared" si="66"/>
        <v>2100</v>
      </c>
      <c r="CL16" s="11">
        <f t="shared" si="66"/>
        <v>250</v>
      </c>
      <c r="CM16" s="11">
        <f t="shared" si="66"/>
        <v>280</v>
      </c>
      <c r="CN16" s="11">
        <f t="shared" si="66"/>
        <v>20</v>
      </c>
      <c r="CP16" s="102">
        <f>SUM(CH16:CO16)</f>
        <v>101150</v>
      </c>
      <c r="CQ16" s="65">
        <f>CE14-CP16</f>
        <v>45.964999999996508</v>
      </c>
    </row>
    <row r="17" spans="22:85">
      <c r="V17" s="11">
        <f>D14+F14+H14+J14+L14+N14+P14+R14+T14+V14+X14+Z14+AB14+AD14+AF14+AH14+AJ14+AL14+AN14+AP14+AR14+AT14+AV14+AX14+AZ14+BB14+BD14+BF14+BH14+BJ14+BL14</f>
        <v>118</v>
      </c>
    </row>
    <row r="18" spans="22:85">
      <c r="AA18" s="11">
        <f ca="1">W6+AA6+AE6+AI6+AQ6+Z18:AG18</f>
        <v>0</v>
      </c>
      <c r="CA18" s="65">
        <f>BY14+CA14+CB14</f>
        <v>14100</v>
      </c>
    </row>
    <row r="22" spans="22:85">
      <c r="CG22" s="11" t="s">
        <v>80</v>
      </c>
    </row>
    <row r="23" spans="22:85">
      <c r="CD23" s="65">
        <f>BX14-CD14</f>
        <v>101195.965</v>
      </c>
    </row>
    <row r="26" spans="22:85">
      <c r="BS26" s="102">
        <f>fierwood!CC6+SHIFTING!BZ17+DRIER!BZ14+LOFT!BZ11</f>
        <v>183</v>
      </c>
    </row>
  </sheetData>
  <mergeCells count="3">
    <mergeCell ref="A3:N3"/>
    <mergeCell ref="A14:C14"/>
    <mergeCell ref="A1:BR1"/>
  </mergeCells>
  <pageMargins left="0.34" right="0.23" top="0.75" bottom="0.75" header="0.3" footer="0.3"/>
  <pageSetup paperSize="5" orientation="landscape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N17"/>
  <sheetViews>
    <sheetView topLeftCell="BS1" workbookViewId="0">
      <selection sqref="A1:CE9"/>
    </sheetView>
  </sheetViews>
  <sheetFormatPr defaultRowHeight="15"/>
  <cols>
    <col min="1" max="1" width="3.7109375" style="11" customWidth="1"/>
    <col min="2" max="2" width="2.85546875" style="11" customWidth="1"/>
    <col min="3" max="3" width="17" style="11" customWidth="1"/>
    <col min="4" max="4" width="5.42578125" style="11" hidden="1" customWidth="1"/>
    <col min="5" max="5" width="5.85546875" style="11" hidden="1" customWidth="1"/>
    <col min="6" max="6" width="6.140625" style="126" hidden="1" customWidth="1"/>
    <col min="7" max="7" width="6.5703125" style="126" hidden="1" customWidth="1"/>
    <col min="8" max="8" width="3.7109375" style="126" hidden="1" customWidth="1"/>
    <col min="9" max="9" width="5.85546875" style="126" hidden="1" customWidth="1"/>
    <col min="10" max="10" width="2.7109375" style="11" hidden="1" customWidth="1"/>
    <col min="11" max="11" width="5.5703125" style="11" hidden="1" customWidth="1"/>
    <col min="12" max="12" width="4.42578125" style="11" hidden="1" customWidth="1"/>
    <col min="13" max="13" width="4.7109375" style="11" hidden="1" customWidth="1"/>
    <col min="14" max="14" width="2.7109375" style="117" hidden="1" customWidth="1"/>
    <col min="15" max="15" width="5.42578125" style="117" hidden="1" customWidth="1"/>
    <col min="16" max="16" width="4.42578125" style="11" hidden="1" customWidth="1"/>
    <col min="17" max="17" width="5.42578125" style="11" hidden="1" customWidth="1"/>
    <col min="18" max="18" width="2.7109375" style="11" hidden="1" customWidth="1"/>
    <col min="19" max="19" width="4.42578125" style="11" hidden="1" customWidth="1"/>
    <col min="20" max="20" width="2.7109375" style="126" hidden="1" customWidth="1"/>
    <col min="21" max="21" width="5.85546875" style="126" hidden="1" customWidth="1"/>
    <col min="22" max="22" width="2.7109375" style="11" hidden="1" customWidth="1"/>
    <col min="23" max="23" width="5.28515625" style="11" hidden="1" customWidth="1"/>
    <col min="24" max="24" width="2.7109375" style="11" hidden="1" customWidth="1"/>
    <col min="25" max="25" width="5" style="11" hidden="1" customWidth="1"/>
    <col min="26" max="26" width="2.7109375" style="11" hidden="1" customWidth="1"/>
    <col min="27" max="27" width="3.7109375" style="11" hidden="1" customWidth="1"/>
    <col min="28" max="28" width="2.7109375" style="11" hidden="1" customWidth="1"/>
    <col min="29" max="29" width="4.7109375" style="11" hidden="1" customWidth="1"/>
    <col min="30" max="30" width="2.7109375" style="11" hidden="1" customWidth="1"/>
    <col min="31" max="31" width="3.42578125" style="11" hidden="1" customWidth="1"/>
    <col min="32" max="32" width="3.7109375" style="11" hidden="1" customWidth="1"/>
    <col min="33" max="33" width="6.5703125" style="11" hidden="1" customWidth="1"/>
    <col min="34" max="34" width="3.7109375" style="126" hidden="1" customWidth="1"/>
    <col min="35" max="35" width="5.7109375" style="126" hidden="1" customWidth="1"/>
    <col min="36" max="36" width="4" style="11" hidden="1" customWidth="1"/>
    <col min="37" max="37" width="5.140625" style="11" hidden="1" customWidth="1"/>
    <col min="38" max="38" width="2.7109375" style="11" hidden="1" customWidth="1"/>
    <col min="39" max="39" width="5" style="11" hidden="1" customWidth="1"/>
    <col min="40" max="40" width="4.28515625" style="11" hidden="1" customWidth="1"/>
    <col min="41" max="41" width="5.42578125" style="11" hidden="1" customWidth="1"/>
    <col min="42" max="42" width="6" style="104" hidden="1" customWidth="1"/>
    <col min="43" max="43" width="5.28515625" style="11" hidden="1" customWidth="1"/>
    <col min="44" max="44" width="4" style="11" hidden="1" customWidth="1"/>
    <col min="45" max="45" width="5.5703125" style="11" hidden="1" customWidth="1"/>
    <col min="46" max="46" width="4" style="11" hidden="1" customWidth="1"/>
    <col min="47" max="47" width="5" style="11" hidden="1" customWidth="1"/>
    <col min="48" max="48" width="4.140625" style="126" hidden="1" customWidth="1"/>
    <col min="49" max="49" width="4.5703125" style="126" hidden="1" customWidth="1"/>
    <col min="50" max="50" width="2.7109375" style="11" hidden="1" customWidth="1"/>
    <col min="51" max="51" width="5.5703125" style="11" hidden="1" customWidth="1"/>
    <col min="52" max="52" width="4.28515625" style="11" hidden="1" customWidth="1"/>
    <col min="53" max="53" width="5.140625" style="11" hidden="1" customWidth="1"/>
    <col min="54" max="54" width="4.28515625" style="11" hidden="1" customWidth="1"/>
    <col min="55" max="55" width="6.140625" style="11" hidden="1" customWidth="1"/>
    <col min="56" max="56" width="4.28515625" style="11" hidden="1" customWidth="1"/>
    <col min="57" max="57" width="7.28515625" style="11" hidden="1" customWidth="1"/>
    <col min="58" max="58" width="3.28515625" style="11" hidden="1" customWidth="1"/>
    <col min="59" max="59" width="6" style="11" hidden="1" customWidth="1"/>
    <col min="60" max="60" width="3.5703125" style="11" hidden="1" customWidth="1"/>
    <col min="61" max="61" width="5.42578125" style="11" hidden="1" customWidth="1"/>
    <col min="62" max="62" width="3" style="126" hidden="1" customWidth="1"/>
    <col min="63" max="63" width="4.85546875" style="126" hidden="1" customWidth="1"/>
    <col min="64" max="64" width="4.85546875" style="11" hidden="1" customWidth="1"/>
    <col min="65" max="65" width="5.85546875" style="11" hidden="1" customWidth="1"/>
    <col min="66" max="66" width="5.42578125" style="11" customWidth="1"/>
    <col min="67" max="67" width="4.42578125" style="11" customWidth="1"/>
    <col min="68" max="68" width="6.42578125" style="11" customWidth="1"/>
    <col min="69" max="69" width="7" style="11" customWidth="1"/>
    <col min="70" max="70" width="10.7109375" style="11" customWidth="1"/>
    <col min="71" max="71" width="9.5703125" style="11" customWidth="1"/>
    <col min="72" max="72" width="11.5703125" style="11" hidden="1" customWidth="1"/>
    <col min="73" max="73" width="10.28515625" style="11" hidden="1" customWidth="1"/>
    <col min="74" max="74" width="12" style="11" hidden="1" customWidth="1"/>
    <col min="75" max="75" width="11.5703125" style="11" customWidth="1"/>
    <col min="76" max="76" width="9.5703125" style="11" customWidth="1"/>
    <col min="77" max="77" width="12" style="11" customWidth="1"/>
    <col min="78" max="78" width="6.140625" style="11" customWidth="1"/>
    <col min="79" max="79" width="8.5703125" style="11" customWidth="1"/>
    <col min="80" max="80" width="10.5703125" style="11" customWidth="1"/>
    <col min="81" max="81" width="10.42578125" style="11" customWidth="1"/>
    <col min="82" max="82" width="11.42578125" style="11" hidden="1" customWidth="1"/>
    <col min="83" max="83" width="16.28515625" style="11" customWidth="1"/>
    <col min="84" max="85" width="9.140625" style="11" customWidth="1"/>
    <col min="86" max="91" width="9.140625" style="11"/>
    <col min="92" max="92" width="12" style="11" customWidth="1"/>
    <col min="93" max="16384" width="9.140625" style="11"/>
  </cols>
  <sheetData>
    <row r="1" spans="1:92">
      <c r="A1" s="149" t="s">
        <v>115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</row>
    <row r="2" spans="1:92">
      <c r="A2" s="56" t="s">
        <v>70</v>
      </c>
      <c r="B2" s="56"/>
      <c r="C2" s="56"/>
      <c r="D2" s="56"/>
      <c r="E2" s="56"/>
      <c r="F2" s="135"/>
      <c r="G2" s="135"/>
      <c r="H2" s="135"/>
      <c r="I2" s="135"/>
      <c r="J2" s="56"/>
      <c r="K2" s="56"/>
      <c r="L2" s="56"/>
      <c r="M2" s="56"/>
      <c r="N2" s="137"/>
      <c r="O2" s="137"/>
      <c r="P2" s="56"/>
      <c r="Q2" s="56"/>
      <c r="R2" s="56"/>
      <c r="S2" s="56"/>
      <c r="T2" s="135"/>
      <c r="U2" s="135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135"/>
      <c r="AI2" s="135"/>
      <c r="AJ2" s="56"/>
      <c r="AK2" s="56"/>
      <c r="AL2" s="56"/>
      <c r="AM2" s="56"/>
      <c r="AN2" s="56"/>
      <c r="AO2" s="56"/>
      <c r="AP2" s="138"/>
      <c r="AQ2" s="56"/>
      <c r="AR2" s="56"/>
      <c r="AS2" s="56"/>
      <c r="AT2" s="56"/>
      <c r="AU2" s="56"/>
      <c r="AV2" s="135"/>
      <c r="AW2" s="135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5"/>
      <c r="BK2" s="135"/>
      <c r="BL2" s="56"/>
      <c r="BM2" s="56"/>
      <c r="BN2" s="56"/>
      <c r="BO2" s="56"/>
      <c r="BP2" s="56"/>
    </row>
    <row r="3" spans="1:92">
      <c r="A3" s="148" t="s">
        <v>63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36"/>
      <c r="P3" s="56"/>
      <c r="Q3" s="56"/>
      <c r="R3" s="56"/>
      <c r="S3" s="56"/>
      <c r="T3" s="135"/>
      <c r="U3" s="135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135"/>
      <c r="AI3" s="135"/>
      <c r="AJ3" s="56"/>
      <c r="AK3" s="56"/>
      <c r="AL3" s="56"/>
      <c r="AM3" s="56"/>
      <c r="AN3" s="56"/>
      <c r="AO3" s="56"/>
      <c r="AP3" s="138"/>
      <c r="AQ3" s="56"/>
      <c r="AR3" s="56"/>
      <c r="AS3" s="56"/>
      <c r="AT3" s="56"/>
      <c r="AU3" s="56"/>
      <c r="AV3" s="135"/>
      <c r="AW3" s="135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5"/>
      <c r="BK3" s="135"/>
      <c r="BL3" s="56"/>
      <c r="BM3" s="56"/>
      <c r="BN3" s="56"/>
      <c r="BO3" s="56"/>
      <c r="BP3" s="56"/>
      <c r="BX3" s="65"/>
    </row>
    <row r="4" spans="1:92" ht="45">
      <c r="A4" s="106" t="s">
        <v>0</v>
      </c>
      <c r="B4" s="107"/>
      <c r="C4" s="36" t="s">
        <v>2</v>
      </c>
      <c r="D4" s="36">
        <v>1</v>
      </c>
      <c r="E4" s="36" t="s">
        <v>31</v>
      </c>
      <c r="F4" s="125">
        <v>2</v>
      </c>
      <c r="G4" s="125" t="s">
        <v>31</v>
      </c>
      <c r="H4" s="125">
        <v>3</v>
      </c>
      <c r="I4" s="125" t="s">
        <v>31</v>
      </c>
      <c r="J4" s="36">
        <v>4</v>
      </c>
      <c r="K4" s="36" t="s">
        <v>31</v>
      </c>
      <c r="L4" s="36">
        <v>5</v>
      </c>
      <c r="M4" s="36" t="s">
        <v>31</v>
      </c>
      <c r="N4" s="111">
        <v>6</v>
      </c>
      <c r="O4" s="111" t="s">
        <v>31</v>
      </c>
      <c r="P4" s="36">
        <v>7</v>
      </c>
      <c r="Q4" s="36" t="s">
        <v>31</v>
      </c>
      <c r="R4" s="36">
        <v>8</v>
      </c>
      <c r="S4" s="36" t="s">
        <v>31</v>
      </c>
      <c r="T4" s="125">
        <v>9</v>
      </c>
      <c r="U4" s="125" t="s">
        <v>31</v>
      </c>
      <c r="V4" s="36">
        <v>10</v>
      </c>
      <c r="W4" s="36" t="s">
        <v>31</v>
      </c>
      <c r="X4" s="36">
        <v>11</v>
      </c>
      <c r="Y4" s="36" t="s">
        <v>31</v>
      </c>
      <c r="Z4" s="36">
        <v>12</v>
      </c>
      <c r="AA4" s="36" t="s">
        <v>31</v>
      </c>
      <c r="AB4" s="36">
        <v>13</v>
      </c>
      <c r="AC4" s="36" t="s">
        <v>31</v>
      </c>
      <c r="AD4" s="36">
        <v>14</v>
      </c>
      <c r="AE4" s="36" t="s">
        <v>31</v>
      </c>
      <c r="AF4" s="36">
        <v>15</v>
      </c>
      <c r="AG4" s="36" t="s">
        <v>31</v>
      </c>
      <c r="AH4" s="125">
        <v>16</v>
      </c>
      <c r="AI4" s="125" t="s">
        <v>31</v>
      </c>
      <c r="AJ4" s="36">
        <v>17</v>
      </c>
      <c r="AK4" s="36" t="s">
        <v>31</v>
      </c>
      <c r="AL4" s="36">
        <v>18</v>
      </c>
      <c r="AM4" s="36" t="s">
        <v>31</v>
      </c>
      <c r="AN4" s="36">
        <v>19</v>
      </c>
      <c r="AO4" s="36" t="s">
        <v>31</v>
      </c>
      <c r="AP4" s="108">
        <v>20</v>
      </c>
      <c r="AQ4" s="36" t="s">
        <v>31</v>
      </c>
      <c r="AR4" s="36">
        <v>21</v>
      </c>
      <c r="AS4" s="36" t="s">
        <v>31</v>
      </c>
      <c r="AT4" s="36">
        <v>22</v>
      </c>
      <c r="AU4" s="36" t="s">
        <v>31</v>
      </c>
      <c r="AV4" s="125">
        <v>23</v>
      </c>
      <c r="AW4" s="125" t="s">
        <v>31</v>
      </c>
      <c r="AX4" s="36">
        <v>24</v>
      </c>
      <c r="AY4" s="36" t="s">
        <v>31</v>
      </c>
      <c r="AZ4" s="36">
        <v>25</v>
      </c>
      <c r="BA4" s="36" t="s">
        <v>31</v>
      </c>
      <c r="BB4" s="36">
        <v>26</v>
      </c>
      <c r="BC4" s="36" t="s">
        <v>31</v>
      </c>
      <c r="BD4" s="36">
        <v>27</v>
      </c>
      <c r="BE4" s="36" t="s">
        <v>31</v>
      </c>
      <c r="BF4" s="36">
        <v>28</v>
      </c>
      <c r="BG4" s="36" t="s">
        <v>31</v>
      </c>
      <c r="BH4" s="36">
        <v>29</v>
      </c>
      <c r="BI4" s="36" t="s">
        <v>31</v>
      </c>
      <c r="BJ4" s="125">
        <v>30</v>
      </c>
      <c r="BK4" s="125" t="s">
        <v>31</v>
      </c>
      <c r="BL4" s="36">
        <v>31</v>
      </c>
      <c r="BM4" s="36" t="s">
        <v>60</v>
      </c>
      <c r="BN4" s="48" t="s">
        <v>3</v>
      </c>
      <c r="BO4" s="48" t="s">
        <v>37</v>
      </c>
      <c r="BP4" s="48" t="s">
        <v>50</v>
      </c>
      <c r="BQ4" s="48" t="s">
        <v>5</v>
      </c>
      <c r="BR4" s="48" t="s">
        <v>44</v>
      </c>
      <c r="BS4" s="48" t="s">
        <v>59</v>
      </c>
      <c r="BT4" s="48" t="s">
        <v>34</v>
      </c>
      <c r="BU4" s="48" t="s">
        <v>35</v>
      </c>
      <c r="BV4" s="48" t="s">
        <v>65</v>
      </c>
      <c r="BW4" s="48" t="s">
        <v>10</v>
      </c>
      <c r="BX4" s="48" t="s">
        <v>6</v>
      </c>
      <c r="BY4" s="48" t="s">
        <v>7</v>
      </c>
      <c r="BZ4" s="48" t="s">
        <v>33</v>
      </c>
      <c r="CA4" s="48" t="s">
        <v>4</v>
      </c>
      <c r="CB4" s="48" t="s">
        <v>66</v>
      </c>
      <c r="CC4" s="48" t="s">
        <v>8</v>
      </c>
      <c r="CD4" s="48" t="s">
        <v>36</v>
      </c>
      <c r="CE4" s="48" t="s">
        <v>11</v>
      </c>
      <c r="CF4" s="66">
        <v>5000</v>
      </c>
      <c r="CG4" s="67">
        <v>1000</v>
      </c>
      <c r="CH4" s="67">
        <v>500</v>
      </c>
      <c r="CI4" s="67">
        <v>100</v>
      </c>
      <c r="CJ4" s="67">
        <v>50</v>
      </c>
      <c r="CK4" s="67">
        <v>20</v>
      </c>
      <c r="CL4" s="67">
        <v>10</v>
      </c>
    </row>
    <row r="5" spans="1:92" ht="28.5" customHeight="1">
      <c r="A5" s="146">
        <v>1</v>
      </c>
      <c r="B5" s="147"/>
      <c r="C5" s="36" t="s">
        <v>113</v>
      </c>
      <c r="D5" s="36">
        <v>1</v>
      </c>
      <c r="E5" s="36">
        <v>2</v>
      </c>
      <c r="F5" s="125">
        <v>1</v>
      </c>
      <c r="G5" s="125">
        <v>4</v>
      </c>
      <c r="H5" s="125">
        <v>1</v>
      </c>
      <c r="I5" s="125"/>
      <c r="J5" s="36"/>
      <c r="K5" s="36"/>
      <c r="L5" s="36"/>
      <c r="M5" s="36"/>
      <c r="N5" s="111"/>
      <c r="O5" s="111"/>
      <c r="P5" s="36">
        <v>0.5</v>
      </c>
      <c r="Q5" s="36">
        <v>1</v>
      </c>
      <c r="R5" s="36">
        <v>1</v>
      </c>
      <c r="S5" s="36"/>
      <c r="T5" s="125">
        <v>1</v>
      </c>
      <c r="U5" s="125">
        <v>4</v>
      </c>
      <c r="V5" s="36"/>
      <c r="W5" s="36"/>
      <c r="X5" s="36">
        <v>1</v>
      </c>
      <c r="Y5" s="36">
        <v>2</v>
      </c>
      <c r="Z5" s="36">
        <v>1</v>
      </c>
      <c r="AA5" s="36">
        <v>2</v>
      </c>
      <c r="AB5" s="36">
        <v>1</v>
      </c>
      <c r="AC5" s="36">
        <v>2</v>
      </c>
      <c r="AD5" s="36">
        <v>1</v>
      </c>
      <c r="AE5" s="36">
        <v>2</v>
      </c>
      <c r="AF5" s="36">
        <v>1</v>
      </c>
      <c r="AG5" s="36">
        <v>2</v>
      </c>
      <c r="AH5" s="125">
        <v>1</v>
      </c>
      <c r="AI5" s="125">
        <v>2</v>
      </c>
      <c r="AJ5" s="36"/>
      <c r="AK5" s="36"/>
      <c r="AL5" s="36">
        <v>1</v>
      </c>
      <c r="AM5" s="36">
        <v>2</v>
      </c>
      <c r="AN5" s="36">
        <v>1</v>
      </c>
      <c r="AO5" s="36">
        <v>2</v>
      </c>
      <c r="AP5" s="108">
        <v>1</v>
      </c>
      <c r="AQ5" s="36">
        <v>1.5</v>
      </c>
      <c r="AR5" s="36">
        <v>1</v>
      </c>
      <c r="AS5" s="36"/>
      <c r="AT5" s="36">
        <v>1</v>
      </c>
      <c r="AU5" s="36"/>
      <c r="AV5" s="125">
        <v>1</v>
      </c>
      <c r="AW5" s="125"/>
      <c r="AX5" s="36"/>
      <c r="AY5" s="36"/>
      <c r="AZ5" s="36">
        <v>1</v>
      </c>
      <c r="BA5" s="36">
        <v>2</v>
      </c>
      <c r="BB5" s="36">
        <v>1</v>
      </c>
      <c r="BC5" s="36">
        <v>2</v>
      </c>
      <c r="BD5" s="36">
        <v>1</v>
      </c>
      <c r="BE5" s="36">
        <v>1</v>
      </c>
      <c r="BF5" s="36">
        <v>1</v>
      </c>
      <c r="BG5" s="36">
        <v>0.5</v>
      </c>
      <c r="BH5" s="36">
        <v>1</v>
      </c>
      <c r="BI5" s="36">
        <v>2</v>
      </c>
      <c r="BJ5" s="125">
        <v>1</v>
      </c>
      <c r="BK5" s="125">
        <v>2</v>
      </c>
      <c r="BL5" s="36"/>
      <c r="BM5" s="36"/>
      <c r="BN5" s="36">
        <f>D5+F5+H5+J5+L5+N5+P5+R5+T5+V5+X5+Z5+AB5+AD5+AF5+AH5+AJ5+AL5+AN5+AP5+AR5++AT5+AV5+AX5+AZ5+BB5+BD5+BF5+BH5+BJ5+BL5</f>
        <v>23.5</v>
      </c>
      <c r="BO5" s="36">
        <v>2.5</v>
      </c>
      <c r="BP5" s="36">
        <f>BN5+BO5</f>
        <v>26</v>
      </c>
      <c r="BQ5" s="109">
        <f>E5+G5+I5+K5+M5+O5+Q5+S5+U5+W5+Y5+AA5+AC5+AE5+AG5+AI5+AK5+AM5+AO5+AQ5+AS5+AU5+AW5+AY5+BA5+BC5+BE5+BG5+BI5+BK5+BM5</f>
        <v>38</v>
      </c>
      <c r="BR5" s="39">
        <f>(BN5+BO5)*545</f>
        <v>14170</v>
      </c>
      <c r="BS5" s="39">
        <f>BQ5*102.19</f>
        <v>3883.22</v>
      </c>
      <c r="BT5" s="39">
        <f>(BN5+BO5)*30</f>
        <v>780</v>
      </c>
      <c r="BU5" s="39">
        <f>BN5*105</f>
        <v>2467.5</v>
      </c>
      <c r="BV5" s="39">
        <f>BR5+BT5+BU5</f>
        <v>17417.5</v>
      </c>
      <c r="BW5" s="39">
        <f>BR5+BS5+BT5+BU5</f>
        <v>21300.720000000001</v>
      </c>
      <c r="BX5" s="39"/>
      <c r="BY5" s="39"/>
      <c r="BZ5" s="39"/>
      <c r="CA5" s="39">
        <f>BZ5*40</f>
        <v>0</v>
      </c>
      <c r="CB5" s="39">
        <f>BX5+BY5+CA5</f>
        <v>0</v>
      </c>
      <c r="CC5" s="39">
        <f>BW5-CB5</f>
        <v>21300.720000000001</v>
      </c>
      <c r="CD5" s="39">
        <f>FLOOR(CC5,10)</f>
        <v>21300</v>
      </c>
      <c r="CE5" s="39"/>
      <c r="CF5" s="70">
        <f>INT(CC5/5000)</f>
        <v>4</v>
      </c>
      <c r="CG5" s="71">
        <f>INT((CC5-(CF5*5000))/1000)</f>
        <v>1</v>
      </c>
      <c r="CH5" s="71">
        <f>INT((CC5-(CF5*5000)-(CG5*1000))/500)</f>
        <v>0</v>
      </c>
      <c r="CI5" s="71">
        <f>INT((CC5-(CF5*5000)-(CG5*1000)-(CH5*500))/100)</f>
        <v>3</v>
      </c>
      <c r="CJ5" s="71">
        <f>INT((CC5-(CF5*5000)-(CG5*1000)-(CH5*500)-(CI5*100))/50)</f>
        <v>0</v>
      </c>
      <c r="CK5" s="71">
        <f>INT((CC5-(CF5*5000)-(CG5*1000)-(CH5*500)-(CI5*100)-(CJ5*50))/20)</f>
        <v>0</v>
      </c>
      <c r="CL5" s="110">
        <f>INT((CC5-(CF5*5000)-(CG5*1000)-(CH5*500)-(CI5*100)-(CJ5*50)-(CK5*20))/10)</f>
        <v>0</v>
      </c>
    </row>
    <row r="6" spans="1:92" ht="28.5" hidden="1" customHeight="1">
      <c r="A6" s="146"/>
      <c r="B6" s="147"/>
      <c r="C6" s="36"/>
      <c r="D6" s="36"/>
      <c r="E6" s="36"/>
      <c r="F6" s="125"/>
      <c r="G6" s="125"/>
      <c r="H6" s="125"/>
      <c r="I6" s="125"/>
      <c r="J6" s="36"/>
      <c r="K6" s="36"/>
      <c r="L6" s="36"/>
      <c r="M6" s="36"/>
      <c r="N6" s="111"/>
      <c r="O6" s="111"/>
      <c r="P6" s="36"/>
      <c r="Q6" s="36"/>
      <c r="R6" s="36"/>
      <c r="S6" s="36"/>
      <c r="T6" s="125"/>
      <c r="U6" s="125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25"/>
      <c r="AI6" s="125"/>
      <c r="AJ6" s="36"/>
      <c r="AK6" s="36"/>
      <c r="AL6" s="36"/>
      <c r="AM6" s="36"/>
      <c r="AN6" s="36"/>
      <c r="AO6" s="36"/>
      <c r="AP6" s="108"/>
      <c r="AQ6" s="36"/>
      <c r="AR6" s="36"/>
      <c r="AS6" s="36"/>
      <c r="AT6" s="36"/>
      <c r="AU6" s="36"/>
      <c r="AV6" s="125"/>
      <c r="AW6" s="125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125"/>
      <c r="BK6" s="127"/>
      <c r="BL6" s="36"/>
      <c r="BM6" s="36"/>
      <c r="BN6" s="36">
        <f t="shared" ref="BN6:BN8" si="0">D6+F6+H6+J6+L6+N6+P6+R6+T6+V6+X6+Z6+AB6+AD6+AF6+AH6+AJ6+AL6+AN6+AP6+AR6++AT6+AV6+AX6+AZ6+BB6+BD6+BF6+BH6+BJ6+BL6</f>
        <v>0</v>
      </c>
      <c r="BO6" s="36"/>
      <c r="BP6" s="36">
        <f t="shared" ref="BP6:BP7" si="1">BN6+BO6</f>
        <v>0</v>
      </c>
      <c r="BQ6" s="109">
        <f t="shared" ref="BQ6:BQ7" si="2">E6+G6+I6+K6+M6+O6+Q6+S6+U6+W6+Y6+AA6+AC6+AE6+AG6+AI6+AK6+AM6+AO6+AQ6+AS6+AU6+AW6+AY6+BA6+BC6+BE6+BG6+BI6+BK6+BM6</f>
        <v>0</v>
      </c>
      <c r="BR6" s="39">
        <f t="shared" ref="BR6:BR7" si="3">(BN6+BO6)*545</f>
        <v>0</v>
      </c>
      <c r="BS6" s="39">
        <f t="shared" ref="BS6:BS7" si="4">BQ6*102.19</f>
        <v>0</v>
      </c>
      <c r="BT6" s="39">
        <f t="shared" ref="BT6:BT7" si="5">(BN6+BO6)*30</f>
        <v>0</v>
      </c>
      <c r="BU6" s="39"/>
      <c r="BV6" s="39">
        <f t="shared" ref="BV6:BV7" si="6">BR6+BT6+BU6</f>
        <v>0</v>
      </c>
      <c r="BW6" s="39">
        <f t="shared" ref="BW6:BW8" si="7">BR6+BS6+BT6+BU6</f>
        <v>0</v>
      </c>
      <c r="BX6" s="39"/>
      <c r="BY6" s="39"/>
      <c r="BZ6" s="39"/>
      <c r="CA6" s="39">
        <f>BZ6*40</f>
        <v>0</v>
      </c>
      <c r="CB6" s="39">
        <f t="shared" ref="CB6:CB8" si="8">BX6+BY6+CA6</f>
        <v>0</v>
      </c>
      <c r="CC6" s="39">
        <f t="shared" ref="CC6" si="9">BW6-CB6</f>
        <v>0</v>
      </c>
      <c r="CD6" s="39">
        <f t="shared" ref="CD6:CD7" si="10">FLOOR(CC6,10)</f>
        <v>0</v>
      </c>
      <c r="CE6" s="39"/>
      <c r="CF6" s="70">
        <f t="shared" ref="CF6:CF7" si="11">INT(CC6/5000)</f>
        <v>0</v>
      </c>
      <c r="CG6" s="71">
        <f t="shared" ref="CG6:CG7" si="12">INT((CC6-(CF6*5000))/1000)</f>
        <v>0</v>
      </c>
      <c r="CH6" s="71">
        <f t="shared" ref="CH6:CH7" si="13">INT((CC6-(CF6*5000)-(CG6*1000))/500)</f>
        <v>0</v>
      </c>
      <c r="CI6" s="71">
        <f t="shared" ref="CI6:CI7" si="14">INT((CC6-(CF6*5000)-(CG6*1000)-(CH6*500))/100)</f>
        <v>0</v>
      </c>
      <c r="CJ6" s="71">
        <f t="shared" ref="CJ6:CJ7" si="15">INT((CC6-(CF6*5000)-(CG6*1000)-(CH6*500)-(CI6*100))/50)</f>
        <v>0</v>
      </c>
      <c r="CK6" s="71">
        <f t="shared" ref="CK6:CK7" si="16">INT((CC6-(CF6*5000)-(CG6*1000)-(CH6*500)-(CI6*100)-(CJ6*50))/20)</f>
        <v>0</v>
      </c>
      <c r="CL6" s="110">
        <f t="shared" ref="CL6:CL7" si="17">INT((CC6-(CF6*5000)-(CG6*1000)-(CH6*500)-(CI6*100)-(CJ6*50)-(CK6*20))/10)</f>
        <v>0</v>
      </c>
      <c r="CM6" s="11">
        <v>18140</v>
      </c>
    </row>
    <row r="7" spans="1:92" ht="28.5" hidden="1" customHeight="1">
      <c r="A7" s="146"/>
      <c r="B7" s="147"/>
      <c r="C7" s="36"/>
      <c r="D7" s="36"/>
      <c r="E7" s="36"/>
      <c r="F7" s="125"/>
      <c r="G7" s="125"/>
      <c r="H7" s="125"/>
      <c r="I7" s="125"/>
      <c r="J7" s="36"/>
      <c r="K7" s="36"/>
      <c r="L7" s="36"/>
      <c r="M7" s="36"/>
      <c r="N7" s="111"/>
      <c r="O7" s="111"/>
      <c r="P7" s="36"/>
      <c r="Q7" s="36"/>
      <c r="R7" s="36"/>
      <c r="S7" s="36"/>
      <c r="T7" s="125"/>
      <c r="U7" s="125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125"/>
      <c r="AI7" s="125"/>
      <c r="AJ7" s="36"/>
      <c r="AK7" s="36"/>
      <c r="AL7" s="36"/>
      <c r="AM7" s="36"/>
      <c r="AN7" s="36"/>
      <c r="AO7" s="36"/>
      <c r="AP7" s="108"/>
      <c r="AQ7" s="36"/>
      <c r="AR7" s="36"/>
      <c r="AS7" s="36"/>
      <c r="AT7" s="36"/>
      <c r="AU7" s="36"/>
      <c r="AV7" s="125"/>
      <c r="AW7" s="125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125"/>
      <c r="BK7" s="127"/>
      <c r="BL7" s="36"/>
      <c r="BM7" s="36"/>
      <c r="BN7" s="36">
        <f t="shared" si="0"/>
        <v>0</v>
      </c>
      <c r="BO7" s="36"/>
      <c r="BP7" s="36">
        <f t="shared" si="1"/>
        <v>0</v>
      </c>
      <c r="BQ7" s="109">
        <f t="shared" si="2"/>
        <v>0</v>
      </c>
      <c r="BR7" s="39">
        <f t="shared" si="3"/>
        <v>0</v>
      </c>
      <c r="BS7" s="39">
        <f t="shared" si="4"/>
        <v>0</v>
      </c>
      <c r="BT7" s="39">
        <f t="shared" si="5"/>
        <v>0</v>
      </c>
      <c r="BU7" s="39"/>
      <c r="BV7" s="39">
        <f t="shared" si="6"/>
        <v>0</v>
      </c>
      <c r="BW7" s="39">
        <f t="shared" si="7"/>
        <v>0</v>
      </c>
      <c r="BX7" s="39"/>
      <c r="BY7" s="39"/>
      <c r="BZ7" s="39"/>
      <c r="CA7" s="39">
        <f t="shared" ref="CA7" si="18">BZ7*40</f>
        <v>0</v>
      </c>
      <c r="CB7" s="39">
        <f t="shared" si="8"/>
        <v>0</v>
      </c>
      <c r="CC7" s="39">
        <f>BW7-CB7</f>
        <v>0</v>
      </c>
      <c r="CD7" s="39">
        <f t="shared" si="10"/>
        <v>0</v>
      </c>
      <c r="CE7" s="39"/>
      <c r="CF7" s="70">
        <f t="shared" si="11"/>
        <v>0</v>
      </c>
      <c r="CG7" s="71">
        <f t="shared" si="12"/>
        <v>0</v>
      </c>
      <c r="CH7" s="71">
        <f t="shared" si="13"/>
        <v>0</v>
      </c>
      <c r="CI7" s="71">
        <f t="shared" si="14"/>
        <v>0</v>
      </c>
      <c r="CJ7" s="71">
        <f t="shared" si="15"/>
        <v>0</v>
      </c>
      <c r="CK7" s="71">
        <f t="shared" si="16"/>
        <v>0</v>
      </c>
      <c r="CL7" s="110">
        <f t="shared" si="17"/>
        <v>0</v>
      </c>
    </row>
    <row r="8" spans="1:92" ht="28.5" hidden="1" customHeight="1">
      <c r="A8" s="146"/>
      <c r="B8" s="147"/>
      <c r="C8" s="36"/>
      <c r="D8" s="36"/>
      <c r="E8" s="36"/>
      <c r="F8" s="125"/>
      <c r="G8" s="125"/>
      <c r="H8" s="125"/>
      <c r="I8" s="125"/>
      <c r="J8" s="36"/>
      <c r="K8" s="36"/>
      <c r="L8" s="36"/>
      <c r="M8" s="36"/>
      <c r="N8" s="111"/>
      <c r="O8" s="111"/>
      <c r="P8" s="36"/>
      <c r="Q8" s="36"/>
      <c r="R8" s="36"/>
      <c r="S8" s="36"/>
      <c r="T8" s="125"/>
      <c r="U8" s="125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125"/>
      <c r="AI8" s="125"/>
      <c r="AJ8" s="36"/>
      <c r="AK8" s="36"/>
      <c r="AL8" s="36"/>
      <c r="AM8" s="36"/>
      <c r="AN8" s="36"/>
      <c r="AO8" s="36"/>
      <c r="AP8" s="108"/>
      <c r="AQ8" s="36"/>
      <c r="AR8" s="36"/>
      <c r="AS8" s="36"/>
      <c r="AT8" s="36"/>
      <c r="AU8" s="36"/>
      <c r="AV8" s="125"/>
      <c r="AW8" s="125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125"/>
      <c r="BK8" s="127"/>
      <c r="BL8" s="36"/>
      <c r="BM8" s="36"/>
      <c r="BN8" s="36">
        <f t="shared" si="0"/>
        <v>0</v>
      </c>
      <c r="BO8" s="36"/>
      <c r="BP8" s="36">
        <f t="shared" ref="BP8" si="19">BN8+BO8</f>
        <v>0</v>
      </c>
      <c r="BQ8" s="109">
        <f>E8+G8+I8+K8+M8+O8+Q8+S8+U8+W8+Y8+AA8+AC8+AE8+AG8+AI8+AK8+AM8+AO8+AQ8+AS8+AU8+AW8+AY8+BA8+BC8+BE8+BG8+BI8+BK8+BM8</f>
        <v>0</v>
      </c>
      <c r="BR8" s="39">
        <f t="shared" ref="BR8" si="20">(BN8+BO8)*545</f>
        <v>0</v>
      </c>
      <c r="BS8" s="39">
        <f t="shared" ref="BS8" si="21">BQ8*102.19</f>
        <v>0</v>
      </c>
      <c r="BT8" s="39">
        <f t="shared" ref="BT8" si="22">(BN8+BO8)*30</f>
        <v>0</v>
      </c>
      <c r="BU8" s="39"/>
      <c r="BV8" s="39">
        <f t="shared" ref="BV8" si="23">BR8+BT8+BU8</f>
        <v>0</v>
      </c>
      <c r="BW8" s="39">
        <f t="shared" si="7"/>
        <v>0</v>
      </c>
      <c r="BX8" s="39"/>
      <c r="BY8" s="39"/>
      <c r="BZ8" s="39"/>
      <c r="CA8" s="39">
        <f t="shared" ref="CA8" si="24">BZ8*40</f>
        <v>0</v>
      </c>
      <c r="CB8" s="39">
        <f t="shared" si="8"/>
        <v>0</v>
      </c>
      <c r="CC8" s="39">
        <f>BW8-CB8</f>
        <v>0</v>
      </c>
      <c r="CD8" s="39">
        <f t="shared" ref="CD8" si="25">FLOOR(CC8,10)</f>
        <v>0</v>
      </c>
      <c r="CE8" s="39"/>
      <c r="CF8" s="70">
        <f t="shared" ref="CF8" si="26">INT(CC8/5000)</f>
        <v>0</v>
      </c>
      <c r="CG8" s="71">
        <f t="shared" ref="CG8" si="27">INT((CC8-(CF8*5000))/1000)</f>
        <v>0</v>
      </c>
      <c r="CH8" s="71">
        <f t="shared" ref="CH8" si="28">INT((CC8-(CF8*5000)-(CG8*1000))/500)</f>
        <v>0</v>
      </c>
      <c r="CI8" s="71">
        <f t="shared" ref="CI8" si="29">INT((CC8-(CF8*5000)-(CG8*1000)-(CH8*500))/100)</f>
        <v>0</v>
      </c>
      <c r="CJ8" s="71">
        <f t="shared" ref="CJ8" si="30">INT((CC8-(CF8*5000)-(CG8*1000)-(CH8*500)-(CI8*100))/50)</f>
        <v>0</v>
      </c>
      <c r="CK8" s="71">
        <f t="shared" ref="CK8" si="31">INT((CC8-(CF8*5000)-(CG8*1000)-(CH8*500)-(CI8*100)-(CJ8*50))/20)</f>
        <v>0</v>
      </c>
      <c r="CL8" s="110">
        <f t="shared" ref="CL8" si="32">INT((CC8-(CF8*5000)-(CG8*1000)-(CH8*500)-(CI8*100)-(CJ8*50)-(CK8*20))/10)</f>
        <v>0</v>
      </c>
    </row>
    <row r="9" spans="1:92">
      <c r="A9" s="141" t="s">
        <v>3</v>
      </c>
      <c r="B9" s="141"/>
      <c r="C9" s="141"/>
      <c r="D9" s="36">
        <f t="shared" ref="D9:AI9" si="33">SUM(D5:D7)</f>
        <v>1</v>
      </c>
      <c r="E9" s="36">
        <f t="shared" si="33"/>
        <v>2</v>
      </c>
      <c r="F9" s="125">
        <f t="shared" si="33"/>
        <v>1</v>
      </c>
      <c r="G9" s="125">
        <f t="shared" si="33"/>
        <v>4</v>
      </c>
      <c r="H9" s="125">
        <f t="shared" si="33"/>
        <v>1</v>
      </c>
      <c r="I9" s="125">
        <f t="shared" si="33"/>
        <v>0</v>
      </c>
      <c r="J9" s="36">
        <f t="shared" si="33"/>
        <v>0</v>
      </c>
      <c r="K9" s="36">
        <f t="shared" si="33"/>
        <v>0</v>
      </c>
      <c r="L9" s="36">
        <f t="shared" si="33"/>
        <v>0</v>
      </c>
      <c r="M9" s="36">
        <f t="shared" si="33"/>
        <v>0</v>
      </c>
      <c r="N9" s="36">
        <f t="shared" si="33"/>
        <v>0</v>
      </c>
      <c r="O9" s="36">
        <f t="shared" si="33"/>
        <v>0</v>
      </c>
      <c r="P9" s="36">
        <f t="shared" si="33"/>
        <v>0.5</v>
      </c>
      <c r="Q9" s="36">
        <f t="shared" si="33"/>
        <v>1</v>
      </c>
      <c r="R9" s="36">
        <f t="shared" si="33"/>
        <v>1</v>
      </c>
      <c r="S9" s="36">
        <f t="shared" si="33"/>
        <v>0</v>
      </c>
      <c r="T9" s="125">
        <f t="shared" si="33"/>
        <v>1</v>
      </c>
      <c r="U9" s="125">
        <f t="shared" si="33"/>
        <v>4</v>
      </c>
      <c r="V9" s="36">
        <f t="shared" si="33"/>
        <v>0</v>
      </c>
      <c r="W9" s="36">
        <f t="shared" si="33"/>
        <v>0</v>
      </c>
      <c r="X9" s="36">
        <f t="shared" si="33"/>
        <v>1</v>
      </c>
      <c r="Y9" s="36">
        <f t="shared" si="33"/>
        <v>2</v>
      </c>
      <c r="Z9" s="36">
        <f t="shared" si="33"/>
        <v>1</v>
      </c>
      <c r="AA9" s="36">
        <f t="shared" si="33"/>
        <v>2</v>
      </c>
      <c r="AB9" s="36">
        <f t="shared" si="33"/>
        <v>1</v>
      </c>
      <c r="AC9" s="36">
        <f t="shared" si="33"/>
        <v>2</v>
      </c>
      <c r="AD9" s="36">
        <f t="shared" si="33"/>
        <v>1</v>
      </c>
      <c r="AE9" s="36">
        <f t="shared" si="33"/>
        <v>2</v>
      </c>
      <c r="AF9" s="36">
        <f t="shared" si="33"/>
        <v>1</v>
      </c>
      <c r="AG9" s="36">
        <f t="shared" si="33"/>
        <v>2</v>
      </c>
      <c r="AH9" s="125">
        <f t="shared" si="33"/>
        <v>1</v>
      </c>
      <c r="AI9" s="125">
        <f t="shared" si="33"/>
        <v>2</v>
      </c>
      <c r="AJ9" s="36">
        <f t="shared" ref="AJ9:AU9" si="34">SUM(AJ5:AJ7)</f>
        <v>0</v>
      </c>
      <c r="AK9" s="36">
        <f t="shared" si="34"/>
        <v>0</v>
      </c>
      <c r="AL9" s="36">
        <f t="shared" si="34"/>
        <v>1</v>
      </c>
      <c r="AM9" s="36">
        <f t="shared" si="34"/>
        <v>2</v>
      </c>
      <c r="AN9" s="36">
        <f t="shared" si="34"/>
        <v>1</v>
      </c>
      <c r="AO9" s="36">
        <f t="shared" si="34"/>
        <v>2</v>
      </c>
      <c r="AP9" s="36">
        <f t="shared" si="34"/>
        <v>1</v>
      </c>
      <c r="AQ9" s="36">
        <f t="shared" si="34"/>
        <v>1.5</v>
      </c>
      <c r="AR9" s="36">
        <f t="shared" si="34"/>
        <v>1</v>
      </c>
      <c r="AS9" s="36">
        <f t="shared" si="34"/>
        <v>0</v>
      </c>
      <c r="AT9" s="36">
        <f t="shared" si="34"/>
        <v>1</v>
      </c>
      <c r="AU9" s="36">
        <f t="shared" si="34"/>
        <v>0</v>
      </c>
      <c r="AV9" s="125">
        <f>SUM(AV5:AV8)</f>
        <v>1</v>
      </c>
      <c r="AW9" s="125">
        <f t="shared" ref="AW9:CL9" si="35">SUM(AW5:AW8)</f>
        <v>0</v>
      </c>
      <c r="AX9" s="36">
        <f t="shared" si="35"/>
        <v>0</v>
      </c>
      <c r="AY9" s="36">
        <f t="shared" si="35"/>
        <v>0</v>
      </c>
      <c r="AZ9" s="36">
        <f t="shared" si="35"/>
        <v>1</v>
      </c>
      <c r="BA9" s="36">
        <f t="shared" si="35"/>
        <v>2</v>
      </c>
      <c r="BB9" s="36">
        <f t="shared" si="35"/>
        <v>1</v>
      </c>
      <c r="BC9" s="36">
        <f t="shared" si="35"/>
        <v>2</v>
      </c>
      <c r="BD9" s="36">
        <f t="shared" si="35"/>
        <v>1</v>
      </c>
      <c r="BE9" s="36">
        <f t="shared" si="35"/>
        <v>1</v>
      </c>
      <c r="BF9" s="36">
        <f t="shared" si="35"/>
        <v>1</v>
      </c>
      <c r="BG9" s="36">
        <f t="shared" si="35"/>
        <v>0.5</v>
      </c>
      <c r="BH9" s="36">
        <f t="shared" si="35"/>
        <v>1</v>
      </c>
      <c r="BI9" s="36">
        <f t="shared" si="35"/>
        <v>2</v>
      </c>
      <c r="BJ9" s="125">
        <f t="shared" si="35"/>
        <v>1</v>
      </c>
      <c r="BK9" s="125">
        <f t="shared" si="35"/>
        <v>2</v>
      </c>
      <c r="BL9" s="36">
        <f t="shared" si="35"/>
        <v>0</v>
      </c>
      <c r="BM9" s="36">
        <f t="shared" si="35"/>
        <v>0</v>
      </c>
      <c r="BN9" s="36">
        <f>SUM(BN5:BN8)</f>
        <v>23.5</v>
      </c>
      <c r="BO9" s="36">
        <f t="shared" si="35"/>
        <v>2.5</v>
      </c>
      <c r="BP9" s="36">
        <f t="shared" si="35"/>
        <v>26</v>
      </c>
      <c r="BQ9" s="112">
        <f>SUM(BQ5:BQ8)</f>
        <v>38</v>
      </c>
      <c r="BR9" s="39">
        <f t="shared" si="35"/>
        <v>14170</v>
      </c>
      <c r="BS9" s="39">
        <f t="shared" si="35"/>
        <v>3883.22</v>
      </c>
      <c r="BT9" s="39">
        <f t="shared" si="35"/>
        <v>780</v>
      </c>
      <c r="BU9" s="39">
        <f t="shared" si="35"/>
        <v>2467.5</v>
      </c>
      <c r="BV9" s="39">
        <f t="shared" si="35"/>
        <v>17417.5</v>
      </c>
      <c r="BW9" s="39">
        <f t="shared" si="35"/>
        <v>21300.720000000001</v>
      </c>
      <c r="BX9" s="39">
        <f>SUM(BX5:BX8)</f>
        <v>0</v>
      </c>
      <c r="BY9" s="39">
        <f t="shared" ref="BY9:CB9" si="36">SUM(BY5:BY8)</f>
        <v>0</v>
      </c>
      <c r="BZ9" s="39">
        <f t="shared" si="36"/>
        <v>0</v>
      </c>
      <c r="CA9" s="39">
        <f t="shared" si="36"/>
        <v>0</v>
      </c>
      <c r="CB9" s="39">
        <f t="shared" si="36"/>
        <v>0</v>
      </c>
      <c r="CC9" s="39">
        <f>SUM(CC5:CC8)</f>
        <v>21300.720000000001</v>
      </c>
      <c r="CD9" s="36">
        <f t="shared" si="35"/>
        <v>21300</v>
      </c>
      <c r="CE9" s="36">
        <f t="shared" si="35"/>
        <v>0</v>
      </c>
      <c r="CF9" s="36">
        <f t="shared" si="35"/>
        <v>4</v>
      </c>
      <c r="CG9" s="36">
        <f t="shared" si="35"/>
        <v>1</v>
      </c>
      <c r="CH9" s="36">
        <f t="shared" si="35"/>
        <v>0</v>
      </c>
      <c r="CI9" s="36">
        <f t="shared" si="35"/>
        <v>3</v>
      </c>
      <c r="CJ9" s="36">
        <f t="shared" si="35"/>
        <v>0</v>
      </c>
      <c r="CK9" s="36">
        <f t="shared" si="35"/>
        <v>0</v>
      </c>
      <c r="CL9" s="36">
        <f t="shared" si="35"/>
        <v>0</v>
      </c>
    </row>
    <row r="10" spans="1:92" ht="15.75">
      <c r="BS10" s="11" t="s">
        <v>58</v>
      </c>
      <c r="CF10" s="78">
        <f t="shared" ref="CF10:CL10" si="37">CF9*CF4</f>
        <v>20000</v>
      </c>
      <c r="CG10" s="78">
        <f t="shared" si="37"/>
        <v>1000</v>
      </c>
      <c r="CH10" s="78">
        <f t="shared" si="37"/>
        <v>0</v>
      </c>
      <c r="CI10" s="78">
        <f t="shared" si="37"/>
        <v>300</v>
      </c>
      <c r="CJ10" s="78">
        <f t="shared" si="37"/>
        <v>0</v>
      </c>
      <c r="CK10" s="78">
        <f t="shared" si="37"/>
        <v>0</v>
      </c>
      <c r="CL10" s="78">
        <f t="shared" si="37"/>
        <v>0</v>
      </c>
      <c r="CM10" s="79">
        <f>SUM(CF10:CL10)</f>
        <v>21300</v>
      </c>
      <c r="CN10" s="79"/>
    </row>
    <row r="11" spans="1:92">
      <c r="BM11" s="65"/>
      <c r="CN11" s="65">
        <f>CC9-CM10</f>
        <v>0.72000000000116415</v>
      </c>
    </row>
    <row r="12" spans="1:92">
      <c r="N12" s="11"/>
      <c r="O12" s="11"/>
      <c r="AP12" s="11"/>
      <c r="BT12" s="65"/>
      <c r="BV12" s="65"/>
      <c r="CB12" s="65"/>
      <c r="CE12" s="65"/>
    </row>
    <row r="13" spans="1:92">
      <c r="AM13" s="11" t="s">
        <v>62</v>
      </c>
      <c r="BW13" s="65">
        <f>BX9+BY9+CA9</f>
        <v>0</v>
      </c>
      <c r="BY13" s="65"/>
    </row>
    <row r="14" spans="1:92">
      <c r="BY14" s="65">
        <f>BW9-CB9</f>
        <v>21300.720000000001</v>
      </c>
      <c r="CM14" s="65">
        <f>CM10-CC9</f>
        <v>-0.72000000000116415</v>
      </c>
    </row>
    <row r="16" spans="1:92">
      <c r="W16" s="11">
        <f>D9+F9+H9+J9+L9+N9+P9+R9+T9+V9+X9+Z9+AB9+AD9+AF9+AH9+AJ9+AL9+AN9+AP9+AR9+AT9+AV9+AX9+AZ9+BB9+BD9+BF9+BH9+BJ9+BL9</f>
        <v>23.5</v>
      </c>
      <c r="BU16" s="65"/>
      <c r="BV16" s="65"/>
    </row>
    <row r="17" spans="76:76">
      <c r="BX17" s="65"/>
    </row>
  </sheetData>
  <mergeCells count="7">
    <mergeCell ref="A1:BP1"/>
    <mergeCell ref="A3:N3"/>
    <mergeCell ref="A5:B5"/>
    <mergeCell ref="A9:C9"/>
    <mergeCell ref="A6:B6"/>
    <mergeCell ref="A7:B7"/>
    <mergeCell ref="A8:B8"/>
  </mergeCells>
  <pageMargins left="1.07" right="0.17" top="0.75" bottom="0.75" header="0.3" footer="0.3"/>
  <pageSetup paperSize="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N19"/>
  <sheetViews>
    <sheetView topLeftCell="BW1" workbookViewId="0">
      <selection activeCell="CL15" sqref="CL15"/>
    </sheetView>
  </sheetViews>
  <sheetFormatPr defaultRowHeight="15"/>
  <cols>
    <col min="1" max="1" width="3.7109375" style="11" customWidth="1"/>
    <col min="2" max="2" width="2.140625" style="11" customWidth="1"/>
    <col min="3" max="3" width="15.28515625" style="11" customWidth="1"/>
    <col min="4" max="4" width="5.42578125" style="11" hidden="1" customWidth="1"/>
    <col min="5" max="5" width="5.85546875" style="11" hidden="1" customWidth="1"/>
    <col min="6" max="6" width="5.140625" style="126" hidden="1" customWidth="1"/>
    <col min="7" max="7" width="6.5703125" style="126" hidden="1" customWidth="1"/>
    <col min="8" max="8" width="3.7109375" style="126" hidden="1" customWidth="1"/>
    <col min="9" max="9" width="5.140625" style="126" hidden="1" customWidth="1"/>
    <col min="10" max="10" width="2.7109375" style="11" hidden="1" customWidth="1"/>
    <col min="11" max="11" width="5.5703125" style="11" hidden="1" customWidth="1"/>
    <col min="12" max="12" width="2.7109375" style="11" hidden="1" customWidth="1"/>
    <col min="13" max="13" width="4.7109375" style="11" hidden="1" customWidth="1"/>
    <col min="14" max="14" width="2.7109375" style="117" hidden="1" customWidth="1"/>
    <col min="15" max="15" width="5.140625" style="117" hidden="1" customWidth="1"/>
    <col min="16" max="16" width="2.7109375" style="11" hidden="1" customWidth="1"/>
    <col min="17" max="17" width="5.85546875" style="11" hidden="1" customWidth="1"/>
    <col min="18" max="18" width="5.28515625" style="11" hidden="1" customWidth="1"/>
    <col min="19" max="19" width="6.28515625" style="11" hidden="1" customWidth="1"/>
    <col min="20" max="20" width="2.7109375" style="126" hidden="1" customWidth="1"/>
    <col min="21" max="21" width="5.85546875" style="126" hidden="1" customWidth="1"/>
    <col min="22" max="22" width="3.7109375" style="11" hidden="1" customWidth="1"/>
    <col min="23" max="23" width="5.28515625" style="11" hidden="1" customWidth="1"/>
    <col min="24" max="24" width="2.7109375" style="11" hidden="1" customWidth="1"/>
    <col min="25" max="25" width="5" style="11" hidden="1" customWidth="1"/>
    <col min="26" max="26" width="2.7109375" style="11" hidden="1" customWidth="1"/>
    <col min="27" max="28" width="3.7109375" style="11" hidden="1" customWidth="1"/>
    <col min="29" max="29" width="4.85546875" style="11" hidden="1" customWidth="1"/>
    <col min="30" max="30" width="3.85546875" style="11" hidden="1" customWidth="1"/>
    <col min="31" max="31" width="6.7109375" style="11" hidden="1" customWidth="1"/>
    <col min="32" max="32" width="3.7109375" style="11" hidden="1" customWidth="1"/>
    <col min="33" max="33" width="6.5703125" style="11" hidden="1" customWidth="1"/>
    <col min="34" max="34" width="3.7109375" style="126" hidden="1" customWidth="1"/>
    <col min="35" max="35" width="5.7109375" style="126" hidden="1" customWidth="1"/>
    <col min="36" max="36" width="4.42578125" style="11" hidden="1" customWidth="1"/>
    <col min="37" max="37" width="5.140625" style="11" hidden="1" customWidth="1"/>
    <col min="38" max="38" width="3.85546875" style="11" hidden="1" customWidth="1"/>
    <col min="39" max="39" width="5" style="11" hidden="1" customWidth="1"/>
    <col min="40" max="40" width="4.28515625" style="11" hidden="1" customWidth="1"/>
    <col min="41" max="41" width="5.7109375" style="11" hidden="1" customWidth="1"/>
    <col min="42" max="42" width="4" style="104" hidden="1" customWidth="1"/>
    <col min="43" max="43" width="5.28515625" style="11" hidden="1" customWidth="1"/>
    <col min="44" max="44" width="4" style="11" hidden="1" customWidth="1"/>
    <col min="45" max="46" width="4.42578125" style="11" hidden="1" customWidth="1"/>
    <col min="47" max="47" width="5" style="11" hidden="1" customWidth="1"/>
    <col min="48" max="48" width="4.140625" style="126" hidden="1" customWidth="1"/>
    <col min="49" max="49" width="4.5703125" style="126" hidden="1" customWidth="1"/>
    <col min="50" max="50" width="4.5703125" style="11" hidden="1" customWidth="1"/>
    <col min="51" max="51" width="5.5703125" style="11" hidden="1" customWidth="1"/>
    <col min="52" max="52" width="4.28515625" style="11" hidden="1" customWidth="1"/>
    <col min="53" max="53" width="5.140625" style="11" hidden="1" customWidth="1"/>
    <col min="54" max="54" width="4.28515625" style="11" hidden="1" customWidth="1"/>
    <col min="55" max="55" width="6.140625" style="11" hidden="1" customWidth="1"/>
    <col min="56" max="58" width="4" style="11" hidden="1" customWidth="1"/>
    <col min="59" max="59" width="6.85546875" style="11" hidden="1" customWidth="1"/>
    <col min="60" max="60" width="3.5703125" style="11" hidden="1" customWidth="1"/>
    <col min="61" max="61" width="5" style="11" hidden="1" customWidth="1"/>
    <col min="62" max="62" width="3" style="126" hidden="1" customWidth="1"/>
    <col min="63" max="63" width="4.85546875" style="126" hidden="1" customWidth="1"/>
    <col min="64" max="64" width="4.85546875" style="11" hidden="1" customWidth="1"/>
    <col min="65" max="65" width="4.5703125" style="11" hidden="1" customWidth="1"/>
    <col min="66" max="66" width="5.42578125" style="11" customWidth="1"/>
    <col min="67" max="67" width="5.28515625" style="11" customWidth="1"/>
    <col min="68" max="68" width="6.42578125" style="11" customWidth="1"/>
    <col min="69" max="69" width="7" style="11" customWidth="1"/>
    <col min="70" max="70" width="13.28515625" style="11" customWidth="1"/>
    <col min="71" max="71" width="12.28515625" style="11" customWidth="1"/>
    <col min="72" max="72" width="11.5703125" style="11" hidden="1" customWidth="1"/>
    <col min="73" max="74" width="12" style="11" hidden="1" customWidth="1"/>
    <col min="75" max="75" width="12.42578125" style="11" bestFit="1" customWidth="1"/>
    <col min="76" max="76" width="10" style="11" customWidth="1"/>
    <col min="77" max="77" width="11" style="11" customWidth="1"/>
    <col min="78" max="78" width="8.28515625" style="11" bestFit="1" customWidth="1"/>
    <col min="79" max="79" width="9.28515625" style="11" customWidth="1"/>
    <col min="80" max="80" width="11.28515625" style="11" customWidth="1"/>
    <col min="81" max="81" width="12.140625" style="11" customWidth="1"/>
    <col min="82" max="82" width="11.42578125" style="11" hidden="1" customWidth="1"/>
    <col min="83" max="83" width="20.5703125" style="11" customWidth="1"/>
    <col min="84" max="85" width="9.140625" style="11" customWidth="1"/>
    <col min="86" max="88" width="9.28515625" style="11" bestFit="1" customWidth="1"/>
    <col min="89" max="16384" width="9.140625" style="11"/>
  </cols>
  <sheetData>
    <row r="1" spans="1:92">
      <c r="A1" s="149" t="s">
        <v>115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</row>
    <row r="2" spans="1:92">
      <c r="A2" s="56" t="s">
        <v>73</v>
      </c>
      <c r="B2" s="56"/>
      <c r="C2" s="56"/>
      <c r="D2" s="56"/>
      <c r="E2" s="56"/>
      <c r="F2" s="135"/>
      <c r="G2" s="135"/>
      <c r="H2" s="135"/>
      <c r="I2" s="135"/>
      <c r="J2" s="56"/>
      <c r="K2" s="56"/>
      <c r="L2" s="56"/>
      <c r="M2" s="56"/>
      <c r="N2" s="137"/>
      <c r="O2" s="137"/>
      <c r="P2" s="56"/>
      <c r="Q2" s="56"/>
      <c r="R2" s="56"/>
      <c r="S2" s="56"/>
      <c r="T2" s="135"/>
      <c r="U2" s="135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135"/>
      <c r="AI2" s="135"/>
      <c r="AJ2" s="56"/>
      <c r="AK2" s="56"/>
      <c r="AL2" s="56"/>
      <c r="AM2" s="56"/>
      <c r="AN2" s="56"/>
      <c r="AO2" s="56"/>
      <c r="AP2" s="138"/>
      <c r="AQ2" s="56"/>
      <c r="AR2" s="56"/>
      <c r="AS2" s="56"/>
      <c r="AT2" s="56"/>
      <c r="AU2" s="56"/>
      <c r="AV2" s="135"/>
      <c r="AW2" s="135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5"/>
      <c r="BK2" s="135"/>
      <c r="BL2" s="56"/>
      <c r="BM2" s="56"/>
      <c r="BN2" s="56"/>
      <c r="BO2" s="56"/>
      <c r="BP2" s="56"/>
      <c r="BQ2" s="56"/>
    </row>
    <row r="3" spans="1:92">
      <c r="A3" s="148" t="s">
        <v>63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36"/>
      <c r="P3" s="56"/>
      <c r="Q3" s="56"/>
      <c r="R3" s="56"/>
      <c r="S3" s="56"/>
      <c r="T3" s="135"/>
      <c r="U3" s="135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135"/>
      <c r="AI3" s="135"/>
      <c r="AJ3" s="56"/>
      <c r="AK3" s="56"/>
      <c r="AL3" s="56"/>
      <c r="AM3" s="56"/>
      <c r="AN3" s="56"/>
      <c r="AO3" s="56"/>
      <c r="AP3" s="138"/>
      <c r="AQ3" s="56"/>
      <c r="AR3" s="56"/>
      <c r="AS3" s="56"/>
      <c r="AT3" s="56"/>
      <c r="AU3" s="56"/>
      <c r="AV3" s="135"/>
      <c r="AW3" s="135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5"/>
      <c r="BK3" s="135"/>
      <c r="BL3" s="56"/>
      <c r="BM3" s="56"/>
      <c r="BN3" s="56"/>
      <c r="BO3" s="56"/>
      <c r="BP3" s="56"/>
      <c r="BQ3" s="56"/>
      <c r="BX3" s="65"/>
    </row>
    <row r="4" spans="1:92" ht="45">
      <c r="A4" s="106" t="s">
        <v>0</v>
      </c>
      <c r="B4" s="107"/>
      <c r="C4" s="36" t="s">
        <v>2</v>
      </c>
      <c r="D4" s="36">
        <v>1</v>
      </c>
      <c r="E4" s="36" t="s">
        <v>31</v>
      </c>
      <c r="F4" s="125">
        <v>2</v>
      </c>
      <c r="G4" s="125" t="s">
        <v>31</v>
      </c>
      <c r="H4" s="125">
        <v>3</v>
      </c>
      <c r="I4" s="125" t="s">
        <v>31</v>
      </c>
      <c r="J4" s="36">
        <v>4</v>
      </c>
      <c r="K4" s="36" t="s">
        <v>31</v>
      </c>
      <c r="L4" s="36">
        <v>5</v>
      </c>
      <c r="M4" s="36" t="s">
        <v>31</v>
      </c>
      <c r="N4" s="111">
        <v>6</v>
      </c>
      <c r="O4" s="111" t="s">
        <v>31</v>
      </c>
      <c r="P4" s="36">
        <v>7</v>
      </c>
      <c r="Q4" s="36" t="s">
        <v>31</v>
      </c>
      <c r="R4" s="36">
        <v>8</v>
      </c>
      <c r="S4" s="36" t="s">
        <v>31</v>
      </c>
      <c r="T4" s="125">
        <v>9</v>
      </c>
      <c r="U4" s="125" t="s">
        <v>31</v>
      </c>
      <c r="V4" s="36">
        <v>10</v>
      </c>
      <c r="W4" s="36" t="s">
        <v>31</v>
      </c>
      <c r="X4" s="36">
        <v>11</v>
      </c>
      <c r="Y4" s="36" t="s">
        <v>31</v>
      </c>
      <c r="Z4" s="36">
        <v>12</v>
      </c>
      <c r="AA4" s="36" t="s">
        <v>31</v>
      </c>
      <c r="AB4" s="36">
        <v>13</v>
      </c>
      <c r="AC4" s="36" t="s">
        <v>31</v>
      </c>
      <c r="AD4" s="36">
        <v>14</v>
      </c>
      <c r="AE4" s="36" t="s">
        <v>31</v>
      </c>
      <c r="AF4" s="36">
        <v>15</v>
      </c>
      <c r="AG4" s="36" t="s">
        <v>31</v>
      </c>
      <c r="AH4" s="125">
        <v>16</v>
      </c>
      <c r="AI4" s="125" t="s">
        <v>31</v>
      </c>
      <c r="AJ4" s="36">
        <v>17</v>
      </c>
      <c r="AK4" s="36" t="s">
        <v>31</v>
      </c>
      <c r="AL4" s="36">
        <v>18</v>
      </c>
      <c r="AM4" s="36" t="s">
        <v>31</v>
      </c>
      <c r="AN4" s="36">
        <v>19</v>
      </c>
      <c r="AO4" s="36" t="s">
        <v>31</v>
      </c>
      <c r="AP4" s="108">
        <v>20</v>
      </c>
      <c r="AQ4" s="36" t="s">
        <v>31</v>
      </c>
      <c r="AR4" s="36">
        <v>21</v>
      </c>
      <c r="AS4" s="36" t="s">
        <v>31</v>
      </c>
      <c r="AT4" s="36">
        <v>22</v>
      </c>
      <c r="AU4" s="36" t="s">
        <v>31</v>
      </c>
      <c r="AV4" s="125">
        <v>23</v>
      </c>
      <c r="AW4" s="125" t="s">
        <v>31</v>
      </c>
      <c r="AX4" s="36">
        <v>24</v>
      </c>
      <c r="AY4" s="36" t="s">
        <v>31</v>
      </c>
      <c r="AZ4" s="36">
        <v>25</v>
      </c>
      <c r="BA4" s="36" t="s">
        <v>31</v>
      </c>
      <c r="BB4" s="36">
        <v>26</v>
      </c>
      <c r="BC4" s="36" t="s">
        <v>31</v>
      </c>
      <c r="BD4" s="36">
        <v>27</v>
      </c>
      <c r="BE4" s="36" t="s">
        <v>31</v>
      </c>
      <c r="BF4" s="36">
        <v>28</v>
      </c>
      <c r="BG4" s="36" t="s">
        <v>31</v>
      </c>
      <c r="BH4" s="36">
        <v>29</v>
      </c>
      <c r="BI4" s="36" t="s">
        <v>31</v>
      </c>
      <c r="BJ4" s="125">
        <v>30</v>
      </c>
      <c r="BK4" s="125" t="s">
        <v>31</v>
      </c>
      <c r="BL4" s="36">
        <v>31</v>
      </c>
      <c r="BM4" s="36" t="s">
        <v>60</v>
      </c>
      <c r="BN4" s="48" t="s">
        <v>3</v>
      </c>
      <c r="BO4" s="48" t="s">
        <v>37</v>
      </c>
      <c r="BP4" s="48" t="s">
        <v>50</v>
      </c>
      <c r="BQ4" s="48" t="s">
        <v>5</v>
      </c>
      <c r="BR4" s="48" t="s">
        <v>44</v>
      </c>
      <c r="BS4" s="48" t="s">
        <v>59</v>
      </c>
      <c r="BT4" s="48" t="s">
        <v>34</v>
      </c>
      <c r="BU4" s="48" t="s">
        <v>35</v>
      </c>
      <c r="BV4" s="48" t="s">
        <v>65</v>
      </c>
      <c r="BW4" s="48" t="s">
        <v>10</v>
      </c>
      <c r="BX4" s="48" t="s">
        <v>6</v>
      </c>
      <c r="BY4" s="48" t="s">
        <v>7</v>
      </c>
      <c r="BZ4" s="48" t="s">
        <v>33</v>
      </c>
      <c r="CA4" s="48" t="s">
        <v>4</v>
      </c>
      <c r="CB4" s="48" t="s">
        <v>66</v>
      </c>
      <c r="CC4" s="48" t="s">
        <v>8</v>
      </c>
      <c r="CD4" s="48" t="s">
        <v>36</v>
      </c>
      <c r="CE4" s="48" t="s">
        <v>11</v>
      </c>
      <c r="CF4" s="66">
        <v>5000</v>
      </c>
      <c r="CG4" s="67">
        <v>1000</v>
      </c>
      <c r="CH4" s="67">
        <v>500</v>
      </c>
      <c r="CI4" s="67">
        <v>100</v>
      </c>
      <c r="CJ4" s="67">
        <v>50</v>
      </c>
      <c r="CK4" s="67">
        <v>20</v>
      </c>
      <c r="CL4" s="68">
        <v>10</v>
      </c>
    </row>
    <row r="5" spans="1:92" ht="28.5" customHeight="1">
      <c r="A5" s="146">
        <v>1</v>
      </c>
      <c r="B5" s="147"/>
      <c r="C5" s="36" t="s">
        <v>126</v>
      </c>
      <c r="D5" s="36">
        <v>1</v>
      </c>
      <c r="E5" s="36">
        <v>3</v>
      </c>
      <c r="F5" s="125">
        <v>1</v>
      </c>
      <c r="G5" s="125">
        <v>2.5</v>
      </c>
      <c r="H5" s="125">
        <v>1</v>
      </c>
      <c r="I5" s="125">
        <v>3</v>
      </c>
      <c r="J5" s="36">
        <v>1</v>
      </c>
      <c r="K5" s="36"/>
      <c r="L5" s="36"/>
      <c r="M5" s="36"/>
      <c r="N5" s="111">
        <v>1</v>
      </c>
      <c r="O5" s="111">
        <v>2.5</v>
      </c>
      <c r="P5" s="36">
        <v>1</v>
      </c>
      <c r="Q5" s="36">
        <v>3</v>
      </c>
      <c r="R5" s="36">
        <v>1</v>
      </c>
      <c r="S5" s="36">
        <v>2.5</v>
      </c>
      <c r="T5" s="125">
        <v>1</v>
      </c>
      <c r="U5" s="125">
        <v>3</v>
      </c>
      <c r="V5" s="36">
        <v>1</v>
      </c>
      <c r="W5" s="36">
        <v>2.5</v>
      </c>
      <c r="X5" s="36">
        <v>1</v>
      </c>
      <c r="Y5" s="36">
        <v>3</v>
      </c>
      <c r="Z5" s="36">
        <v>1</v>
      </c>
      <c r="AA5" s="36">
        <v>2.5</v>
      </c>
      <c r="AB5" s="36">
        <v>1</v>
      </c>
      <c r="AC5" s="36">
        <v>3</v>
      </c>
      <c r="AD5" s="36">
        <v>1</v>
      </c>
      <c r="AE5" s="36">
        <v>2.5</v>
      </c>
      <c r="AF5" s="36">
        <v>1</v>
      </c>
      <c r="AG5" s="36">
        <v>3</v>
      </c>
      <c r="AH5" s="125">
        <v>1</v>
      </c>
      <c r="AI5" s="125"/>
      <c r="AJ5" s="36"/>
      <c r="AK5" s="36"/>
      <c r="AL5" s="36">
        <v>1</v>
      </c>
      <c r="AM5" s="36">
        <v>3</v>
      </c>
      <c r="AN5" s="36">
        <v>1</v>
      </c>
      <c r="AO5" s="36">
        <v>2.5</v>
      </c>
      <c r="AP5" s="108">
        <v>1</v>
      </c>
      <c r="AQ5" s="36">
        <v>2.5</v>
      </c>
      <c r="AR5" s="36">
        <v>1</v>
      </c>
      <c r="AS5" s="36">
        <v>3</v>
      </c>
      <c r="AT5" s="36">
        <v>1</v>
      </c>
      <c r="AU5" s="36">
        <v>2.5</v>
      </c>
      <c r="AV5" s="125">
        <v>1</v>
      </c>
      <c r="AW5" s="125">
        <v>3</v>
      </c>
      <c r="AX5" s="36">
        <v>1</v>
      </c>
      <c r="AY5" s="36">
        <v>3</v>
      </c>
      <c r="AZ5" s="36">
        <v>1</v>
      </c>
      <c r="BA5" s="36">
        <v>2.5</v>
      </c>
      <c r="BB5" s="36">
        <v>1</v>
      </c>
      <c r="BC5" s="36">
        <v>2.5</v>
      </c>
      <c r="BD5" s="36">
        <v>1</v>
      </c>
      <c r="BE5" s="36">
        <v>3</v>
      </c>
      <c r="BF5" s="36">
        <v>1</v>
      </c>
      <c r="BG5" s="36">
        <v>2.5</v>
      </c>
      <c r="BH5" s="36">
        <v>1</v>
      </c>
      <c r="BI5" s="36">
        <v>3</v>
      </c>
      <c r="BJ5" s="125">
        <v>1</v>
      </c>
      <c r="BK5" s="125">
        <v>0.5</v>
      </c>
      <c r="BL5" s="36"/>
      <c r="BM5" s="36"/>
      <c r="BN5" s="36">
        <f>D5+F5+H5+J5+L5+N5+P5+R5+T5+V5+X5+Z5+AB5+AD5+AF5+AH5+AJ5+AL5+AN5+AP5+AR5++AT5+AV5+AX5+AZ5+BB5+BD5+BF5+BH5+BJ5+BL5</f>
        <v>28</v>
      </c>
      <c r="BO5" s="36">
        <v>2.5</v>
      </c>
      <c r="BP5" s="36">
        <f>BN5+BO5</f>
        <v>30.5</v>
      </c>
      <c r="BQ5" s="109">
        <f>E5+G5+I5+K5+M5+O5+Q5+S5+U5+W5+Y5+AA5+AC5+AE5+AG5+AI5+AK5+AM5+AO5+AQ5+AS5+AU5+AW5+AY5+BA5+BC5+BE5+BG5+BI5+BK5+BM5</f>
        <v>69.5</v>
      </c>
      <c r="BR5" s="39">
        <f>(BN5+BO5)*545</f>
        <v>16622.5</v>
      </c>
      <c r="BS5" s="39">
        <f>BQ5*102.19</f>
        <v>7102.2049999999999</v>
      </c>
      <c r="BT5" s="39">
        <f>(BN5+BO5)*30</f>
        <v>915</v>
      </c>
      <c r="BU5" s="39">
        <f>BN5*105</f>
        <v>2940</v>
      </c>
      <c r="BV5" s="39">
        <f>BR5+BT5+BU5</f>
        <v>20477.5</v>
      </c>
      <c r="BW5" s="39">
        <f>BR5+BS5+BT5+BU5</f>
        <v>27579.705000000002</v>
      </c>
      <c r="BX5" s="39">
        <v>850</v>
      </c>
      <c r="BY5" s="39">
        <v>5000</v>
      </c>
      <c r="BZ5" s="39">
        <v>12</v>
      </c>
      <c r="CA5" s="39">
        <f>BZ5*40</f>
        <v>480</v>
      </c>
      <c r="CB5" s="39">
        <f>BX5+BY5+CA5</f>
        <v>6330</v>
      </c>
      <c r="CC5" s="39">
        <f>BW5-CB5</f>
        <v>21249.705000000002</v>
      </c>
      <c r="CD5" s="39">
        <f>FLOOR(CC5,10)</f>
        <v>21240</v>
      </c>
      <c r="CE5" s="41"/>
      <c r="CF5" s="70">
        <f>INT(CC5/5000)</f>
        <v>4</v>
      </c>
      <c r="CG5" s="71">
        <f>INT((CC5-(CF5*5000))/1000)</f>
        <v>1</v>
      </c>
      <c r="CH5" s="71">
        <f>INT((CC5-(CF5*5000)-(CG5*1000))/500)</f>
        <v>0</v>
      </c>
      <c r="CI5" s="71">
        <f>INT((CC5-(CF5*5000)-(CG5*1000)-(CH5*500))/100)</f>
        <v>2</v>
      </c>
      <c r="CJ5" s="71">
        <f>INT((CC5-(CF5*5000)-(CG5*1000)-(CH5*500)-(CI5*100))/50)</f>
        <v>0</v>
      </c>
      <c r="CK5" s="71">
        <f>INT((CC5-(CF5*5000)-(CG5*1000)-(CH5*500)-(CI5*100)-(CJ5*50))/20)</f>
        <v>2</v>
      </c>
      <c r="CL5" s="72">
        <f>INT((CC5-(CF5*5000)-(CG5*1000)-(CH5*500)-(CI5*100)-(CJ5*50)-(CK5*20))/10)</f>
        <v>0</v>
      </c>
    </row>
    <row r="6" spans="1:92" ht="28.5" customHeight="1">
      <c r="A6" s="146">
        <v>2</v>
      </c>
      <c r="B6" s="147"/>
      <c r="C6" s="36" t="s">
        <v>97</v>
      </c>
      <c r="D6" s="36"/>
      <c r="E6" s="36"/>
      <c r="F6" s="125">
        <v>1</v>
      </c>
      <c r="G6" s="125"/>
      <c r="H6" s="125"/>
      <c r="I6" s="125"/>
      <c r="J6" s="36"/>
      <c r="K6" s="36"/>
      <c r="L6" s="36"/>
      <c r="M6" s="36"/>
      <c r="N6" s="111"/>
      <c r="O6" s="111"/>
      <c r="P6" s="36"/>
      <c r="Q6" s="36"/>
      <c r="R6" s="36"/>
      <c r="S6" s="36"/>
      <c r="T6" s="125"/>
      <c r="U6" s="125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25"/>
      <c r="AI6" s="125"/>
      <c r="AJ6" s="36"/>
      <c r="AK6" s="36"/>
      <c r="AL6" s="36"/>
      <c r="AM6" s="36"/>
      <c r="AN6" s="36"/>
      <c r="AO6" s="36"/>
      <c r="AP6" s="108"/>
      <c r="AQ6" s="36"/>
      <c r="AR6" s="36"/>
      <c r="AS6" s="36"/>
      <c r="AT6" s="36"/>
      <c r="AU6" s="36"/>
      <c r="AV6" s="125"/>
      <c r="AW6" s="125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125"/>
      <c r="BK6" s="127"/>
      <c r="BL6" s="36"/>
      <c r="BM6" s="36"/>
      <c r="BN6" s="36">
        <f t="shared" ref="BN6:BN7" si="0">D6+F6+H6+J6+L6+N6+P6+R6+T6+V6+X6+Z6+AB6+AD6+AF6+AH6+AJ6+AL6+AN6+AP6+AR6++AT6+AV6+AX6+AZ6+BB6+BD6+BF6+BH6+BJ6+BL6</f>
        <v>1</v>
      </c>
      <c r="BO6" s="36">
        <v>0.5</v>
      </c>
      <c r="BP6" s="36">
        <f t="shared" ref="BP6:BP7" si="1">BN6+BO6</f>
        <v>1.5</v>
      </c>
      <c r="BQ6" s="109">
        <f t="shared" ref="BQ6" si="2">E6+G6+I6+K6+M6+O6+Q6+S6+U6+W6+Y6+AA6+AC6+AE6+AG6+AI6+AK6+AM6+AO6+AQ6+AS6+AU6+AW6+AY6+BA6+BC6+BE6+BG6+BI6+BK6+BM6</f>
        <v>0</v>
      </c>
      <c r="BR6" s="39">
        <f t="shared" ref="BR6:BR7" si="3">(BN6+BO6)*545</f>
        <v>817.5</v>
      </c>
      <c r="BS6" s="39">
        <f t="shared" ref="BS6:BS7" si="4">BQ6*102.19</f>
        <v>0</v>
      </c>
      <c r="BT6" s="39">
        <f t="shared" ref="BT6:BT7" si="5">(BN6+BO6)*30</f>
        <v>45</v>
      </c>
      <c r="BU6" s="39"/>
      <c r="BV6" s="39">
        <f t="shared" ref="BV6:BV7" si="6">BR6+BT6+BU6</f>
        <v>862.5</v>
      </c>
      <c r="BW6" s="39">
        <f t="shared" ref="BW6" si="7">BR6+BS6+BT6+BU6</f>
        <v>862.5</v>
      </c>
      <c r="BX6" s="39"/>
      <c r="BY6" s="39"/>
      <c r="BZ6" s="39"/>
      <c r="CA6" s="39">
        <f>BZ6*40</f>
        <v>0</v>
      </c>
      <c r="CB6" s="39">
        <f>BX6+BY6+CA6</f>
        <v>0</v>
      </c>
      <c r="CC6" s="39">
        <f t="shared" ref="CC6:CC7" si="8">BW6-CB6</f>
        <v>862.5</v>
      </c>
      <c r="CD6" s="39">
        <f t="shared" ref="CD6:CD7" si="9">FLOOR(CC6,10)</f>
        <v>860</v>
      </c>
      <c r="CE6" s="41"/>
      <c r="CF6" s="70">
        <f t="shared" ref="CF6:CF7" si="10">INT(CC6/5000)</f>
        <v>0</v>
      </c>
      <c r="CG6" s="71">
        <f t="shared" ref="CG6:CG7" si="11">INT((CC6-(CF6*5000))/1000)</f>
        <v>0</v>
      </c>
      <c r="CH6" s="71">
        <f t="shared" ref="CH6:CH7" si="12">INT((CC6-(CF6*5000)-(CG6*1000))/500)</f>
        <v>1</v>
      </c>
      <c r="CI6" s="71">
        <f t="shared" ref="CI6:CI7" si="13">INT((CC6-(CF6*5000)-(CG6*1000)-(CH6*500))/100)</f>
        <v>3</v>
      </c>
      <c r="CJ6" s="71">
        <v>0</v>
      </c>
      <c r="CK6" s="71">
        <f t="shared" ref="CK6:CK7" si="14">INT((CC6-(CF6*5000)-(CG6*1000)-(CH6*500)-(CI6*100)-(CJ6*50))/20)</f>
        <v>3</v>
      </c>
      <c r="CL6" s="72">
        <f t="shared" ref="CL6:CL7" si="15">INT((CC6-(CF6*5000)-(CG6*1000)-(CH6*500)-(CI6*100)-(CJ6*50)-(CK6*20))/10)</f>
        <v>0</v>
      </c>
      <c r="CM6" s="11">
        <v>18140</v>
      </c>
    </row>
    <row r="7" spans="1:92" ht="28.5" customHeight="1">
      <c r="A7" s="146">
        <v>3</v>
      </c>
      <c r="B7" s="147"/>
      <c r="C7" s="36" t="s">
        <v>165</v>
      </c>
      <c r="D7" s="36"/>
      <c r="E7" s="36"/>
      <c r="F7" s="125"/>
      <c r="G7" s="125"/>
      <c r="H7" s="125"/>
      <c r="I7" s="125"/>
      <c r="J7" s="36"/>
      <c r="K7" s="36"/>
      <c r="L7" s="36"/>
      <c r="M7" s="36"/>
      <c r="N7" s="111"/>
      <c r="O7" s="111"/>
      <c r="P7" s="36"/>
      <c r="Q7" s="36"/>
      <c r="R7" s="36"/>
      <c r="S7" s="36"/>
      <c r="T7" s="125"/>
      <c r="U7" s="125"/>
      <c r="V7" s="36">
        <v>1</v>
      </c>
      <c r="W7" s="36">
        <v>2.5</v>
      </c>
      <c r="X7" s="36">
        <v>1</v>
      </c>
      <c r="Y7" s="36">
        <v>3</v>
      </c>
      <c r="Z7" s="36">
        <v>1</v>
      </c>
      <c r="AA7" s="36">
        <v>2.5</v>
      </c>
      <c r="AB7" s="36">
        <v>1</v>
      </c>
      <c r="AC7" s="36">
        <v>3</v>
      </c>
      <c r="AD7" s="36">
        <v>1</v>
      </c>
      <c r="AE7" s="36">
        <v>2.5</v>
      </c>
      <c r="AF7" s="36">
        <v>1</v>
      </c>
      <c r="AG7" s="36">
        <v>3</v>
      </c>
      <c r="AH7" s="125">
        <v>1</v>
      </c>
      <c r="AI7" s="125"/>
      <c r="AJ7" s="36"/>
      <c r="AK7" s="36"/>
      <c r="AL7" s="36">
        <v>1</v>
      </c>
      <c r="AM7" s="36">
        <v>3</v>
      </c>
      <c r="AN7" s="36">
        <v>1</v>
      </c>
      <c r="AO7" s="36">
        <v>2.5</v>
      </c>
      <c r="AP7" s="108">
        <v>1</v>
      </c>
      <c r="AQ7" s="36">
        <v>2.5</v>
      </c>
      <c r="AR7" s="36">
        <v>1</v>
      </c>
      <c r="AS7" s="36">
        <v>3</v>
      </c>
      <c r="AT7" s="36">
        <v>1</v>
      </c>
      <c r="AU7" s="36">
        <v>2.5</v>
      </c>
      <c r="AV7" s="125">
        <v>1</v>
      </c>
      <c r="AW7" s="125">
        <v>3</v>
      </c>
      <c r="AX7" s="36">
        <v>1</v>
      </c>
      <c r="AY7" s="36">
        <v>3</v>
      </c>
      <c r="AZ7" s="36">
        <v>1</v>
      </c>
      <c r="BA7" s="36">
        <v>2.5</v>
      </c>
      <c r="BB7" s="36">
        <v>1</v>
      </c>
      <c r="BC7" s="36">
        <v>2.5</v>
      </c>
      <c r="BD7" s="36">
        <v>1</v>
      </c>
      <c r="BE7" s="36">
        <v>3</v>
      </c>
      <c r="BF7" s="36">
        <v>1</v>
      </c>
      <c r="BG7" s="36">
        <v>2.5</v>
      </c>
      <c r="BH7" s="36">
        <v>1</v>
      </c>
      <c r="BI7" s="36">
        <v>3</v>
      </c>
      <c r="BJ7" s="125">
        <v>1</v>
      </c>
      <c r="BK7" s="127">
        <v>0.5</v>
      </c>
      <c r="BL7" s="36">
        <v>1</v>
      </c>
      <c r="BM7" s="36"/>
      <c r="BN7" s="36">
        <f t="shared" si="0"/>
        <v>21</v>
      </c>
      <c r="BO7" s="36">
        <v>1</v>
      </c>
      <c r="BP7" s="36">
        <f t="shared" si="1"/>
        <v>22</v>
      </c>
      <c r="BQ7" s="109">
        <f t="shared" ref="BQ7" si="16">E7+G7+I7+K7+M7+O7+Q7+S7+U7+W7+Y7+AA7+AC7+AE7+AG7+AI7+AK7+AM7+AO7+AQ7+AS7+AU7+AW7+AY7+BA7+BC7+BE7+BG7+BI7+BK7+BM7</f>
        <v>50</v>
      </c>
      <c r="BR7" s="39">
        <f t="shared" si="3"/>
        <v>11990</v>
      </c>
      <c r="BS7" s="39">
        <f t="shared" si="4"/>
        <v>5109.5</v>
      </c>
      <c r="BT7" s="39">
        <f t="shared" si="5"/>
        <v>660</v>
      </c>
      <c r="BU7" s="39">
        <f t="shared" ref="BU7" si="17">BN7*105</f>
        <v>2205</v>
      </c>
      <c r="BV7" s="39">
        <f t="shared" si="6"/>
        <v>14855</v>
      </c>
      <c r="BW7" s="39">
        <f t="shared" ref="BW7" si="18">BR7+BS7+BT7+BU7</f>
        <v>19964.5</v>
      </c>
      <c r="BX7" s="39">
        <v>850</v>
      </c>
      <c r="BY7" s="39">
        <v>3000</v>
      </c>
      <c r="BZ7" s="39">
        <v>11</v>
      </c>
      <c r="CA7" s="39">
        <f t="shared" ref="CA7" si="19">BZ7*40</f>
        <v>440</v>
      </c>
      <c r="CB7" s="39">
        <f t="shared" ref="CB7" si="20">BX7+BY7+CA7</f>
        <v>4290</v>
      </c>
      <c r="CC7" s="39">
        <f t="shared" si="8"/>
        <v>15674.5</v>
      </c>
      <c r="CD7" s="39">
        <f t="shared" si="9"/>
        <v>15670</v>
      </c>
      <c r="CE7" s="41"/>
      <c r="CF7" s="70">
        <f t="shared" si="10"/>
        <v>3</v>
      </c>
      <c r="CG7" s="71">
        <f t="shared" si="11"/>
        <v>0</v>
      </c>
      <c r="CH7" s="71">
        <f t="shared" si="12"/>
        <v>1</v>
      </c>
      <c r="CI7" s="71">
        <f t="shared" si="13"/>
        <v>1</v>
      </c>
      <c r="CJ7" s="71">
        <f t="shared" ref="CJ7" si="21">INT((CC7-(CF7*5000)-(CG7*1000)-(CH7*500)-(CI7*100))/50)</f>
        <v>1</v>
      </c>
      <c r="CK7" s="71">
        <f t="shared" si="14"/>
        <v>1</v>
      </c>
      <c r="CL7" s="72">
        <f t="shared" si="15"/>
        <v>0</v>
      </c>
    </row>
    <row r="8" spans="1:92" ht="28.5" customHeight="1">
      <c r="A8" s="146">
        <v>4</v>
      </c>
      <c r="B8" s="147"/>
      <c r="C8" s="36" t="s">
        <v>168</v>
      </c>
      <c r="D8" s="36"/>
      <c r="E8" s="36"/>
      <c r="F8" s="125"/>
      <c r="G8" s="125"/>
      <c r="H8" s="125"/>
      <c r="I8" s="125"/>
      <c r="J8" s="36"/>
      <c r="K8" s="36"/>
      <c r="L8" s="36"/>
      <c r="M8" s="36"/>
      <c r="N8" s="111"/>
      <c r="O8" s="111"/>
      <c r="P8" s="36"/>
      <c r="Q8" s="36"/>
      <c r="R8" s="36"/>
      <c r="S8" s="36"/>
      <c r="T8" s="125"/>
      <c r="U8" s="125"/>
      <c r="V8" s="36"/>
      <c r="W8" s="36"/>
      <c r="X8" s="36"/>
      <c r="Y8" s="36"/>
      <c r="Z8" s="36"/>
      <c r="AA8" s="36"/>
      <c r="AB8" s="36"/>
      <c r="AC8" s="36"/>
      <c r="AD8" s="36">
        <v>1</v>
      </c>
      <c r="AE8" s="36">
        <v>2.5</v>
      </c>
      <c r="AF8" s="36">
        <v>1</v>
      </c>
      <c r="AG8" s="36">
        <v>3</v>
      </c>
      <c r="AH8" s="125">
        <v>1</v>
      </c>
      <c r="AI8" s="125"/>
      <c r="AJ8" s="36"/>
      <c r="AK8" s="36"/>
      <c r="AL8" s="36">
        <v>1</v>
      </c>
      <c r="AM8" s="36">
        <v>3</v>
      </c>
      <c r="AN8" s="36">
        <v>1</v>
      </c>
      <c r="AO8" s="36">
        <v>2.5</v>
      </c>
      <c r="AP8" s="108">
        <v>1</v>
      </c>
      <c r="AQ8" s="36">
        <v>2.5</v>
      </c>
      <c r="AR8" s="36">
        <v>1</v>
      </c>
      <c r="AS8" s="36">
        <v>3</v>
      </c>
      <c r="AT8" s="36">
        <v>1</v>
      </c>
      <c r="AU8" s="36">
        <v>2.5</v>
      </c>
      <c r="AV8" s="125">
        <v>1</v>
      </c>
      <c r="AW8" s="125">
        <v>3</v>
      </c>
      <c r="AX8" s="36">
        <v>1</v>
      </c>
      <c r="AY8" s="36">
        <v>3</v>
      </c>
      <c r="AZ8" s="36">
        <v>1</v>
      </c>
      <c r="BA8" s="36">
        <v>2.5</v>
      </c>
      <c r="BB8" s="36">
        <v>1</v>
      </c>
      <c r="BC8" s="36">
        <v>2.5</v>
      </c>
      <c r="BD8" s="36">
        <v>1</v>
      </c>
      <c r="BE8" s="36">
        <v>3</v>
      </c>
      <c r="BF8" s="36">
        <v>1</v>
      </c>
      <c r="BG8" s="36">
        <v>2.5</v>
      </c>
      <c r="BH8" s="36">
        <v>1</v>
      </c>
      <c r="BI8" s="36">
        <v>3</v>
      </c>
      <c r="BJ8" s="125">
        <v>1</v>
      </c>
      <c r="BK8" s="127">
        <v>0.5</v>
      </c>
      <c r="BL8" s="36"/>
      <c r="BM8" s="36"/>
      <c r="BN8" s="36">
        <f t="shared" ref="BN8" si="22">D8+F8+H8+J8+L8+N8+P8+R8+T8+V8+X8+Z8+AB8+AD8+AF8+AH8+AJ8+AL8+AN8+AP8+AR8++AT8+AV8+AX8+AZ8+BB8+BD8+BF8+BH8+BJ8+BL8</f>
        <v>16</v>
      </c>
      <c r="BO8" s="36">
        <v>1</v>
      </c>
      <c r="BP8" s="36">
        <f t="shared" ref="BP8" si="23">BN8+BO8</f>
        <v>17</v>
      </c>
      <c r="BQ8" s="109">
        <f t="shared" ref="BQ8" si="24">E8+G8+I8+K8+M8+O8+Q8+S8+U8+W8+Y8+AA8+AC8+AE8+AG8+AI8+AK8+AM8+AO8+AQ8+AS8+AU8+AW8+AY8+BA8+BC8+BE8+BG8+BI8+BK8+BM8</f>
        <v>39</v>
      </c>
      <c r="BR8" s="39">
        <f t="shared" ref="BR8" si="25">(BN8+BO8)*545</f>
        <v>9265</v>
      </c>
      <c r="BS8" s="39">
        <f t="shared" ref="BS8" si="26">BQ8*102.19</f>
        <v>3985.41</v>
      </c>
      <c r="BT8" s="39">
        <f t="shared" ref="BT8" si="27">(BN8+BO8)*30</f>
        <v>510</v>
      </c>
      <c r="BU8" s="39"/>
      <c r="BV8" s="39">
        <f t="shared" ref="BV8" si="28">BR8+BT8+BU8</f>
        <v>9775</v>
      </c>
      <c r="BW8" s="39">
        <f t="shared" ref="BW8" si="29">BR8+BS8+BT8+BU8</f>
        <v>13760.41</v>
      </c>
      <c r="BX8" s="39"/>
      <c r="BY8" s="39"/>
      <c r="BZ8" s="39">
        <v>7</v>
      </c>
      <c r="CA8" s="39">
        <f t="shared" ref="CA8" si="30">BZ8*40</f>
        <v>280</v>
      </c>
      <c r="CB8" s="39">
        <f t="shared" ref="CB8" si="31">BX8+BY8+CA8</f>
        <v>280</v>
      </c>
      <c r="CC8" s="39">
        <f t="shared" ref="CC8" si="32">BW8-CB8</f>
        <v>13480.41</v>
      </c>
      <c r="CD8" s="39">
        <f t="shared" ref="CD8" si="33">FLOOR(CC8,10)</f>
        <v>13480</v>
      </c>
      <c r="CE8" s="41"/>
      <c r="CF8" s="70">
        <f t="shared" ref="CF8" si="34">INT(CC8/5000)</f>
        <v>2</v>
      </c>
      <c r="CG8" s="71">
        <f t="shared" ref="CG8" si="35">INT((CC8-(CF8*5000))/1000)</f>
        <v>3</v>
      </c>
      <c r="CH8" s="71">
        <f t="shared" ref="CH8" si="36">INT((CC8-(CF8*5000)-(CG8*1000))/500)</f>
        <v>0</v>
      </c>
      <c r="CI8" s="71">
        <f t="shared" ref="CI8" si="37">INT((CC8-(CF8*5000)-(CG8*1000)-(CH8*500))/100)</f>
        <v>4</v>
      </c>
      <c r="CJ8" s="71">
        <v>0</v>
      </c>
      <c r="CK8" s="71">
        <f t="shared" ref="CK8" si="38">INT((CC8-(CF8*5000)-(CG8*1000)-(CH8*500)-(CI8*100)-(CJ8*50))/20)</f>
        <v>4</v>
      </c>
      <c r="CL8" s="72">
        <f t="shared" ref="CL8" si="39">INT((CC8-(CF8*5000)-(CG8*1000)-(CH8*500)-(CI8*100)-(CJ8*50)-(CK8*20))/10)</f>
        <v>0</v>
      </c>
    </row>
    <row r="9" spans="1:92" ht="28.5" customHeight="1">
      <c r="A9" s="146">
        <v>5</v>
      </c>
      <c r="B9" s="147"/>
      <c r="C9" s="36" t="s">
        <v>170</v>
      </c>
      <c r="D9" s="36"/>
      <c r="E9" s="36"/>
      <c r="F9" s="125"/>
      <c r="G9" s="125"/>
      <c r="H9" s="125"/>
      <c r="I9" s="125"/>
      <c r="J9" s="36"/>
      <c r="K9" s="36"/>
      <c r="L9" s="36"/>
      <c r="M9" s="36"/>
      <c r="N9" s="111"/>
      <c r="O9" s="111"/>
      <c r="P9" s="36"/>
      <c r="Q9" s="36"/>
      <c r="R9" s="36"/>
      <c r="S9" s="36"/>
      <c r="T9" s="125"/>
      <c r="U9" s="125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125"/>
      <c r="AI9" s="125"/>
      <c r="AJ9" s="36"/>
      <c r="AK9" s="36"/>
      <c r="AL9" s="36">
        <v>1</v>
      </c>
      <c r="AM9" s="36"/>
      <c r="AN9" s="36">
        <v>1</v>
      </c>
      <c r="AO9" s="36"/>
      <c r="AP9" s="108"/>
      <c r="AQ9" s="36"/>
      <c r="AR9" s="36"/>
      <c r="AS9" s="36"/>
      <c r="AT9" s="36"/>
      <c r="AU9" s="36"/>
      <c r="AV9" s="125"/>
      <c r="AW9" s="125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125"/>
      <c r="BK9" s="127"/>
      <c r="BL9" s="36"/>
      <c r="BM9" s="36"/>
      <c r="BN9" s="36">
        <f t="shared" ref="BN9:BN10" si="40">D9+F9+H9+J9+L9+N9+P9+R9+T9+V9+X9+Z9+AB9+AD9+AF9+AH9+AJ9+AL9+AN9+AP9+AR9++AT9+AV9+AX9+AZ9+BB9+BD9+BF9+BH9+BJ9+BL9</f>
        <v>2</v>
      </c>
      <c r="BO9" s="36"/>
      <c r="BP9" s="36">
        <f t="shared" ref="BP9:BP10" si="41">BN9+BO9</f>
        <v>2</v>
      </c>
      <c r="BQ9" s="109">
        <f t="shared" ref="BQ9:BQ10" si="42">E9+G9+I9+K9+M9+O9+Q9+S9+U9+W9+Y9+AA9+AC9+AE9+AG9+AI9+AK9+AM9+AO9+AQ9+AS9+AU9+AW9+AY9+BA9+BC9+BE9+BG9+BI9+BK9+BM9</f>
        <v>0</v>
      </c>
      <c r="BR9" s="39">
        <f t="shared" ref="BR9:BR10" si="43">(BN9+BO9)*545</f>
        <v>1090</v>
      </c>
      <c r="BS9" s="39">
        <f t="shared" ref="BS9:BS10" si="44">BQ9*102.19</f>
        <v>0</v>
      </c>
      <c r="BT9" s="39">
        <f t="shared" ref="BT9:BT10" si="45">(BN9+BO9)*30</f>
        <v>60</v>
      </c>
      <c r="BU9" s="39"/>
      <c r="BV9" s="39">
        <f t="shared" ref="BV9:BV10" si="46">BR9+BT9+BU9</f>
        <v>1150</v>
      </c>
      <c r="BW9" s="39">
        <f t="shared" ref="BW9:BW10" si="47">BR9+BS9+BT9+BU9</f>
        <v>1150</v>
      </c>
      <c r="BX9" s="39"/>
      <c r="BY9" s="39"/>
      <c r="BZ9" s="39"/>
      <c r="CA9" s="39">
        <f t="shared" ref="CA9:CA10" si="48">BZ9*40</f>
        <v>0</v>
      </c>
      <c r="CB9" s="39">
        <f t="shared" ref="CB9:CB10" si="49">BX9+BY9+CA9</f>
        <v>0</v>
      </c>
      <c r="CC9" s="39">
        <f t="shared" ref="CC9:CC10" si="50">BW9-CB9</f>
        <v>1150</v>
      </c>
      <c r="CD9" s="39">
        <f t="shared" ref="CD9:CD10" si="51">FLOOR(CC9,10)</f>
        <v>1150</v>
      </c>
      <c r="CE9" s="41"/>
      <c r="CF9" s="70">
        <f t="shared" ref="CF9:CF10" si="52">INT(CC9/5000)</f>
        <v>0</v>
      </c>
      <c r="CG9" s="71">
        <f t="shared" ref="CG9:CG10" si="53">INT((CC9-(CF9*5000))/1000)</f>
        <v>1</v>
      </c>
      <c r="CH9" s="71">
        <f t="shared" ref="CH9:CH10" si="54">INT((CC9-(CF9*5000)-(CG9*1000))/500)</f>
        <v>0</v>
      </c>
      <c r="CI9" s="71">
        <f t="shared" ref="CI9:CI10" si="55">INT((CC9-(CF9*5000)-(CG9*1000)-(CH9*500))/100)</f>
        <v>1</v>
      </c>
      <c r="CJ9" s="71">
        <f t="shared" ref="CJ9:CJ10" si="56">INT((CC9-(CF9*5000)-(CG9*1000)-(CH9*500)-(CI9*100))/50)</f>
        <v>1</v>
      </c>
      <c r="CK9" s="71">
        <f t="shared" ref="CK9:CK10" si="57">INT((CC9-(CF9*5000)-(CG9*1000)-(CH9*500)-(CI9*100)-(CJ9*50))/20)</f>
        <v>0</v>
      </c>
      <c r="CL9" s="72">
        <f t="shared" ref="CL9:CL10" si="58">INT((CC9-(CF9*5000)-(CG9*1000)-(CH9*500)-(CI9*100)-(CJ9*50)-(CK9*20))/10)</f>
        <v>0</v>
      </c>
    </row>
    <row r="10" spans="1:92" ht="28.5" customHeight="1">
      <c r="A10" s="146">
        <v>6</v>
      </c>
      <c r="B10" s="147"/>
      <c r="C10" s="36" t="s">
        <v>171</v>
      </c>
      <c r="D10" s="36"/>
      <c r="E10" s="36"/>
      <c r="F10" s="125"/>
      <c r="G10" s="125"/>
      <c r="H10" s="125"/>
      <c r="I10" s="125"/>
      <c r="J10" s="36"/>
      <c r="K10" s="36"/>
      <c r="L10" s="36"/>
      <c r="M10" s="36"/>
      <c r="N10" s="111"/>
      <c r="O10" s="111"/>
      <c r="P10" s="36"/>
      <c r="Q10" s="36"/>
      <c r="R10" s="36"/>
      <c r="S10" s="36"/>
      <c r="T10" s="125"/>
      <c r="U10" s="125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125"/>
      <c r="AI10" s="125"/>
      <c r="AJ10" s="36"/>
      <c r="AK10" s="36"/>
      <c r="AL10" s="36"/>
      <c r="AM10" s="36"/>
      <c r="AN10" s="36">
        <v>1</v>
      </c>
      <c r="AO10" s="36"/>
      <c r="AP10" s="108">
        <v>1</v>
      </c>
      <c r="AQ10" s="36"/>
      <c r="AR10" s="36">
        <v>1</v>
      </c>
      <c r="AS10" s="36"/>
      <c r="AT10" s="36">
        <v>1</v>
      </c>
      <c r="AU10" s="36"/>
      <c r="AV10" s="125"/>
      <c r="AW10" s="125"/>
      <c r="AX10" s="36">
        <v>1</v>
      </c>
      <c r="AY10" s="36"/>
      <c r="AZ10" s="36">
        <v>1</v>
      </c>
      <c r="BA10" s="36"/>
      <c r="BB10" s="36">
        <v>1</v>
      </c>
      <c r="BC10" s="36"/>
      <c r="BD10" s="36">
        <v>1</v>
      </c>
      <c r="BE10" s="36"/>
      <c r="BF10" s="36">
        <v>1</v>
      </c>
      <c r="BG10" s="36"/>
      <c r="BH10" s="36">
        <v>1</v>
      </c>
      <c r="BI10" s="36"/>
      <c r="BJ10" s="125"/>
      <c r="BK10" s="127"/>
      <c r="BL10" s="36">
        <v>1</v>
      </c>
      <c r="BM10" s="36"/>
      <c r="BN10" s="36">
        <f t="shared" si="40"/>
        <v>11</v>
      </c>
      <c r="BO10" s="36"/>
      <c r="BP10" s="36">
        <f t="shared" si="41"/>
        <v>11</v>
      </c>
      <c r="BQ10" s="109">
        <f t="shared" si="42"/>
        <v>0</v>
      </c>
      <c r="BR10" s="39">
        <f t="shared" si="43"/>
        <v>5995</v>
      </c>
      <c r="BS10" s="39">
        <f t="shared" si="44"/>
        <v>0</v>
      </c>
      <c r="BT10" s="39">
        <f t="shared" si="45"/>
        <v>330</v>
      </c>
      <c r="BU10" s="39"/>
      <c r="BV10" s="39">
        <f t="shared" si="46"/>
        <v>6325</v>
      </c>
      <c r="BW10" s="39">
        <f t="shared" si="47"/>
        <v>6325</v>
      </c>
      <c r="BX10" s="39"/>
      <c r="BY10" s="39"/>
      <c r="BZ10" s="39"/>
      <c r="CA10" s="39">
        <f t="shared" si="48"/>
        <v>0</v>
      </c>
      <c r="CB10" s="39">
        <f t="shared" si="49"/>
        <v>0</v>
      </c>
      <c r="CC10" s="39">
        <f t="shared" si="50"/>
        <v>6325</v>
      </c>
      <c r="CD10" s="39">
        <f t="shared" si="51"/>
        <v>6320</v>
      </c>
      <c r="CE10" s="41"/>
      <c r="CF10" s="70">
        <f t="shared" si="52"/>
        <v>1</v>
      </c>
      <c r="CG10" s="71">
        <f t="shared" si="53"/>
        <v>1</v>
      </c>
      <c r="CH10" s="71">
        <f t="shared" si="54"/>
        <v>0</v>
      </c>
      <c r="CI10" s="71">
        <f t="shared" si="55"/>
        <v>3</v>
      </c>
      <c r="CJ10" s="71">
        <f t="shared" si="56"/>
        <v>0</v>
      </c>
      <c r="CK10" s="71">
        <f t="shared" si="57"/>
        <v>1</v>
      </c>
      <c r="CL10" s="72">
        <f t="shared" si="58"/>
        <v>0</v>
      </c>
    </row>
    <row r="11" spans="1:92">
      <c r="A11" s="141" t="s">
        <v>3</v>
      </c>
      <c r="B11" s="141"/>
      <c r="C11" s="141"/>
      <c r="D11" s="36">
        <f t="shared" ref="D11:AC11" si="59">SUM(D5:D7)</f>
        <v>1</v>
      </c>
      <c r="E11" s="36">
        <f t="shared" si="59"/>
        <v>3</v>
      </c>
      <c r="F11" s="125">
        <f t="shared" si="59"/>
        <v>2</v>
      </c>
      <c r="G11" s="125">
        <f t="shared" si="59"/>
        <v>2.5</v>
      </c>
      <c r="H11" s="125">
        <f t="shared" si="59"/>
        <v>1</v>
      </c>
      <c r="I11" s="125">
        <f t="shared" si="59"/>
        <v>3</v>
      </c>
      <c r="J11" s="36">
        <f t="shared" si="59"/>
        <v>1</v>
      </c>
      <c r="K11" s="36">
        <f t="shared" si="59"/>
        <v>0</v>
      </c>
      <c r="L11" s="36">
        <f t="shared" si="59"/>
        <v>0</v>
      </c>
      <c r="M11" s="36">
        <f t="shared" si="59"/>
        <v>0</v>
      </c>
      <c r="N11" s="36">
        <f t="shared" si="59"/>
        <v>1</v>
      </c>
      <c r="O11" s="36">
        <f t="shared" si="59"/>
        <v>2.5</v>
      </c>
      <c r="P11" s="36">
        <f t="shared" si="59"/>
        <v>1</v>
      </c>
      <c r="Q11" s="36">
        <f t="shared" si="59"/>
        <v>3</v>
      </c>
      <c r="R11" s="36">
        <f t="shared" si="59"/>
        <v>1</v>
      </c>
      <c r="S11" s="36">
        <f t="shared" si="59"/>
        <v>2.5</v>
      </c>
      <c r="T11" s="125">
        <f t="shared" si="59"/>
        <v>1</v>
      </c>
      <c r="U11" s="125">
        <f t="shared" si="59"/>
        <v>3</v>
      </c>
      <c r="V11" s="36">
        <f t="shared" si="59"/>
        <v>2</v>
      </c>
      <c r="W11" s="36">
        <f t="shared" si="59"/>
        <v>5</v>
      </c>
      <c r="X11" s="36">
        <f t="shared" si="59"/>
        <v>2</v>
      </c>
      <c r="Y11" s="36">
        <f t="shared" si="59"/>
        <v>6</v>
      </c>
      <c r="Z11" s="36">
        <f t="shared" si="59"/>
        <v>2</v>
      </c>
      <c r="AA11" s="36">
        <f t="shared" si="59"/>
        <v>5</v>
      </c>
      <c r="AB11" s="36">
        <f t="shared" si="59"/>
        <v>2</v>
      </c>
      <c r="AC11" s="36">
        <f t="shared" si="59"/>
        <v>6</v>
      </c>
      <c r="AD11" s="36">
        <f t="shared" ref="AD11:AK11" si="60">SUM(AD5:AD8)</f>
        <v>3</v>
      </c>
      <c r="AE11" s="36">
        <f t="shared" si="60"/>
        <v>7.5</v>
      </c>
      <c r="AF11" s="36">
        <f t="shared" si="60"/>
        <v>3</v>
      </c>
      <c r="AG11" s="36">
        <f t="shared" si="60"/>
        <v>9</v>
      </c>
      <c r="AH11" s="125">
        <f t="shared" si="60"/>
        <v>3</v>
      </c>
      <c r="AI11" s="125">
        <f t="shared" si="60"/>
        <v>0</v>
      </c>
      <c r="AJ11" s="36">
        <f t="shared" si="60"/>
        <v>0</v>
      </c>
      <c r="AK11" s="36">
        <f t="shared" si="60"/>
        <v>0</v>
      </c>
      <c r="AL11" s="36">
        <f>SUM(AL5:AL9)</f>
        <v>4</v>
      </c>
      <c r="AM11" s="36">
        <f>SUM(AM5:AM8)</f>
        <v>9</v>
      </c>
      <c r="AN11" s="36">
        <f t="shared" ref="AN11:BS11" si="61">SUM(AN5:AN10)</f>
        <v>5</v>
      </c>
      <c r="AO11" s="36">
        <f t="shared" si="61"/>
        <v>7.5</v>
      </c>
      <c r="AP11" s="36">
        <f t="shared" si="61"/>
        <v>4</v>
      </c>
      <c r="AQ11" s="36">
        <f t="shared" si="61"/>
        <v>7.5</v>
      </c>
      <c r="AR11" s="36">
        <f t="shared" si="61"/>
        <v>4</v>
      </c>
      <c r="AS11" s="36">
        <f t="shared" si="61"/>
        <v>9</v>
      </c>
      <c r="AT11" s="36">
        <f t="shared" si="61"/>
        <v>4</v>
      </c>
      <c r="AU11" s="36">
        <f t="shared" si="61"/>
        <v>7.5</v>
      </c>
      <c r="AV11" s="125">
        <f t="shared" si="61"/>
        <v>3</v>
      </c>
      <c r="AW11" s="125">
        <f t="shared" si="61"/>
        <v>9</v>
      </c>
      <c r="AX11" s="36">
        <f t="shared" si="61"/>
        <v>4</v>
      </c>
      <c r="AY11" s="36">
        <f t="shared" si="61"/>
        <v>9</v>
      </c>
      <c r="AZ11" s="36">
        <f t="shared" si="61"/>
        <v>4</v>
      </c>
      <c r="BA11" s="36">
        <f t="shared" si="61"/>
        <v>7.5</v>
      </c>
      <c r="BB11" s="36">
        <f t="shared" si="61"/>
        <v>4</v>
      </c>
      <c r="BC11" s="36">
        <f t="shared" si="61"/>
        <v>7.5</v>
      </c>
      <c r="BD11" s="36">
        <f t="shared" si="61"/>
        <v>4</v>
      </c>
      <c r="BE11" s="36">
        <f t="shared" si="61"/>
        <v>9</v>
      </c>
      <c r="BF11" s="36">
        <f t="shared" si="61"/>
        <v>4</v>
      </c>
      <c r="BG11" s="36">
        <f t="shared" si="61"/>
        <v>7.5</v>
      </c>
      <c r="BH11" s="36">
        <f t="shared" si="61"/>
        <v>4</v>
      </c>
      <c r="BI11" s="36">
        <f t="shared" si="61"/>
        <v>9</v>
      </c>
      <c r="BJ11" s="125">
        <f t="shared" si="61"/>
        <v>3</v>
      </c>
      <c r="BK11" s="125">
        <f t="shared" si="61"/>
        <v>1.5</v>
      </c>
      <c r="BL11" s="36">
        <f t="shared" si="61"/>
        <v>2</v>
      </c>
      <c r="BM11" s="36">
        <f t="shared" si="61"/>
        <v>0</v>
      </c>
      <c r="BN11" s="36">
        <f t="shared" si="61"/>
        <v>79</v>
      </c>
      <c r="BO11" s="36">
        <f t="shared" si="61"/>
        <v>5</v>
      </c>
      <c r="BP11" s="36">
        <f>SUM(BP5:BP10)</f>
        <v>84</v>
      </c>
      <c r="BQ11" s="36">
        <f t="shared" si="61"/>
        <v>158.5</v>
      </c>
      <c r="BR11" s="39">
        <f t="shared" si="61"/>
        <v>45780</v>
      </c>
      <c r="BS11" s="39">
        <f t="shared" si="61"/>
        <v>16197.115</v>
      </c>
      <c r="BT11" s="39">
        <f t="shared" ref="BT11:CL11" si="62">SUM(BT5:BT10)</f>
        <v>2520</v>
      </c>
      <c r="BU11" s="39">
        <f t="shared" si="62"/>
        <v>5145</v>
      </c>
      <c r="BV11" s="39">
        <f t="shared" si="62"/>
        <v>53445</v>
      </c>
      <c r="BW11" s="39">
        <f t="shared" si="62"/>
        <v>69642.115000000005</v>
      </c>
      <c r="BX11" s="39">
        <f t="shared" si="62"/>
        <v>1700</v>
      </c>
      <c r="BY11" s="39">
        <f t="shared" si="62"/>
        <v>8000</v>
      </c>
      <c r="BZ11" s="39">
        <f t="shared" si="62"/>
        <v>30</v>
      </c>
      <c r="CA11" s="39">
        <f t="shared" si="62"/>
        <v>1200</v>
      </c>
      <c r="CB11" s="39">
        <f t="shared" si="62"/>
        <v>10900</v>
      </c>
      <c r="CC11" s="39">
        <f t="shared" si="62"/>
        <v>58742.115000000005</v>
      </c>
      <c r="CD11" s="36">
        <f t="shared" si="62"/>
        <v>58720</v>
      </c>
      <c r="CE11" s="36">
        <f t="shared" si="62"/>
        <v>0</v>
      </c>
      <c r="CF11" s="36">
        <f t="shared" si="62"/>
        <v>10</v>
      </c>
      <c r="CG11" s="36">
        <f t="shared" si="62"/>
        <v>6</v>
      </c>
      <c r="CH11" s="36">
        <f t="shared" si="62"/>
        <v>2</v>
      </c>
      <c r="CI11" s="36">
        <f t="shared" si="62"/>
        <v>14</v>
      </c>
      <c r="CJ11" s="36">
        <f t="shared" si="62"/>
        <v>2</v>
      </c>
      <c r="CK11" s="36">
        <f t="shared" si="62"/>
        <v>11</v>
      </c>
      <c r="CL11" s="36">
        <f t="shared" si="62"/>
        <v>0</v>
      </c>
    </row>
    <row r="12" spans="1:92" ht="15.75">
      <c r="BS12" s="11" t="s">
        <v>58</v>
      </c>
      <c r="CF12" s="78">
        <f t="shared" ref="CF12:CL12" si="63">CF11*CF4</f>
        <v>50000</v>
      </c>
      <c r="CG12" s="78">
        <f t="shared" si="63"/>
        <v>6000</v>
      </c>
      <c r="CH12" s="78">
        <f t="shared" si="63"/>
        <v>1000</v>
      </c>
      <c r="CI12" s="78">
        <f t="shared" si="63"/>
        <v>1400</v>
      </c>
      <c r="CJ12" s="78">
        <f t="shared" si="63"/>
        <v>100</v>
      </c>
      <c r="CK12" s="78">
        <f t="shared" si="63"/>
        <v>220</v>
      </c>
      <c r="CL12" s="78">
        <f t="shared" si="63"/>
        <v>0</v>
      </c>
      <c r="CN12" s="79">
        <f>SUM(CF12:CM12)</f>
        <v>58720</v>
      </c>
    </row>
    <row r="13" spans="1:92">
      <c r="BM13" s="65"/>
      <c r="CN13" s="65">
        <f>CC11-CN12</f>
        <v>22.115000000005239</v>
      </c>
    </row>
    <row r="14" spans="1:92">
      <c r="N14" s="11"/>
      <c r="O14" s="11"/>
      <c r="AP14" s="11"/>
      <c r="BT14" s="65"/>
      <c r="BV14" s="65"/>
      <c r="CB14" s="65"/>
      <c r="CE14" s="65"/>
    </row>
    <row r="15" spans="1:92">
      <c r="AM15" s="11" t="s">
        <v>62</v>
      </c>
      <c r="BN15" s="11">
        <f>D11+F11+H11+J11+L11+N11+P11+R11+T11+V11+X11+Z11+AB11+AD11+AF11+AH11+AJ11+AL11+AN11+AP11+AR11+AT11+AV11+AX11+AZ11+BB11+BD11+BF11+BH11+BJ11+BL11</f>
        <v>79</v>
      </c>
      <c r="BY15" s="65"/>
    </row>
    <row r="17" spans="19:87">
      <c r="BY17" s="65">
        <f>BW11-CB11</f>
        <v>58742.115000000005</v>
      </c>
      <c r="CI17" s="11">
        <f>80568.73+130568.05+90985.66+5750+15101.84+106500+10800</f>
        <v>440274.28</v>
      </c>
    </row>
    <row r="18" spans="19:87">
      <c r="S18" s="11" t="s">
        <v>85</v>
      </c>
      <c r="BU18" s="65"/>
      <c r="BV18" s="65">
        <f>BX11+CA11</f>
        <v>2900</v>
      </c>
    </row>
    <row r="19" spans="19:87">
      <c r="BX19" s="65"/>
    </row>
  </sheetData>
  <mergeCells count="9">
    <mergeCell ref="A1:BQ1"/>
    <mergeCell ref="A11:C11"/>
    <mergeCell ref="A3:N3"/>
    <mergeCell ref="A5:B5"/>
    <mergeCell ref="A6:B6"/>
    <mergeCell ref="A7:B7"/>
    <mergeCell ref="A8:B8"/>
    <mergeCell ref="A9:B9"/>
    <mergeCell ref="A10:B10"/>
  </mergeCells>
  <pageMargins left="0.89" right="0.17" top="0.75" bottom="0.75" header="0.3" footer="0.3"/>
  <pageSetup paperSize="5" scale="99" orientation="landscape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E21"/>
  <sheetViews>
    <sheetView topLeftCell="BN4" workbookViewId="0">
      <selection activeCell="CB14" sqref="CB14"/>
    </sheetView>
  </sheetViews>
  <sheetFormatPr defaultRowHeight="15"/>
  <cols>
    <col min="3" max="3" width="25.7109375" bestFit="1" customWidth="1"/>
    <col min="4" max="5" width="4.85546875" hidden="1" customWidth="1"/>
    <col min="6" max="9" width="4.85546875" style="126" hidden="1" customWidth="1"/>
    <col min="10" max="19" width="4.85546875" hidden="1" customWidth="1"/>
    <col min="20" max="21" width="4.85546875" style="126" hidden="1" customWidth="1"/>
    <col min="22" max="33" width="4.85546875" hidden="1" customWidth="1"/>
    <col min="34" max="35" width="4.85546875" style="126" hidden="1" customWidth="1"/>
    <col min="36" max="47" width="4.85546875" hidden="1" customWidth="1"/>
    <col min="48" max="49" width="4.85546875" style="126" hidden="1" customWidth="1"/>
    <col min="50" max="61" width="4.85546875" hidden="1" customWidth="1"/>
    <col min="62" max="63" width="4.85546875" style="126" hidden="1" customWidth="1"/>
    <col min="64" max="65" width="4.28515625" hidden="1" customWidth="1"/>
    <col min="66" max="66" width="6.28515625" customWidth="1"/>
    <col min="67" max="67" width="12.7109375" customWidth="1"/>
    <col min="68" max="68" width="9.140625" customWidth="1"/>
    <col min="69" max="69" width="9.5703125" bestFit="1" customWidth="1"/>
    <col min="70" max="70" width="11.5703125" bestFit="1" customWidth="1"/>
    <col min="71" max="73" width="11.140625" customWidth="1"/>
    <col min="74" max="74" width="11.5703125" bestFit="1" customWidth="1"/>
    <col min="75" max="75" width="14.5703125" customWidth="1"/>
    <col min="83" max="83" width="11.5703125" bestFit="1" customWidth="1"/>
  </cols>
  <sheetData>
    <row r="1" spans="1:83">
      <c r="A1" s="50" t="s">
        <v>116</v>
      </c>
      <c r="B1" s="50"/>
      <c r="C1" s="50"/>
      <c r="D1" s="50"/>
      <c r="E1" s="50"/>
      <c r="F1" s="124"/>
      <c r="G1" s="124"/>
      <c r="H1" s="124"/>
      <c r="I1" s="124"/>
      <c r="J1" s="50"/>
      <c r="K1" s="50"/>
      <c r="L1" s="50"/>
      <c r="M1" s="50"/>
      <c r="N1" s="50"/>
      <c r="O1" s="50"/>
      <c r="P1" s="50"/>
      <c r="Q1" s="50"/>
      <c r="R1" s="50"/>
      <c r="S1" s="50"/>
      <c r="T1" s="124"/>
      <c r="U1" s="124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124"/>
      <c r="AI1" s="124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124"/>
      <c r="AW1" s="124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124"/>
      <c r="BK1" s="124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</row>
    <row r="2" spans="1:83">
      <c r="A2" s="51" t="s">
        <v>56</v>
      </c>
      <c r="B2" s="51"/>
      <c r="C2" s="51"/>
      <c r="D2" s="51"/>
      <c r="E2" s="51"/>
      <c r="F2" s="130"/>
      <c r="G2" s="130"/>
      <c r="H2" s="130"/>
      <c r="I2" s="130"/>
      <c r="J2" s="51"/>
      <c r="K2" s="51"/>
      <c r="L2" s="51"/>
      <c r="M2" s="51"/>
      <c r="N2" s="51"/>
      <c r="O2" s="51"/>
      <c r="P2" s="51"/>
      <c r="Q2" s="51"/>
      <c r="R2" s="51"/>
      <c r="S2" s="51"/>
      <c r="T2" s="130"/>
      <c r="U2" s="130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130"/>
      <c r="AI2" s="130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130"/>
      <c r="AW2" s="130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130"/>
      <c r="BK2" s="130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</row>
    <row r="3" spans="1:83" ht="30">
      <c r="A3" s="1" t="s">
        <v>0</v>
      </c>
      <c r="B3" s="1" t="s">
        <v>1</v>
      </c>
      <c r="C3" s="1" t="s">
        <v>2</v>
      </c>
      <c r="D3" s="1">
        <v>1</v>
      </c>
      <c r="E3" s="1" t="s">
        <v>5</v>
      </c>
      <c r="F3" s="125">
        <v>2</v>
      </c>
      <c r="G3" s="125" t="s">
        <v>5</v>
      </c>
      <c r="H3" s="125">
        <v>3</v>
      </c>
      <c r="I3" s="125" t="s">
        <v>5</v>
      </c>
      <c r="J3" s="36">
        <v>4</v>
      </c>
      <c r="K3" s="1" t="s">
        <v>5</v>
      </c>
      <c r="L3" s="36">
        <v>5</v>
      </c>
      <c r="M3" s="1" t="s">
        <v>5</v>
      </c>
      <c r="N3" s="36">
        <v>6</v>
      </c>
      <c r="O3" s="1" t="s">
        <v>5</v>
      </c>
      <c r="P3" s="36">
        <v>7</v>
      </c>
      <c r="Q3" s="1" t="s">
        <v>5</v>
      </c>
      <c r="R3" s="36">
        <v>8</v>
      </c>
      <c r="S3" s="1" t="s">
        <v>5</v>
      </c>
      <c r="T3" s="125">
        <v>9</v>
      </c>
      <c r="U3" s="125" t="s">
        <v>5</v>
      </c>
      <c r="V3" s="36">
        <v>10</v>
      </c>
      <c r="W3" s="1" t="s">
        <v>5</v>
      </c>
      <c r="X3" s="36">
        <v>11</v>
      </c>
      <c r="Y3" s="1" t="s">
        <v>5</v>
      </c>
      <c r="Z3" s="36">
        <v>12</v>
      </c>
      <c r="AA3" s="1" t="s">
        <v>5</v>
      </c>
      <c r="AB3" s="36">
        <v>13</v>
      </c>
      <c r="AC3" s="1" t="s">
        <v>5</v>
      </c>
      <c r="AD3" s="36">
        <v>14</v>
      </c>
      <c r="AE3" s="1" t="s">
        <v>5</v>
      </c>
      <c r="AF3" s="36">
        <v>15</v>
      </c>
      <c r="AG3" s="1" t="s">
        <v>5</v>
      </c>
      <c r="AH3" s="125">
        <v>16</v>
      </c>
      <c r="AI3" s="125" t="s">
        <v>5</v>
      </c>
      <c r="AJ3" s="36">
        <v>17</v>
      </c>
      <c r="AK3" s="1" t="s">
        <v>5</v>
      </c>
      <c r="AL3" s="36">
        <v>18</v>
      </c>
      <c r="AM3" s="1" t="s">
        <v>5</v>
      </c>
      <c r="AN3" s="36">
        <v>19</v>
      </c>
      <c r="AO3" s="1" t="s">
        <v>5</v>
      </c>
      <c r="AP3" s="36">
        <v>20</v>
      </c>
      <c r="AQ3" s="1" t="s">
        <v>5</v>
      </c>
      <c r="AR3" s="36">
        <v>21</v>
      </c>
      <c r="AS3" s="1" t="s">
        <v>5</v>
      </c>
      <c r="AT3" s="36">
        <v>22</v>
      </c>
      <c r="AU3" s="1" t="s">
        <v>5</v>
      </c>
      <c r="AV3" s="125">
        <v>23</v>
      </c>
      <c r="AW3" s="125" t="s">
        <v>5</v>
      </c>
      <c r="AX3" s="36">
        <v>24</v>
      </c>
      <c r="AY3" s="1" t="s">
        <v>5</v>
      </c>
      <c r="AZ3" s="36">
        <v>25</v>
      </c>
      <c r="BA3" s="1" t="s">
        <v>5</v>
      </c>
      <c r="BB3" s="36">
        <v>26</v>
      </c>
      <c r="BC3" s="1" t="s">
        <v>5</v>
      </c>
      <c r="BD3" s="36">
        <v>27</v>
      </c>
      <c r="BE3" s="1" t="s">
        <v>5</v>
      </c>
      <c r="BF3" s="36">
        <v>28</v>
      </c>
      <c r="BG3" s="1" t="s">
        <v>5</v>
      </c>
      <c r="BH3" s="36">
        <v>29</v>
      </c>
      <c r="BI3" s="1" t="s">
        <v>5</v>
      </c>
      <c r="BJ3" s="125">
        <v>30</v>
      </c>
      <c r="BK3" s="125" t="s">
        <v>5</v>
      </c>
      <c r="BL3" s="36">
        <v>31</v>
      </c>
      <c r="BM3" s="1" t="s">
        <v>5</v>
      </c>
      <c r="BN3" s="48" t="s">
        <v>3</v>
      </c>
      <c r="BO3" s="2" t="s">
        <v>4</v>
      </c>
      <c r="BP3" s="2" t="s">
        <v>88</v>
      </c>
      <c r="BQ3" s="2" t="s">
        <v>9</v>
      </c>
      <c r="BR3" s="2" t="s">
        <v>10</v>
      </c>
      <c r="BS3" s="2" t="s">
        <v>6</v>
      </c>
      <c r="BT3" s="2" t="s">
        <v>7</v>
      </c>
      <c r="BU3" s="2" t="s">
        <v>111</v>
      </c>
      <c r="BV3" s="2" t="s">
        <v>8</v>
      </c>
      <c r="BW3" s="2" t="s">
        <v>11</v>
      </c>
      <c r="BX3" s="29">
        <v>5000</v>
      </c>
      <c r="BY3" s="30">
        <v>1000</v>
      </c>
      <c r="BZ3" s="30">
        <v>500</v>
      </c>
      <c r="CA3" s="30">
        <v>100</v>
      </c>
      <c r="CB3" s="30">
        <v>50</v>
      </c>
      <c r="CC3" s="30">
        <v>20</v>
      </c>
      <c r="CD3" s="31">
        <v>10</v>
      </c>
    </row>
    <row r="4" spans="1:83" ht="27.75" customHeight="1">
      <c r="A4">
        <v>1</v>
      </c>
      <c r="B4" s="1" t="s">
        <v>75</v>
      </c>
      <c r="C4" s="1" t="s">
        <v>82</v>
      </c>
      <c r="D4" s="36">
        <v>1</v>
      </c>
      <c r="E4" s="36"/>
      <c r="F4" s="125"/>
      <c r="G4" s="125"/>
      <c r="H4" s="125"/>
      <c r="I4" s="125"/>
      <c r="J4" s="36"/>
      <c r="K4" s="36"/>
      <c r="L4" s="36"/>
      <c r="M4" s="36"/>
      <c r="N4" s="36"/>
      <c r="O4" s="36"/>
      <c r="P4" s="36"/>
      <c r="Q4" s="36"/>
      <c r="R4" s="36"/>
      <c r="S4" s="36"/>
      <c r="T4" s="125"/>
      <c r="U4" s="125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25"/>
      <c r="AI4" s="125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125"/>
      <c r="AW4" s="125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25"/>
      <c r="BK4" s="125"/>
      <c r="BL4" s="36"/>
      <c r="BM4" s="36"/>
      <c r="BN4" s="48">
        <f>D4+F4+H4+J4+L4+N4+P4+R4+T4+V4+X4+Z4+AB4+AD4+AF4+AH4+AJ4+AL4+AN4+AP4+AR4+AT4+AV4+AX4+AZ4+BB4+BD4+BF4+BH4+BJ4+BL4</f>
        <v>1</v>
      </c>
      <c r="BO4" s="13">
        <f>BN4*680</f>
        <v>680</v>
      </c>
      <c r="BP4" s="12">
        <f>E4+G4+I4+K4+M4+O4+Q4+S4+U4+W4+Y4+AA4+AC4+AE4+++AG4+AI4+AK4+AM4+AO4+AQ4+AS4+AU4+AW4+AY4+BA4+BC4+BE4+BG4+BI4+BK4+BM4</f>
        <v>0</v>
      </c>
      <c r="BQ4" s="12">
        <f>BP4*102.19</f>
        <v>0</v>
      </c>
      <c r="BR4" s="13">
        <f>BO4+BQ4</f>
        <v>680</v>
      </c>
      <c r="BS4" s="12"/>
      <c r="BT4" s="12"/>
      <c r="BU4" s="12"/>
      <c r="BV4" s="13">
        <f>BR4-BS4-BT4-BU4</f>
        <v>680</v>
      </c>
      <c r="BW4" s="1"/>
      <c r="BX4" s="32">
        <f>INT(BV4/5000)</f>
        <v>0</v>
      </c>
      <c r="BY4" s="33">
        <f>INT((BV4-(BX4*5000))/1000)</f>
        <v>0</v>
      </c>
      <c r="BZ4" s="33">
        <f>INT((BV4-(BX4*5000)-(BY4*1000))/500)</f>
        <v>1</v>
      </c>
      <c r="CA4" s="33">
        <f>INT((BV4-(BX4*5000)-(BY4*1000)-(BZ4*500))/100)</f>
        <v>1</v>
      </c>
      <c r="CB4" s="33">
        <v>0</v>
      </c>
      <c r="CC4" s="33">
        <f>INT((BV4-(BX4*5000)-(BY4*1000)-(BZ4*500)-(CA4*100)-(CB4*50))/20)</f>
        <v>4</v>
      </c>
      <c r="CD4" s="34">
        <f>INT((BV4-(BX4*5000)-(BY4*1000)-(BZ4*500)-(CA4*100)-(CB4*50)-(CC4*20))/10)</f>
        <v>0</v>
      </c>
    </row>
    <row r="5" spans="1:83" ht="27.75" customHeight="1">
      <c r="A5" s="1">
        <v>2</v>
      </c>
      <c r="B5" s="1" t="s">
        <v>75</v>
      </c>
      <c r="C5" s="1" t="s">
        <v>77</v>
      </c>
      <c r="D5" s="36">
        <v>1</v>
      </c>
      <c r="E5" s="36"/>
      <c r="F5" s="125">
        <v>1</v>
      </c>
      <c r="G5" s="125"/>
      <c r="H5" s="125"/>
      <c r="I5" s="125"/>
      <c r="J5" s="36"/>
      <c r="K5" s="36"/>
      <c r="L5" s="36"/>
      <c r="M5" s="36"/>
      <c r="N5" s="36">
        <v>1</v>
      </c>
      <c r="O5" s="36"/>
      <c r="P5" s="36">
        <v>1</v>
      </c>
      <c r="Q5" s="36"/>
      <c r="R5" s="36">
        <v>1</v>
      </c>
      <c r="S5" s="36"/>
      <c r="T5" s="125"/>
      <c r="U5" s="125"/>
      <c r="V5" s="36">
        <v>1</v>
      </c>
      <c r="W5" s="36"/>
      <c r="X5" s="36">
        <v>1</v>
      </c>
      <c r="Y5" s="36"/>
      <c r="Z5" s="36">
        <v>1</v>
      </c>
      <c r="AA5" s="36"/>
      <c r="AB5" s="36"/>
      <c r="AC5" s="36"/>
      <c r="AD5" s="36">
        <v>1</v>
      </c>
      <c r="AE5" s="36"/>
      <c r="AF5" s="36">
        <v>1</v>
      </c>
      <c r="AG5" s="36"/>
      <c r="AH5" s="125"/>
      <c r="AI5" s="125"/>
      <c r="AJ5" s="36">
        <v>1</v>
      </c>
      <c r="AK5" s="36"/>
      <c r="AL5" s="36">
        <v>1</v>
      </c>
      <c r="AM5" s="36"/>
      <c r="AN5" s="36">
        <v>1</v>
      </c>
      <c r="AO5" s="36"/>
      <c r="AP5" s="36">
        <v>1</v>
      </c>
      <c r="AQ5" s="36"/>
      <c r="AR5" s="36">
        <v>1</v>
      </c>
      <c r="AS5" s="36"/>
      <c r="AT5" s="36">
        <v>1</v>
      </c>
      <c r="AU5" s="36"/>
      <c r="AV5" s="125"/>
      <c r="AW5" s="125"/>
      <c r="AX5" s="36">
        <v>1</v>
      </c>
      <c r="AY5" s="36"/>
      <c r="AZ5" s="36">
        <v>1</v>
      </c>
      <c r="BA5" s="36"/>
      <c r="BB5" s="36">
        <v>1</v>
      </c>
      <c r="BC5" s="36"/>
      <c r="BD5" s="36">
        <v>1</v>
      </c>
      <c r="BE5" s="36"/>
      <c r="BF5" s="36">
        <v>1</v>
      </c>
      <c r="BG5" s="36"/>
      <c r="BH5" s="36">
        <v>1</v>
      </c>
      <c r="BI5" s="36"/>
      <c r="BJ5" s="125"/>
      <c r="BK5" s="125"/>
      <c r="BL5" s="36">
        <v>1</v>
      </c>
      <c r="BM5" s="36"/>
      <c r="BN5" s="48">
        <f t="shared" ref="BN5:BN13" si="0">D5+F5+H5+J5+L5+N5+P5+R5+T5+V5+X5+Z5+AB5+AD5+AF5+AH5+AJ5+AL5+AN5+AP5+AR5+AT5+AV5+AX5+AZ5+BB5+BD5+BF5+BH5+BJ5+BL5</f>
        <v>23</v>
      </c>
      <c r="BO5" s="13">
        <f t="shared" ref="BO5:BO11" si="1">BN5*680</f>
        <v>15640</v>
      </c>
      <c r="BP5" s="12">
        <f t="shared" ref="BP5:BP11" si="2">E5+G5+I5+K5+M5+O5+Q5+S5+U5+W5+Y5+AA5+AC5+AE5+++AG5+AI5+AK5+AM5+AO5+AQ5+AS5+AU5+AW5+AY5+BA5+BC5+BE5+BG5+BI5+BK5+BM5</f>
        <v>0</v>
      </c>
      <c r="BQ5" s="12">
        <f>BP5*102.19</f>
        <v>0</v>
      </c>
      <c r="BR5" s="13">
        <f t="shared" ref="BR5:BR11" si="3">BO5+BQ5</f>
        <v>15640</v>
      </c>
      <c r="BS5" s="12"/>
      <c r="BT5" s="12"/>
      <c r="BU5" s="12"/>
      <c r="BV5" s="13">
        <f t="shared" ref="BV5:BV11" si="4">BR5-BS5-BT5-BU5</f>
        <v>15640</v>
      </c>
      <c r="BW5" s="1"/>
      <c r="BX5" s="32">
        <f t="shared" ref="BX5:BX11" si="5">INT(BV5/5000)</f>
        <v>3</v>
      </c>
      <c r="BY5" s="33">
        <f t="shared" ref="BY5:BY11" si="6">INT((BV5-(BX5*5000))/1000)</f>
        <v>0</v>
      </c>
      <c r="BZ5" s="33">
        <f t="shared" ref="BZ5:BZ11" si="7">INT((BV5-(BX5*5000)-(BY5*1000))/500)</f>
        <v>1</v>
      </c>
      <c r="CA5" s="33">
        <f t="shared" ref="CA5:CA11" si="8">INT((BV5-(BX5*5000)-(BY5*1000)-(BZ5*500))/100)</f>
        <v>1</v>
      </c>
      <c r="CB5" s="33">
        <f t="shared" ref="CB5:CB10" si="9">INT((BV5-(BX5*5000)-(BY5*1000)-(BZ5*500)-(CA5*100))/50)</f>
        <v>0</v>
      </c>
      <c r="CC5" s="33">
        <f t="shared" ref="CC5:CC11" si="10">INT((BV5-(BX5*5000)-(BY5*1000)-(BZ5*500)-(CA5*100)-(CB5*50))/20)</f>
        <v>2</v>
      </c>
      <c r="CD5" s="34">
        <f t="shared" ref="CD5:CD11" si="11">INT((BV5-(BX5*5000)-(BY5*1000)-(BZ5*500)-(CA5*100)-(CB5*50)-(CC5*20))/10)</f>
        <v>0</v>
      </c>
    </row>
    <row r="6" spans="1:83" ht="27.75" customHeight="1">
      <c r="A6">
        <v>3</v>
      </c>
      <c r="B6" s="1" t="s">
        <v>75</v>
      </c>
      <c r="C6" s="38" t="s">
        <v>84</v>
      </c>
      <c r="D6" s="36">
        <v>1</v>
      </c>
      <c r="E6" s="36"/>
      <c r="F6" s="125"/>
      <c r="G6" s="125"/>
      <c r="H6" s="125"/>
      <c r="I6" s="125"/>
      <c r="J6" s="36"/>
      <c r="K6" s="36"/>
      <c r="L6" s="36"/>
      <c r="M6" s="36"/>
      <c r="N6" s="36"/>
      <c r="O6" s="36"/>
      <c r="P6" s="36"/>
      <c r="Q6" s="36"/>
      <c r="R6" s="36"/>
      <c r="S6" s="36"/>
      <c r="T6" s="125"/>
      <c r="U6" s="125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125"/>
      <c r="AI6" s="125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125"/>
      <c r="AW6" s="125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125"/>
      <c r="BK6" s="125"/>
      <c r="BL6" s="36"/>
      <c r="BM6" s="36"/>
      <c r="BN6" s="48">
        <f t="shared" si="0"/>
        <v>1</v>
      </c>
      <c r="BO6" s="13">
        <f t="shared" si="1"/>
        <v>680</v>
      </c>
      <c r="BP6" s="12">
        <f t="shared" si="2"/>
        <v>0</v>
      </c>
      <c r="BQ6" s="12">
        <f>BP6*102.19</f>
        <v>0</v>
      </c>
      <c r="BR6" s="13">
        <f t="shared" si="3"/>
        <v>680</v>
      </c>
      <c r="BS6" s="12"/>
      <c r="BT6" s="12"/>
      <c r="BU6" s="12"/>
      <c r="BV6" s="13">
        <f t="shared" si="4"/>
        <v>680</v>
      </c>
      <c r="BW6" s="1"/>
      <c r="BX6" s="32">
        <f t="shared" si="5"/>
        <v>0</v>
      </c>
      <c r="BY6" s="33">
        <f t="shared" si="6"/>
        <v>0</v>
      </c>
      <c r="BZ6" s="33">
        <f t="shared" si="7"/>
        <v>1</v>
      </c>
      <c r="CA6" s="33">
        <f t="shared" si="8"/>
        <v>1</v>
      </c>
      <c r="CB6" s="33">
        <v>0</v>
      </c>
      <c r="CC6" s="33">
        <f t="shared" si="10"/>
        <v>4</v>
      </c>
      <c r="CD6" s="34">
        <f t="shared" si="11"/>
        <v>0</v>
      </c>
    </row>
    <row r="7" spans="1:83" ht="27.75" customHeight="1">
      <c r="A7" s="1">
        <v>4</v>
      </c>
      <c r="B7" s="1" t="s">
        <v>75</v>
      </c>
      <c r="C7" s="38" t="s">
        <v>167</v>
      </c>
      <c r="D7" s="36">
        <v>1</v>
      </c>
      <c r="E7" s="36"/>
      <c r="F7" s="125">
        <v>1</v>
      </c>
      <c r="G7" s="125"/>
      <c r="H7" s="125"/>
      <c r="I7" s="125"/>
      <c r="J7" s="36"/>
      <c r="K7" s="36"/>
      <c r="L7" s="36"/>
      <c r="M7" s="36"/>
      <c r="N7" s="36">
        <v>1</v>
      </c>
      <c r="O7" s="36"/>
      <c r="P7" s="36">
        <v>1</v>
      </c>
      <c r="Q7" s="36"/>
      <c r="R7" s="36">
        <v>1</v>
      </c>
      <c r="S7" s="36"/>
      <c r="T7" s="125"/>
      <c r="U7" s="125"/>
      <c r="V7" s="36">
        <v>1</v>
      </c>
      <c r="W7" s="36"/>
      <c r="X7" s="36">
        <v>1</v>
      </c>
      <c r="Y7" s="36"/>
      <c r="Z7" s="36">
        <v>1</v>
      </c>
      <c r="AA7" s="36"/>
      <c r="AB7" s="36">
        <v>1</v>
      </c>
      <c r="AC7" s="36"/>
      <c r="AD7" s="36">
        <v>1</v>
      </c>
      <c r="AE7" s="36"/>
      <c r="AF7" s="36">
        <v>1</v>
      </c>
      <c r="AG7" s="36"/>
      <c r="AH7" s="125"/>
      <c r="AI7" s="125"/>
      <c r="AJ7" s="36">
        <v>1</v>
      </c>
      <c r="AK7" s="36"/>
      <c r="AL7" s="36"/>
      <c r="AM7" s="36"/>
      <c r="AN7" s="36">
        <v>1</v>
      </c>
      <c r="AO7" s="36"/>
      <c r="AP7" s="36">
        <v>1</v>
      </c>
      <c r="AQ7" s="36"/>
      <c r="AR7" s="36">
        <v>1</v>
      </c>
      <c r="AS7" s="36"/>
      <c r="AT7" s="36">
        <v>1</v>
      </c>
      <c r="AU7" s="36"/>
      <c r="AV7" s="125"/>
      <c r="AW7" s="125"/>
      <c r="AX7" s="36">
        <v>1</v>
      </c>
      <c r="AY7" s="36"/>
      <c r="AZ7" s="36"/>
      <c r="BA7" s="36"/>
      <c r="BB7" s="36">
        <v>1</v>
      </c>
      <c r="BC7" s="36"/>
      <c r="BD7" s="36">
        <v>1</v>
      </c>
      <c r="BE7" s="36"/>
      <c r="BF7" s="36">
        <v>1</v>
      </c>
      <c r="BG7" s="36"/>
      <c r="BH7" s="36">
        <v>1</v>
      </c>
      <c r="BI7" s="36"/>
      <c r="BJ7" s="125"/>
      <c r="BK7" s="125"/>
      <c r="BL7" s="36">
        <v>1</v>
      </c>
      <c r="BM7" s="36"/>
      <c r="BN7" s="48">
        <f t="shared" si="0"/>
        <v>22</v>
      </c>
      <c r="BO7" s="13">
        <f t="shared" si="1"/>
        <v>14960</v>
      </c>
      <c r="BP7" s="12">
        <f t="shared" si="2"/>
        <v>0</v>
      </c>
      <c r="BQ7" s="12">
        <f>BP7*102.19</f>
        <v>0</v>
      </c>
      <c r="BR7" s="13">
        <f t="shared" si="3"/>
        <v>14960</v>
      </c>
      <c r="BS7" s="12"/>
      <c r="BT7" s="12">
        <v>3000</v>
      </c>
      <c r="BU7" s="12"/>
      <c r="BV7" s="13">
        <f t="shared" si="4"/>
        <v>11960</v>
      </c>
      <c r="BW7" s="1"/>
      <c r="BX7" s="32">
        <f t="shared" si="5"/>
        <v>2</v>
      </c>
      <c r="BY7" s="33">
        <f t="shared" si="6"/>
        <v>1</v>
      </c>
      <c r="BZ7" s="33">
        <f t="shared" si="7"/>
        <v>1</v>
      </c>
      <c r="CA7" s="33">
        <f t="shared" si="8"/>
        <v>4</v>
      </c>
      <c r="CB7" s="33">
        <v>0</v>
      </c>
      <c r="CC7" s="33">
        <f t="shared" si="10"/>
        <v>3</v>
      </c>
      <c r="CD7" s="34">
        <f t="shared" si="11"/>
        <v>0</v>
      </c>
    </row>
    <row r="8" spans="1:83" ht="27.75" customHeight="1">
      <c r="A8">
        <v>5</v>
      </c>
      <c r="B8" s="1" t="s">
        <v>75</v>
      </c>
      <c r="C8" s="55" t="s">
        <v>83</v>
      </c>
      <c r="D8" s="36">
        <v>1</v>
      </c>
      <c r="E8" s="36"/>
      <c r="F8" s="125">
        <v>1</v>
      </c>
      <c r="G8" s="125"/>
      <c r="H8" s="125">
        <v>1</v>
      </c>
      <c r="I8" s="125"/>
      <c r="J8" s="36"/>
      <c r="K8" s="36"/>
      <c r="L8" s="36"/>
      <c r="M8" s="36"/>
      <c r="N8" s="36">
        <v>1</v>
      </c>
      <c r="O8" s="36"/>
      <c r="P8" s="36">
        <v>1</v>
      </c>
      <c r="Q8" s="36"/>
      <c r="R8" s="36">
        <v>1</v>
      </c>
      <c r="S8" s="36"/>
      <c r="T8" s="125"/>
      <c r="U8" s="125"/>
      <c r="V8" s="36">
        <v>1</v>
      </c>
      <c r="W8" s="36">
        <v>1</v>
      </c>
      <c r="X8" s="36">
        <v>1</v>
      </c>
      <c r="Y8" s="36"/>
      <c r="Z8" s="36">
        <v>1</v>
      </c>
      <c r="AA8" s="36"/>
      <c r="AB8" s="36">
        <v>1</v>
      </c>
      <c r="AC8" s="36">
        <v>1</v>
      </c>
      <c r="AD8" s="36">
        <v>1</v>
      </c>
      <c r="AE8" s="36"/>
      <c r="AF8" s="36">
        <v>1</v>
      </c>
      <c r="AG8" s="36"/>
      <c r="AH8" s="125"/>
      <c r="AI8" s="125"/>
      <c r="AJ8" s="36"/>
      <c r="AK8" s="36"/>
      <c r="AL8" s="36">
        <v>1</v>
      </c>
      <c r="AM8" s="36">
        <v>1</v>
      </c>
      <c r="AN8" s="36">
        <v>1</v>
      </c>
      <c r="AO8" s="36"/>
      <c r="AP8" s="36">
        <v>1</v>
      </c>
      <c r="AQ8" s="36"/>
      <c r="AR8" s="36">
        <v>1</v>
      </c>
      <c r="AS8" s="36"/>
      <c r="AT8" s="36">
        <v>1</v>
      </c>
      <c r="AU8" s="36"/>
      <c r="AV8" s="125"/>
      <c r="AW8" s="125"/>
      <c r="AX8" s="36">
        <v>1</v>
      </c>
      <c r="AY8" s="36">
        <v>0.5</v>
      </c>
      <c r="AZ8" s="36">
        <v>1</v>
      </c>
      <c r="BA8" s="36"/>
      <c r="BB8" s="36">
        <v>1</v>
      </c>
      <c r="BC8" s="36"/>
      <c r="BD8" s="36">
        <v>1</v>
      </c>
      <c r="BE8" s="36"/>
      <c r="BF8" s="36">
        <v>1</v>
      </c>
      <c r="BG8" s="36"/>
      <c r="BH8" s="36">
        <v>1</v>
      </c>
      <c r="BI8" s="36"/>
      <c r="BJ8" s="125"/>
      <c r="BK8" s="125"/>
      <c r="BL8" s="36">
        <v>1</v>
      </c>
      <c r="BM8" s="36"/>
      <c r="BN8" s="48">
        <f t="shared" si="0"/>
        <v>24</v>
      </c>
      <c r="BO8" s="13">
        <f t="shared" si="1"/>
        <v>16320</v>
      </c>
      <c r="BP8" s="12">
        <f t="shared" si="2"/>
        <v>3.5</v>
      </c>
      <c r="BQ8" s="12">
        <f t="shared" ref="BQ8:BQ11" si="12">BP8*102.19</f>
        <v>357.66499999999996</v>
      </c>
      <c r="BR8" s="13">
        <f t="shared" si="3"/>
        <v>16677.665000000001</v>
      </c>
      <c r="BS8" s="12"/>
      <c r="BT8" s="12">
        <v>3000</v>
      </c>
      <c r="BU8" s="12"/>
      <c r="BV8" s="13">
        <f t="shared" si="4"/>
        <v>13677.665000000001</v>
      </c>
      <c r="BW8" s="1"/>
      <c r="BX8" s="32">
        <f t="shared" si="5"/>
        <v>2</v>
      </c>
      <c r="BY8" s="33">
        <f t="shared" si="6"/>
        <v>3</v>
      </c>
      <c r="BZ8" s="33">
        <f t="shared" si="7"/>
        <v>1</v>
      </c>
      <c r="CA8" s="33">
        <f t="shared" si="8"/>
        <v>1</v>
      </c>
      <c r="CB8" s="33">
        <f t="shared" si="9"/>
        <v>1</v>
      </c>
      <c r="CC8" s="33">
        <f t="shared" si="10"/>
        <v>1</v>
      </c>
      <c r="CD8" s="34">
        <f t="shared" si="11"/>
        <v>0</v>
      </c>
    </row>
    <row r="9" spans="1:83" ht="27.75" customHeight="1">
      <c r="A9" s="1">
        <v>6</v>
      </c>
      <c r="B9" s="1" t="s">
        <v>75</v>
      </c>
      <c r="C9" s="55" t="s">
        <v>128</v>
      </c>
      <c r="D9" s="36"/>
      <c r="E9" s="36"/>
      <c r="F9" s="125"/>
      <c r="G9" s="125"/>
      <c r="H9" s="125">
        <v>1</v>
      </c>
      <c r="I9" s="125"/>
      <c r="J9" s="36"/>
      <c r="K9" s="36"/>
      <c r="L9" s="36"/>
      <c r="M9" s="36"/>
      <c r="N9" s="36"/>
      <c r="O9" s="36"/>
      <c r="P9" s="36"/>
      <c r="Q9" s="36"/>
      <c r="R9" s="36"/>
      <c r="S9" s="36"/>
      <c r="T9" s="125"/>
      <c r="U9" s="125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125"/>
      <c r="AI9" s="12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125"/>
      <c r="AW9" s="125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125"/>
      <c r="BK9" s="125"/>
      <c r="BL9" s="36"/>
      <c r="BM9" s="36"/>
      <c r="BN9" s="48">
        <f t="shared" si="0"/>
        <v>1</v>
      </c>
      <c r="BO9" s="13">
        <f t="shared" si="1"/>
        <v>680</v>
      </c>
      <c r="BP9" s="12">
        <f t="shared" si="2"/>
        <v>0</v>
      </c>
      <c r="BQ9" s="12">
        <f>BP9*102.19</f>
        <v>0</v>
      </c>
      <c r="BR9" s="13">
        <f t="shared" si="3"/>
        <v>680</v>
      </c>
      <c r="BS9" s="12"/>
      <c r="BT9" s="12"/>
      <c r="BU9" s="12"/>
      <c r="BV9" s="13">
        <f t="shared" si="4"/>
        <v>680</v>
      </c>
      <c r="BW9" s="1"/>
      <c r="BX9" s="32">
        <f t="shared" si="5"/>
        <v>0</v>
      </c>
      <c r="BY9" s="33">
        <f t="shared" si="6"/>
        <v>0</v>
      </c>
      <c r="BZ9" s="33">
        <f t="shared" si="7"/>
        <v>1</v>
      </c>
      <c r="CA9" s="33">
        <f t="shared" si="8"/>
        <v>1</v>
      </c>
      <c r="CB9" s="33">
        <v>0</v>
      </c>
      <c r="CC9" s="33">
        <f t="shared" si="10"/>
        <v>4</v>
      </c>
      <c r="CD9" s="34">
        <f t="shared" si="11"/>
        <v>0</v>
      </c>
    </row>
    <row r="10" spans="1:83" ht="27.75" customHeight="1">
      <c r="A10">
        <v>7</v>
      </c>
      <c r="B10" s="1" t="s">
        <v>75</v>
      </c>
      <c r="C10" s="55" t="s">
        <v>137</v>
      </c>
      <c r="D10" s="36"/>
      <c r="E10" s="36"/>
      <c r="F10" s="125"/>
      <c r="G10" s="125"/>
      <c r="H10" s="125"/>
      <c r="I10" s="125"/>
      <c r="J10" s="36"/>
      <c r="K10" s="36"/>
      <c r="L10" s="36"/>
      <c r="M10" s="36"/>
      <c r="N10" s="36">
        <v>1</v>
      </c>
      <c r="O10" s="36"/>
      <c r="P10" s="36">
        <v>1</v>
      </c>
      <c r="Q10" s="36"/>
      <c r="R10" s="36">
        <v>1</v>
      </c>
      <c r="S10" s="36"/>
      <c r="T10" s="125"/>
      <c r="U10" s="125"/>
      <c r="V10" s="36">
        <v>1</v>
      </c>
      <c r="W10" s="36">
        <v>1</v>
      </c>
      <c r="X10" s="36">
        <v>1</v>
      </c>
      <c r="Y10" s="36"/>
      <c r="Z10" s="36">
        <v>1</v>
      </c>
      <c r="AA10" s="36">
        <v>1</v>
      </c>
      <c r="AB10" s="36">
        <v>1</v>
      </c>
      <c r="AC10" s="36"/>
      <c r="AD10" s="36">
        <v>1</v>
      </c>
      <c r="AE10" s="36">
        <v>1</v>
      </c>
      <c r="AF10" s="36">
        <v>1</v>
      </c>
      <c r="AG10" s="36"/>
      <c r="AH10" s="125"/>
      <c r="AI10" s="125"/>
      <c r="AJ10" s="36">
        <v>1</v>
      </c>
      <c r="AK10" s="36"/>
      <c r="AL10" s="36"/>
      <c r="AM10" s="36"/>
      <c r="AN10" s="36">
        <v>1</v>
      </c>
      <c r="AO10" s="36"/>
      <c r="AP10" s="36">
        <v>1</v>
      </c>
      <c r="AQ10" s="36"/>
      <c r="AR10" s="36">
        <v>1</v>
      </c>
      <c r="AS10" s="36"/>
      <c r="AT10" s="36">
        <v>1</v>
      </c>
      <c r="AU10" s="36"/>
      <c r="AV10" s="125"/>
      <c r="AW10" s="125"/>
      <c r="AX10" s="36">
        <v>1</v>
      </c>
      <c r="AY10" s="36"/>
      <c r="AZ10" s="36">
        <v>1</v>
      </c>
      <c r="BA10" s="36"/>
      <c r="BB10" s="36">
        <v>1</v>
      </c>
      <c r="BC10" s="36"/>
      <c r="BD10" s="36"/>
      <c r="BE10" s="36"/>
      <c r="BF10" s="36">
        <v>1</v>
      </c>
      <c r="BG10" s="36"/>
      <c r="BH10" s="36">
        <v>1</v>
      </c>
      <c r="BI10" s="36"/>
      <c r="BJ10" s="125"/>
      <c r="BK10" s="125"/>
      <c r="BL10" s="36">
        <v>1</v>
      </c>
      <c r="BM10" s="36"/>
      <c r="BN10" s="48">
        <f t="shared" si="0"/>
        <v>20</v>
      </c>
      <c r="BO10" s="13">
        <f t="shared" si="1"/>
        <v>13600</v>
      </c>
      <c r="BP10" s="12">
        <f t="shared" si="2"/>
        <v>3</v>
      </c>
      <c r="BQ10" s="12">
        <f t="shared" si="12"/>
        <v>306.57</v>
      </c>
      <c r="BR10" s="13">
        <f t="shared" si="3"/>
        <v>13906.57</v>
      </c>
      <c r="BS10" s="12"/>
      <c r="BT10" s="12">
        <v>4000</v>
      </c>
      <c r="BU10" s="12"/>
      <c r="BV10" s="13">
        <f t="shared" si="4"/>
        <v>9906.57</v>
      </c>
      <c r="BW10" s="1"/>
      <c r="BX10" s="32">
        <f t="shared" si="5"/>
        <v>1</v>
      </c>
      <c r="BY10" s="33">
        <f t="shared" si="6"/>
        <v>4</v>
      </c>
      <c r="BZ10" s="33">
        <f t="shared" si="7"/>
        <v>1</v>
      </c>
      <c r="CA10" s="33">
        <f t="shared" si="8"/>
        <v>4</v>
      </c>
      <c r="CB10" s="33">
        <f t="shared" si="9"/>
        <v>0</v>
      </c>
      <c r="CC10" s="33">
        <f t="shared" si="10"/>
        <v>0</v>
      </c>
      <c r="CD10" s="34">
        <f t="shared" si="11"/>
        <v>0</v>
      </c>
    </row>
    <row r="11" spans="1:83" ht="27.75" customHeight="1">
      <c r="A11" s="1">
        <v>8</v>
      </c>
      <c r="B11" s="1" t="s">
        <v>75</v>
      </c>
      <c r="C11" s="55" t="s">
        <v>117</v>
      </c>
      <c r="D11" s="36"/>
      <c r="E11" s="36"/>
      <c r="F11" s="125"/>
      <c r="G11" s="125"/>
      <c r="H11" s="125"/>
      <c r="I11" s="12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125"/>
      <c r="U11" s="125"/>
      <c r="V11" s="36">
        <v>1</v>
      </c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125"/>
      <c r="AI11" s="125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125"/>
      <c r="AW11" s="125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125"/>
      <c r="BK11" s="125"/>
      <c r="BL11" s="36"/>
      <c r="BM11" s="36"/>
      <c r="BN11" s="48">
        <f t="shared" si="0"/>
        <v>1</v>
      </c>
      <c r="BO11" s="13">
        <f t="shared" si="1"/>
        <v>680</v>
      </c>
      <c r="BP11" s="12">
        <f t="shared" si="2"/>
        <v>0</v>
      </c>
      <c r="BQ11" s="12">
        <f t="shared" si="12"/>
        <v>0</v>
      </c>
      <c r="BR11" s="13">
        <f t="shared" si="3"/>
        <v>680</v>
      </c>
      <c r="BS11" s="12"/>
      <c r="BT11" s="12"/>
      <c r="BU11" s="12"/>
      <c r="BV11" s="13">
        <f t="shared" si="4"/>
        <v>680</v>
      </c>
      <c r="BW11" s="1"/>
      <c r="BX11" s="32">
        <f t="shared" si="5"/>
        <v>0</v>
      </c>
      <c r="BY11" s="33">
        <f t="shared" si="6"/>
        <v>0</v>
      </c>
      <c r="BZ11" s="33">
        <f t="shared" si="7"/>
        <v>1</v>
      </c>
      <c r="CA11" s="33">
        <f t="shared" si="8"/>
        <v>1</v>
      </c>
      <c r="CB11" s="33">
        <v>0</v>
      </c>
      <c r="CC11" s="33">
        <f t="shared" si="10"/>
        <v>4</v>
      </c>
      <c r="CD11" s="34">
        <f t="shared" si="11"/>
        <v>0</v>
      </c>
    </row>
    <row r="12" spans="1:83" ht="27.75" customHeight="1">
      <c r="A12">
        <v>9</v>
      </c>
      <c r="B12" s="1" t="s">
        <v>75</v>
      </c>
      <c r="C12" s="55" t="s">
        <v>133</v>
      </c>
      <c r="D12" s="36"/>
      <c r="E12" s="36"/>
      <c r="F12" s="125"/>
      <c r="G12" s="125"/>
      <c r="H12" s="125"/>
      <c r="I12" s="12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125"/>
      <c r="U12" s="125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125"/>
      <c r="AI12" s="125"/>
      <c r="AJ12" s="36"/>
      <c r="AK12" s="36"/>
      <c r="AL12" s="36"/>
      <c r="AM12" s="36"/>
      <c r="AN12" s="36"/>
      <c r="AO12" s="36"/>
      <c r="AP12" s="36"/>
      <c r="AQ12" s="36"/>
      <c r="AR12" s="36">
        <v>1</v>
      </c>
      <c r="AS12" s="36"/>
      <c r="AT12" s="36">
        <v>1</v>
      </c>
      <c r="AU12" s="36"/>
      <c r="AV12" s="125"/>
      <c r="AW12" s="125"/>
      <c r="AX12" s="36">
        <v>1</v>
      </c>
      <c r="AY12" s="36"/>
      <c r="AZ12" s="36">
        <v>1</v>
      </c>
      <c r="BA12" s="36"/>
      <c r="BB12" s="36">
        <v>1</v>
      </c>
      <c r="BC12" s="36"/>
      <c r="BD12" s="36"/>
      <c r="BE12" s="36"/>
      <c r="BF12" s="36"/>
      <c r="BG12" s="36"/>
      <c r="BH12" s="36"/>
      <c r="BI12" s="36"/>
      <c r="BJ12" s="125"/>
      <c r="BK12" s="125"/>
      <c r="BL12" s="36"/>
      <c r="BM12" s="36"/>
      <c r="BN12" s="48">
        <f t="shared" si="0"/>
        <v>5</v>
      </c>
      <c r="BO12" s="13">
        <f t="shared" ref="BO12" si="13">BN12*680</f>
        <v>3400</v>
      </c>
      <c r="BP12" s="12">
        <f t="shared" ref="BP12" si="14">E12+G12+I12+K12+M12+O12+Q12+S12+U12+W12+Y12+AA12+AC12+AE12+++AG12+AI12+AK12+AM12+AO12+AQ12+AS12+AU12+AW12+AY12+BA12+BC12+BE12+BG12+BI12+BK12+BM12</f>
        <v>0</v>
      </c>
      <c r="BQ12" s="12">
        <f t="shared" ref="BQ12" si="15">BP12*102.19</f>
        <v>0</v>
      </c>
      <c r="BR12" s="13">
        <f t="shared" ref="BR12" si="16">BO12+BQ12</f>
        <v>3400</v>
      </c>
      <c r="BS12" s="12"/>
      <c r="BT12" s="12"/>
      <c r="BU12" s="12"/>
      <c r="BV12" s="13">
        <f t="shared" ref="BV12" si="17">BR12-BS12-BT12-BU12</f>
        <v>3400</v>
      </c>
      <c r="BW12" s="1"/>
      <c r="BX12" s="32">
        <f t="shared" ref="BX12" si="18">INT(BV12/5000)</f>
        <v>0</v>
      </c>
      <c r="BY12" s="33">
        <f t="shared" ref="BY12" si="19">INT((BV12-(BX12*5000))/1000)</f>
        <v>3</v>
      </c>
      <c r="BZ12" s="33">
        <f t="shared" ref="BZ12" si="20">INT((BV12-(BX12*5000)-(BY12*1000))/500)</f>
        <v>0</v>
      </c>
      <c r="CA12" s="33">
        <f t="shared" ref="CA12" si="21">INT((BV12-(BX12*5000)-(BY12*1000)-(BZ12*500))/100)</f>
        <v>4</v>
      </c>
      <c r="CB12" s="33">
        <f t="shared" ref="CB12" si="22">INT((BV12-(BX12*5000)-(BY12*1000)-(BZ12*500)-(CA12*100))/50)</f>
        <v>0</v>
      </c>
      <c r="CC12" s="33">
        <f t="shared" ref="CC12" si="23">INT((BV12-(BX12*5000)-(BY12*1000)-(BZ12*500)-(CA12*100)-(CB12*50))/20)</f>
        <v>0</v>
      </c>
      <c r="CD12" s="34">
        <f t="shared" ref="CD12" si="24">INT((BV12-(BX12*5000)-(BY12*1000)-(BZ12*500)-(CA12*100)-(CB12*50)-(CC12*20))/10)</f>
        <v>0</v>
      </c>
    </row>
    <row r="13" spans="1:83" ht="27.75" customHeight="1">
      <c r="A13" s="1">
        <v>10</v>
      </c>
      <c r="B13" s="1" t="s">
        <v>75</v>
      </c>
      <c r="C13" s="55" t="s">
        <v>174</v>
      </c>
      <c r="D13" s="36"/>
      <c r="E13" s="36"/>
      <c r="F13" s="125"/>
      <c r="G13" s="125"/>
      <c r="H13" s="125"/>
      <c r="I13" s="12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125"/>
      <c r="U13" s="125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125"/>
      <c r="AI13" s="125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125"/>
      <c r="AW13" s="125"/>
      <c r="AX13" s="36"/>
      <c r="AY13" s="36"/>
      <c r="AZ13" s="36"/>
      <c r="BA13" s="36"/>
      <c r="BB13" s="36"/>
      <c r="BC13" s="36"/>
      <c r="BD13" s="36">
        <v>1</v>
      </c>
      <c r="BE13" s="36"/>
      <c r="BF13" s="36"/>
      <c r="BG13" s="36"/>
      <c r="BH13" s="36"/>
      <c r="BI13" s="36"/>
      <c r="BJ13" s="125"/>
      <c r="BK13" s="125"/>
      <c r="BL13" s="36"/>
      <c r="BM13" s="36"/>
      <c r="BN13" s="48">
        <f t="shared" si="0"/>
        <v>1</v>
      </c>
      <c r="BO13" s="13">
        <f t="shared" ref="BO13" si="25">BN13*680</f>
        <v>680</v>
      </c>
      <c r="BP13" s="12">
        <f t="shared" ref="BP13" si="26">E13+G13+I13+K13+M13+O13+Q13+S13+U13+W13+Y13+AA13+AC13+AE13+++AG13+AI13+AK13+AM13+AO13+AQ13+AS13+AU13+AW13+AY13+BA13+BC13+BE13+BG13+BI13+BK13+BM13</f>
        <v>0</v>
      </c>
      <c r="BQ13" s="12">
        <f t="shared" ref="BQ13" si="27">BP13*102.19</f>
        <v>0</v>
      </c>
      <c r="BR13" s="13">
        <f t="shared" ref="BR13" si="28">BO13+BQ13</f>
        <v>680</v>
      </c>
      <c r="BS13" s="12"/>
      <c r="BT13" s="12"/>
      <c r="BU13" s="12"/>
      <c r="BV13" s="13">
        <f t="shared" ref="BV13" si="29">BR13-BS13-BT13-BU13</f>
        <v>680</v>
      </c>
      <c r="BW13" s="1"/>
      <c r="BX13" s="32">
        <f t="shared" ref="BX13" si="30">INT(BV13/5000)</f>
        <v>0</v>
      </c>
      <c r="BY13" s="33">
        <f t="shared" ref="BY13" si="31">INT((BV13-(BX13*5000))/1000)</f>
        <v>0</v>
      </c>
      <c r="BZ13" s="33">
        <f t="shared" ref="BZ13" si="32">INT((BV13-(BX13*5000)-(BY13*1000))/500)</f>
        <v>1</v>
      </c>
      <c r="CA13" s="33">
        <f t="shared" ref="CA13" si="33">INT((BV13-(BX13*5000)-(BY13*1000)-(BZ13*500))/100)</f>
        <v>1</v>
      </c>
      <c r="CB13" s="33">
        <v>0</v>
      </c>
      <c r="CC13" s="33">
        <f t="shared" ref="CC13" si="34">INT((BV13-(BX13*5000)-(BY13*1000)-(BZ13*500)-(CA13*100)-(CB13*50))/20)</f>
        <v>4</v>
      </c>
      <c r="CD13" s="34">
        <f t="shared" ref="CD13" si="35">INT((BV13-(BX13*5000)-(BY13*1000)-(BZ13*500)-(CA13*100)-(CB13*50)-(CC13*20))/10)</f>
        <v>0</v>
      </c>
    </row>
    <row r="14" spans="1:83">
      <c r="A14" s="151" t="s">
        <v>3</v>
      </c>
      <c r="B14" s="151"/>
      <c r="C14" s="151"/>
      <c r="D14" s="1">
        <f t="shared" ref="D14:AI14" si="36">SUM(D4:D11)</f>
        <v>5</v>
      </c>
      <c r="E14" s="1">
        <f t="shared" si="36"/>
        <v>0</v>
      </c>
      <c r="F14" s="125">
        <f t="shared" si="36"/>
        <v>3</v>
      </c>
      <c r="G14" s="125">
        <f t="shared" si="36"/>
        <v>0</v>
      </c>
      <c r="H14" s="125">
        <f t="shared" si="36"/>
        <v>2</v>
      </c>
      <c r="I14" s="125">
        <f t="shared" si="36"/>
        <v>0</v>
      </c>
      <c r="J14" s="1">
        <f t="shared" si="36"/>
        <v>0</v>
      </c>
      <c r="K14" s="1">
        <f t="shared" si="36"/>
        <v>0</v>
      </c>
      <c r="L14" s="1">
        <f t="shared" si="36"/>
        <v>0</v>
      </c>
      <c r="M14" s="1">
        <f t="shared" si="36"/>
        <v>0</v>
      </c>
      <c r="N14" s="1">
        <f t="shared" si="36"/>
        <v>4</v>
      </c>
      <c r="O14" s="1">
        <f t="shared" si="36"/>
        <v>0</v>
      </c>
      <c r="P14" s="1">
        <f t="shared" si="36"/>
        <v>4</v>
      </c>
      <c r="Q14" s="1">
        <f t="shared" si="36"/>
        <v>0</v>
      </c>
      <c r="R14" s="1">
        <f t="shared" si="36"/>
        <v>4</v>
      </c>
      <c r="S14" s="1">
        <f t="shared" si="36"/>
        <v>0</v>
      </c>
      <c r="T14" s="125">
        <f t="shared" si="36"/>
        <v>0</v>
      </c>
      <c r="U14" s="125">
        <f t="shared" si="36"/>
        <v>0</v>
      </c>
      <c r="V14" s="1">
        <f t="shared" si="36"/>
        <v>5</v>
      </c>
      <c r="W14" s="1">
        <f t="shared" si="36"/>
        <v>2</v>
      </c>
      <c r="X14" s="1">
        <f t="shared" si="36"/>
        <v>4</v>
      </c>
      <c r="Y14" s="1">
        <f t="shared" si="36"/>
        <v>0</v>
      </c>
      <c r="Z14" s="1">
        <f t="shared" si="36"/>
        <v>4</v>
      </c>
      <c r="AA14" s="1">
        <f t="shared" si="36"/>
        <v>1</v>
      </c>
      <c r="AB14" s="1">
        <f t="shared" si="36"/>
        <v>3</v>
      </c>
      <c r="AC14" s="1">
        <f t="shared" si="36"/>
        <v>1</v>
      </c>
      <c r="AD14" s="1">
        <f t="shared" si="36"/>
        <v>4</v>
      </c>
      <c r="AE14" s="1">
        <f t="shared" si="36"/>
        <v>1</v>
      </c>
      <c r="AF14" s="1">
        <f t="shared" si="36"/>
        <v>4</v>
      </c>
      <c r="AG14" s="1">
        <f t="shared" si="36"/>
        <v>0</v>
      </c>
      <c r="AH14" s="125">
        <f t="shared" si="36"/>
        <v>0</v>
      </c>
      <c r="AI14" s="125">
        <f t="shared" si="36"/>
        <v>0</v>
      </c>
      <c r="AJ14" s="1">
        <f t="shared" ref="AJ14:AQ14" si="37">SUM(AJ4:AJ11)</f>
        <v>3</v>
      </c>
      <c r="AK14" s="1">
        <f t="shared" si="37"/>
        <v>0</v>
      </c>
      <c r="AL14" s="1">
        <f t="shared" si="37"/>
        <v>2</v>
      </c>
      <c r="AM14" s="1">
        <f t="shared" si="37"/>
        <v>1</v>
      </c>
      <c r="AN14" s="1">
        <f t="shared" si="37"/>
        <v>4</v>
      </c>
      <c r="AO14" s="1">
        <f t="shared" si="37"/>
        <v>0</v>
      </c>
      <c r="AP14" s="1">
        <f t="shared" si="37"/>
        <v>4</v>
      </c>
      <c r="AQ14" s="1">
        <f t="shared" si="37"/>
        <v>0</v>
      </c>
      <c r="AR14" s="1">
        <f>SUM(AR4:AR12)</f>
        <v>5</v>
      </c>
      <c r="AS14" s="1">
        <f t="shared" ref="AS14:BM14" si="38">SUM(AS4:AS12)</f>
        <v>0</v>
      </c>
      <c r="AT14" s="1">
        <f t="shared" si="38"/>
        <v>5</v>
      </c>
      <c r="AU14" s="1">
        <f t="shared" si="38"/>
        <v>0</v>
      </c>
      <c r="AV14" s="125">
        <f t="shared" si="38"/>
        <v>0</v>
      </c>
      <c r="AW14" s="125">
        <f t="shared" si="38"/>
        <v>0</v>
      </c>
      <c r="AX14" s="1">
        <f t="shared" si="38"/>
        <v>5</v>
      </c>
      <c r="AY14" s="1">
        <f t="shared" si="38"/>
        <v>0.5</v>
      </c>
      <c r="AZ14" s="1">
        <f t="shared" si="38"/>
        <v>4</v>
      </c>
      <c r="BA14" s="1">
        <f t="shared" si="38"/>
        <v>0</v>
      </c>
      <c r="BB14" s="1">
        <f t="shared" si="38"/>
        <v>5</v>
      </c>
      <c r="BC14" s="1">
        <f t="shared" si="38"/>
        <v>0</v>
      </c>
      <c r="BD14" s="1">
        <f>SUM(BD4:BD13)</f>
        <v>4</v>
      </c>
      <c r="BE14" s="1">
        <f t="shared" si="38"/>
        <v>0</v>
      </c>
      <c r="BF14" s="1">
        <f t="shared" si="38"/>
        <v>4</v>
      </c>
      <c r="BG14" s="1">
        <f t="shared" si="38"/>
        <v>0</v>
      </c>
      <c r="BH14" s="1">
        <f t="shared" si="38"/>
        <v>4</v>
      </c>
      <c r="BI14" s="1">
        <f t="shared" si="38"/>
        <v>0</v>
      </c>
      <c r="BJ14" s="125">
        <f t="shared" si="38"/>
        <v>0</v>
      </c>
      <c r="BK14" s="125">
        <f t="shared" si="38"/>
        <v>0</v>
      </c>
      <c r="BL14" s="1">
        <f t="shared" si="38"/>
        <v>4</v>
      </c>
      <c r="BM14" s="1">
        <f t="shared" si="38"/>
        <v>0</v>
      </c>
      <c r="BN14" s="1">
        <f>SUM(BN4:BN13)</f>
        <v>99</v>
      </c>
      <c r="BO14" s="12">
        <f t="shared" ref="BO14:CD14" si="39">SUM(BO4:BO13)</f>
        <v>67320</v>
      </c>
      <c r="BP14" s="12">
        <f t="shared" si="39"/>
        <v>6.5</v>
      </c>
      <c r="BQ14" s="12">
        <f t="shared" si="39"/>
        <v>664.2349999999999</v>
      </c>
      <c r="BR14" s="12">
        <f t="shared" si="39"/>
        <v>67984.235000000001</v>
      </c>
      <c r="BS14" s="12">
        <f t="shared" si="39"/>
        <v>0</v>
      </c>
      <c r="BT14" s="12">
        <f t="shared" si="39"/>
        <v>10000</v>
      </c>
      <c r="BU14" s="12">
        <f t="shared" si="39"/>
        <v>0</v>
      </c>
      <c r="BV14" s="12">
        <f t="shared" si="39"/>
        <v>57984.235000000001</v>
      </c>
      <c r="BW14" s="12">
        <f t="shared" si="39"/>
        <v>0</v>
      </c>
      <c r="BX14" s="63">
        <f>SUM(BX4:BX13)</f>
        <v>8</v>
      </c>
      <c r="BY14" s="1">
        <f t="shared" si="39"/>
        <v>11</v>
      </c>
      <c r="BZ14" s="1">
        <f t="shared" si="39"/>
        <v>9</v>
      </c>
      <c r="CA14" s="1">
        <f t="shared" si="39"/>
        <v>19</v>
      </c>
      <c r="CB14" s="1">
        <f t="shared" si="39"/>
        <v>1</v>
      </c>
      <c r="CC14" s="1">
        <f t="shared" si="39"/>
        <v>26</v>
      </c>
      <c r="CD14" s="1">
        <f t="shared" si="39"/>
        <v>0</v>
      </c>
      <c r="CE14" s="63">
        <f>SUM(BX14:CD14)</f>
        <v>74</v>
      </c>
    </row>
    <row r="15" spans="1:83" ht="15.75">
      <c r="BX15" s="64">
        <f t="shared" ref="BX15:CD15" si="40">BX14*BX3</f>
        <v>40000</v>
      </c>
      <c r="BY15" s="64">
        <f t="shared" si="40"/>
        <v>11000</v>
      </c>
      <c r="BZ15" s="64">
        <f t="shared" si="40"/>
        <v>4500</v>
      </c>
      <c r="CA15" s="64">
        <f t="shared" si="40"/>
        <v>1900</v>
      </c>
      <c r="CB15" s="64">
        <f t="shared" si="40"/>
        <v>50</v>
      </c>
      <c r="CC15" s="64">
        <f t="shared" si="40"/>
        <v>520</v>
      </c>
      <c r="CD15" s="64">
        <f t="shared" si="40"/>
        <v>0</v>
      </c>
      <c r="CE15" s="47">
        <f>SUM(BX15:CD15)</f>
        <v>57970</v>
      </c>
    </row>
    <row r="16" spans="1:83">
      <c r="CE16" s="27">
        <f>BV14-CE15</f>
        <v>14.235000000000582</v>
      </c>
    </row>
    <row r="19" spans="72:74">
      <c r="BU19" s="27"/>
    </row>
    <row r="20" spans="72:74">
      <c r="BT20" s="27"/>
      <c r="BU20" s="27"/>
      <c r="BV20" s="27"/>
    </row>
    <row r="21" spans="72:74">
      <c r="BT21" s="27"/>
    </row>
  </sheetData>
  <mergeCells count="1">
    <mergeCell ref="A14:C14"/>
  </mergeCells>
  <pageMargins left="1.17" right="0.7" top="0.75" bottom="0.75" header="0.3" footer="0.3"/>
  <pageSetup paperSize="5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2"/>
  <sheetViews>
    <sheetView workbookViewId="0">
      <selection sqref="A1:Y18"/>
    </sheetView>
  </sheetViews>
  <sheetFormatPr defaultRowHeight="15"/>
  <cols>
    <col min="1" max="1" width="6" customWidth="1"/>
    <col min="2" max="2" width="9.7109375" customWidth="1"/>
    <col min="3" max="3" width="11.42578125" customWidth="1"/>
    <col min="4" max="4" width="11.85546875" customWidth="1"/>
    <col min="5" max="6" width="12.140625" customWidth="1"/>
    <col min="7" max="7" width="12.28515625" bestFit="1" customWidth="1"/>
    <col min="8" max="8" width="13" customWidth="1"/>
    <col min="9" max="9" width="13" hidden="1" customWidth="1"/>
    <col min="10" max="10" width="14.42578125" customWidth="1"/>
    <col min="11" max="11" width="2.7109375" customWidth="1"/>
    <col min="12" max="13" width="11.5703125" bestFit="1" customWidth="1"/>
    <col min="14" max="14" width="5.7109375" customWidth="1"/>
    <col min="15" max="15" width="10.140625" customWidth="1"/>
    <col min="16" max="16" width="12.85546875" customWidth="1"/>
    <col min="17" max="17" width="15.7109375" bestFit="1" customWidth="1"/>
    <col min="18" max="18" width="12.7109375" hidden="1" customWidth="1"/>
    <col min="19" max="20" width="12.7109375" customWidth="1"/>
    <col min="21" max="21" width="11.42578125" customWidth="1"/>
    <col min="22" max="23" width="11.5703125" bestFit="1" customWidth="1"/>
    <col min="24" max="24" width="11.5703125" hidden="1" customWidth="1"/>
    <col min="25" max="25" width="12.85546875" customWidth="1"/>
  </cols>
  <sheetData>
    <row r="1" spans="1:25">
      <c r="B1" s="15" t="s">
        <v>40</v>
      </c>
      <c r="C1" s="16"/>
      <c r="D1" s="16"/>
      <c r="E1" s="16"/>
      <c r="F1" s="16"/>
      <c r="G1" s="16"/>
      <c r="H1" s="16"/>
      <c r="I1" s="16"/>
      <c r="L1" s="157" t="s">
        <v>41</v>
      </c>
      <c r="M1" s="157"/>
      <c r="N1" s="157"/>
      <c r="O1" s="157"/>
      <c r="P1" s="58"/>
      <c r="Q1" s="58"/>
    </row>
    <row r="2" spans="1:25" ht="30.75" customHeight="1">
      <c r="B2" s="15" t="s">
        <v>42</v>
      </c>
      <c r="C2" s="16"/>
      <c r="D2" s="16"/>
      <c r="E2" s="16"/>
      <c r="F2" s="16"/>
      <c r="G2" s="16"/>
      <c r="H2" s="16"/>
      <c r="I2" s="16"/>
      <c r="L2" s="158" t="s">
        <v>43</v>
      </c>
      <c r="M2" s="158"/>
      <c r="N2" s="158"/>
      <c r="O2" s="17" t="s">
        <v>44</v>
      </c>
      <c r="P2" s="17" t="s">
        <v>45</v>
      </c>
      <c r="Q2" s="17" t="s">
        <v>46</v>
      </c>
      <c r="R2" s="18" t="s">
        <v>61</v>
      </c>
      <c r="S2" s="18" t="s">
        <v>4</v>
      </c>
      <c r="T2" s="18" t="s">
        <v>4</v>
      </c>
      <c r="U2" s="18" t="s">
        <v>7</v>
      </c>
      <c r="V2" s="18" t="s">
        <v>55</v>
      </c>
      <c r="W2" s="18" t="s">
        <v>33</v>
      </c>
      <c r="X2" s="18" t="s">
        <v>114</v>
      </c>
      <c r="Y2" s="18" t="s">
        <v>47</v>
      </c>
    </row>
    <row r="3" spans="1:25" ht="15.75">
      <c r="A3" t="s">
        <v>115</v>
      </c>
      <c r="B3" s="16"/>
      <c r="C3" s="16"/>
      <c r="D3" s="16"/>
      <c r="E3" s="16"/>
      <c r="F3" s="16"/>
      <c r="G3" s="16"/>
      <c r="H3" s="16"/>
      <c r="I3" s="16"/>
      <c r="L3" s="153" t="s">
        <v>15</v>
      </c>
      <c r="M3" s="153"/>
      <c r="N3" s="153"/>
      <c r="O3" s="20"/>
      <c r="P3" s="20"/>
      <c r="Q3" s="26">
        <f t="shared" ref="Q3:Q17" si="0">P3*102.19</f>
        <v>0</v>
      </c>
      <c r="R3" s="20"/>
      <c r="S3" s="20"/>
      <c r="T3" s="20"/>
      <c r="U3" s="21"/>
      <c r="V3" s="21"/>
      <c r="W3" s="21"/>
      <c r="X3" s="21"/>
      <c r="Y3" s="21">
        <f t="shared" ref="Y3" si="1">T3-(U3+V3+W3+X3)</f>
        <v>0</v>
      </c>
    </row>
    <row r="4" spans="1:25" ht="15.75">
      <c r="B4" s="15" t="s">
        <v>53</v>
      </c>
      <c r="C4" s="15"/>
      <c r="D4" s="15"/>
      <c r="E4" s="15"/>
      <c r="F4" s="15"/>
      <c r="G4" s="15"/>
      <c r="H4" s="15"/>
      <c r="I4" s="15"/>
      <c r="L4" s="153" t="s">
        <v>16</v>
      </c>
      <c r="M4" s="153"/>
      <c r="N4" s="153"/>
      <c r="O4" s="20">
        <f>DRIER!BN14</f>
        <v>118</v>
      </c>
      <c r="P4" s="20">
        <f>DRIER!BR14</f>
        <v>323.5</v>
      </c>
      <c r="Q4" s="26">
        <f t="shared" si="0"/>
        <v>33058.464999999997</v>
      </c>
      <c r="S4" s="47">
        <f>DRIER!BW14</f>
        <v>82237.5</v>
      </c>
      <c r="T4" s="20">
        <f>Q4+S4</f>
        <v>115295.965</v>
      </c>
      <c r="U4" s="27">
        <f>DRIER!CB14</f>
        <v>10000</v>
      </c>
      <c r="V4" s="21">
        <f>DRIER!BY14</f>
        <v>1700</v>
      </c>
      <c r="W4" s="21">
        <f>DRIER!CA14</f>
        <v>2400</v>
      </c>
      <c r="X4" s="21"/>
      <c r="Y4" s="21">
        <f>T4-(U4+V4+W4)</f>
        <v>101195.965</v>
      </c>
    </row>
    <row r="5" spans="1:25" ht="15.75">
      <c r="A5" s="159" t="s">
        <v>44</v>
      </c>
      <c r="B5" s="160"/>
      <c r="C5" s="161" t="s">
        <v>4</v>
      </c>
      <c r="D5" s="1" t="s">
        <v>48</v>
      </c>
      <c r="E5" s="57" t="s">
        <v>46</v>
      </c>
      <c r="F5" s="57" t="s">
        <v>33</v>
      </c>
      <c r="G5" s="57" t="s">
        <v>55</v>
      </c>
      <c r="H5" s="162" t="s">
        <v>49</v>
      </c>
      <c r="I5" s="164" t="s">
        <v>114</v>
      </c>
      <c r="J5" s="163" t="s">
        <v>8</v>
      </c>
      <c r="L5" s="153" t="s">
        <v>17</v>
      </c>
      <c r="M5" s="153"/>
      <c r="N5" s="153"/>
      <c r="O5" s="20"/>
      <c r="P5" s="20"/>
      <c r="Q5" s="26">
        <f t="shared" si="0"/>
        <v>0</v>
      </c>
      <c r="R5" s="20"/>
      <c r="S5" s="20"/>
      <c r="T5" s="20">
        <f t="shared" ref="T5:T17" si="2">Q5+S5</f>
        <v>0</v>
      </c>
      <c r="U5" s="21"/>
      <c r="V5" s="21"/>
      <c r="W5" s="21"/>
      <c r="X5" s="21"/>
      <c r="Y5" s="21">
        <f t="shared" ref="Y5:Y17" si="3">T5-(U5+V5+W5)</f>
        <v>0</v>
      </c>
    </row>
    <row r="6" spans="1:25" ht="15.75">
      <c r="A6" s="22" t="s">
        <v>50</v>
      </c>
      <c r="C6" s="161"/>
      <c r="D6" s="57"/>
      <c r="E6" s="57"/>
      <c r="F6" s="57"/>
      <c r="G6" s="57"/>
      <c r="H6" s="162"/>
      <c r="I6" s="165"/>
      <c r="J6" s="163"/>
      <c r="L6" s="153" t="s">
        <v>18</v>
      </c>
      <c r="M6" s="153"/>
      <c r="N6" s="153"/>
      <c r="O6" s="20"/>
      <c r="P6" s="20"/>
      <c r="Q6" s="26">
        <f t="shared" si="0"/>
        <v>0</v>
      </c>
      <c r="R6" s="20"/>
      <c r="S6" s="20"/>
      <c r="T6" s="20">
        <f t="shared" si="2"/>
        <v>0</v>
      </c>
      <c r="U6" s="21"/>
      <c r="V6" s="21"/>
      <c r="W6" s="21"/>
      <c r="X6" s="21"/>
      <c r="Y6" s="21">
        <f t="shared" si="3"/>
        <v>0</v>
      </c>
    </row>
    <row r="7" spans="1:25" s="11" customFormat="1" ht="15.75">
      <c r="B7" s="1">
        <f>'LORRY HELPERS'!BN14</f>
        <v>99</v>
      </c>
      <c r="C7" s="39">
        <f>'LORRY HELPERS'!BO14</f>
        <v>67320</v>
      </c>
      <c r="D7" s="40">
        <f>'LORRY HELPERS'!BP14</f>
        <v>6.5</v>
      </c>
      <c r="E7" s="39">
        <f>'LORRY HELPERS'!BQ14</f>
        <v>664.2349999999999</v>
      </c>
      <c r="F7" s="39"/>
      <c r="G7" s="39">
        <f>'LORRY HELPERS'!BS14</f>
        <v>0</v>
      </c>
      <c r="H7" s="39">
        <f>'LORRY HELPERS'!BT14</f>
        <v>10000</v>
      </c>
      <c r="I7" s="39">
        <f>'LORRY HELPERS'!BU14</f>
        <v>0</v>
      </c>
      <c r="J7" s="41">
        <f>(C7+E7)-H7-G7-F7-I7</f>
        <v>57984.235000000001</v>
      </c>
      <c r="L7" s="153" t="s">
        <v>19</v>
      </c>
      <c r="M7" s="153"/>
      <c r="N7" s="153"/>
      <c r="O7" s="42">
        <f>fierwood!BN6</f>
        <v>22</v>
      </c>
      <c r="P7" s="42">
        <f>fierwood!BS6</f>
        <v>43</v>
      </c>
      <c r="Q7" s="26">
        <f>P7*102.19</f>
        <v>4394.17</v>
      </c>
      <c r="R7" s="42"/>
      <c r="S7" s="42">
        <f>fierwood!BW6</f>
        <v>16397.5</v>
      </c>
      <c r="T7" s="20">
        <f t="shared" si="2"/>
        <v>20791.669999999998</v>
      </c>
      <c r="U7" s="43">
        <f>fierwood!BY6</f>
        <v>5000</v>
      </c>
      <c r="V7" s="43">
        <f>fierwood!BZ6</f>
        <v>0</v>
      </c>
      <c r="W7" s="43">
        <f>fierwood!CD6</f>
        <v>440</v>
      </c>
      <c r="X7" s="43">
        <f>fierwood!CA6</f>
        <v>0</v>
      </c>
      <c r="Y7" s="21">
        <f t="shared" si="3"/>
        <v>15351.669999999998</v>
      </c>
    </row>
    <row r="8" spans="1:25" s="11" customFormat="1" ht="15.75">
      <c r="A8" s="52" t="s">
        <v>51</v>
      </c>
      <c r="C8" s="52"/>
      <c r="D8" s="52"/>
      <c r="E8" s="53"/>
      <c r="F8" s="53"/>
      <c r="G8" s="53"/>
      <c r="H8" s="54">
        <v>0</v>
      </c>
      <c r="I8" s="54"/>
      <c r="J8" s="41">
        <f t="shared" ref="J8:J17" si="4">(C8+E8)-H8-G8-F8-I8</f>
        <v>0</v>
      </c>
      <c r="L8" s="153" t="s">
        <v>20</v>
      </c>
      <c r="M8" s="153"/>
      <c r="N8" s="153"/>
      <c r="O8" s="42">
        <f>LOFT!BN11+25+87</f>
        <v>191</v>
      </c>
      <c r="P8" s="42">
        <f>LOFT!BQ11</f>
        <v>158.5</v>
      </c>
      <c r="Q8" s="26">
        <f t="shared" si="0"/>
        <v>16197.115</v>
      </c>
      <c r="R8" s="44"/>
      <c r="S8" s="44">
        <f>LOFT!BV11+17500+43500</f>
        <v>114445</v>
      </c>
      <c r="T8" s="20">
        <f t="shared" si="2"/>
        <v>130642.11500000001</v>
      </c>
      <c r="U8" s="43">
        <f>LOFT!BY11</f>
        <v>8000</v>
      </c>
      <c r="V8" s="43">
        <f>LOFT!BX11</f>
        <v>1700</v>
      </c>
      <c r="W8" s="43">
        <f>LOFT!CA11</f>
        <v>1200</v>
      </c>
      <c r="X8" s="43"/>
      <c r="Y8" s="21">
        <f t="shared" si="3"/>
        <v>119742.11500000001</v>
      </c>
    </row>
    <row r="9" spans="1:25" s="11" customFormat="1" ht="15.75">
      <c r="A9" s="36"/>
      <c r="B9" s="36">
        <f>'500-600-700 CASH'!AI83</f>
        <v>157</v>
      </c>
      <c r="C9" s="39">
        <f>B9*500</f>
        <v>78500</v>
      </c>
      <c r="D9" s="36"/>
      <c r="E9" s="23"/>
      <c r="F9" s="23"/>
      <c r="G9" s="23"/>
      <c r="H9" s="23"/>
      <c r="I9" s="23"/>
      <c r="J9" s="41">
        <f t="shared" si="4"/>
        <v>78500</v>
      </c>
      <c r="L9" s="153" t="s">
        <v>52</v>
      </c>
      <c r="M9" s="153"/>
      <c r="N9" s="153"/>
      <c r="O9" s="42">
        <f>'LORRY HELPERS'!BN14+20</f>
        <v>119</v>
      </c>
      <c r="P9" s="42">
        <f>'LORRY HELPERS'!BP14</f>
        <v>6.5</v>
      </c>
      <c r="Q9" s="26">
        <f t="shared" si="0"/>
        <v>664.23500000000001</v>
      </c>
      <c r="R9" s="42"/>
      <c r="S9" s="44">
        <f>'LORRY HELPERS'!BO14+10000</f>
        <v>77320</v>
      </c>
      <c r="T9" s="20">
        <f>Q9+S9</f>
        <v>77984.235000000001</v>
      </c>
      <c r="U9" s="43">
        <f>'LORRY HELPERS'!BT14</f>
        <v>10000</v>
      </c>
      <c r="V9" s="43"/>
      <c r="W9" s="43"/>
      <c r="X9" s="43">
        <f>'LORRY HELPERS'!BU14</f>
        <v>0</v>
      </c>
      <c r="Y9" s="21">
        <f t="shared" si="3"/>
        <v>67984.235000000001</v>
      </c>
    </row>
    <row r="10" spans="1:25" s="11" customFormat="1" ht="15.75">
      <c r="A10" s="24" t="s">
        <v>54</v>
      </c>
      <c r="B10"/>
      <c r="C10" s="25"/>
      <c r="D10" s="25" t="s">
        <v>91</v>
      </c>
      <c r="E10" s="39"/>
      <c r="F10" s="39"/>
      <c r="G10" s="39"/>
      <c r="H10" s="39"/>
      <c r="I10" s="39"/>
      <c r="J10" s="41">
        <f t="shared" si="4"/>
        <v>0</v>
      </c>
      <c r="L10" s="153" t="s">
        <v>21</v>
      </c>
      <c r="M10" s="153"/>
      <c r="N10" s="153"/>
      <c r="O10" s="42"/>
      <c r="P10" s="42"/>
      <c r="Q10" s="26">
        <f t="shared" si="0"/>
        <v>0</v>
      </c>
      <c r="R10" s="42"/>
      <c r="S10" s="42"/>
      <c r="T10" s="20">
        <f t="shared" si="2"/>
        <v>0</v>
      </c>
      <c r="U10" s="43"/>
      <c r="V10" s="43"/>
      <c r="W10" s="43"/>
      <c r="X10" s="43"/>
      <c r="Y10" s="21">
        <f t="shared" si="3"/>
        <v>0</v>
      </c>
    </row>
    <row r="11" spans="1:25" s="11" customFormat="1" ht="15.75">
      <c r="A11" s="36"/>
      <c r="B11" s="36">
        <f>'500-600-700 CASH'!AI102</f>
        <v>0</v>
      </c>
      <c r="C11" s="39">
        <f>B11*400</f>
        <v>0</v>
      </c>
      <c r="D11" s="36"/>
      <c r="E11" s="36"/>
      <c r="F11" s="36"/>
      <c r="G11" s="36"/>
      <c r="H11" s="36"/>
      <c r="I11" s="36"/>
      <c r="J11" s="41">
        <f t="shared" si="4"/>
        <v>0</v>
      </c>
      <c r="L11" s="154" t="s">
        <v>22</v>
      </c>
      <c r="M11" s="155"/>
      <c r="N11" s="156"/>
      <c r="O11" s="42"/>
      <c r="P11" s="42"/>
      <c r="Q11" s="26">
        <f t="shared" si="0"/>
        <v>0</v>
      </c>
      <c r="R11" s="42"/>
      <c r="S11" s="42"/>
      <c r="T11" s="20">
        <f t="shared" si="2"/>
        <v>0</v>
      </c>
      <c r="U11" s="43"/>
      <c r="V11" s="43"/>
      <c r="W11" s="43"/>
      <c r="X11" s="43"/>
      <c r="Y11" s="21">
        <f t="shared" si="3"/>
        <v>0</v>
      </c>
    </row>
    <row r="12" spans="1:25" ht="15.75">
      <c r="A12" s="24" t="s">
        <v>54</v>
      </c>
      <c r="C12" s="25"/>
      <c r="D12" s="25" t="s">
        <v>81</v>
      </c>
      <c r="E12" s="25"/>
      <c r="F12" s="25"/>
      <c r="G12" s="25"/>
      <c r="H12" s="25"/>
      <c r="I12" s="25"/>
      <c r="J12" s="41">
        <f t="shared" si="4"/>
        <v>0</v>
      </c>
      <c r="L12" s="153" t="s">
        <v>23</v>
      </c>
      <c r="M12" s="153"/>
      <c r="N12" s="153"/>
      <c r="O12" s="20"/>
      <c r="P12" s="20"/>
      <c r="Q12" s="26">
        <f t="shared" si="0"/>
        <v>0</v>
      </c>
      <c r="R12" s="20"/>
      <c r="S12" s="20"/>
      <c r="T12" s="20">
        <f t="shared" si="2"/>
        <v>0</v>
      </c>
      <c r="U12" s="21"/>
      <c r="V12" s="21"/>
      <c r="W12" s="21"/>
      <c r="X12" s="21"/>
      <c r="Y12" s="21">
        <f t="shared" si="3"/>
        <v>0</v>
      </c>
    </row>
    <row r="13" spans="1:25" ht="15.75">
      <c r="B13" s="1">
        <f>'500-600-700 CASH'!AI139</f>
        <v>25</v>
      </c>
      <c r="C13" s="45">
        <f>B13*700</f>
        <v>17500</v>
      </c>
      <c r="D13" s="45"/>
      <c r="E13" s="46"/>
      <c r="F13" s="45"/>
      <c r="G13" s="45"/>
      <c r="H13" s="45"/>
      <c r="I13" s="45"/>
      <c r="J13" s="41">
        <f t="shared" si="4"/>
        <v>17500</v>
      </c>
      <c r="L13" s="153" t="s">
        <v>24</v>
      </c>
      <c r="M13" s="153"/>
      <c r="N13" s="153"/>
      <c r="O13" s="20">
        <f>ROLLING!BN9+50</f>
        <v>73.5</v>
      </c>
      <c r="P13" s="20">
        <f>ROLLING!BQ9</f>
        <v>38</v>
      </c>
      <c r="Q13" s="26">
        <f t="shared" si="0"/>
        <v>3883.22</v>
      </c>
      <c r="R13" s="19"/>
      <c r="S13" s="26">
        <f>ROLLING!BV9+25000</f>
        <v>42417.5</v>
      </c>
      <c r="T13" s="20">
        <f>Q13+S13</f>
        <v>46300.72</v>
      </c>
      <c r="U13" s="21">
        <f>ROLLING!BY9</f>
        <v>0</v>
      </c>
      <c r="V13" s="21">
        <f>ROLLING!BX9</f>
        <v>0</v>
      </c>
      <c r="W13" s="21"/>
      <c r="X13" s="21"/>
      <c r="Y13" s="21">
        <f t="shared" si="3"/>
        <v>46300.72</v>
      </c>
    </row>
    <row r="14" spans="1:25" ht="15.75">
      <c r="A14" s="24" t="s">
        <v>71</v>
      </c>
      <c r="C14" s="25"/>
      <c r="D14" s="25"/>
      <c r="E14" s="1"/>
      <c r="F14" s="1"/>
      <c r="G14" s="1"/>
      <c r="H14" s="1"/>
      <c r="I14" s="1"/>
      <c r="J14" s="41">
        <f t="shared" si="4"/>
        <v>0</v>
      </c>
      <c r="L14" s="153" t="s">
        <v>76</v>
      </c>
      <c r="M14" s="153"/>
      <c r="N14" s="153"/>
      <c r="O14" s="20">
        <f>SHIFTING!BN17</f>
        <v>195</v>
      </c>
      <c r="P14" s="20">
        <f>SHIFTING!BQ17</f>
        <v>496.5</v>
      </c>
      <c r="Q14" s="26">
        <f t="shared" si="0"/>
        <v>50737.334999999999</v>
      </c>
      <c r="R14" s="20"/>
      <c r="S14" s="20">
        <f>SHIFTING!BV17</f>
        <v>137810</v>
      </c>
      <c r="T14" s="20">
        <f t="shared" si="2"/>
        <v>188547.33499999999</v>
      </c>
      <c r="U14" s="21">
        <f>SHIFTING!BY17</f>
        <v>8000</v>
      </c>
      <c r="V14" s="21">
        <f>SHIFTING!BX17</f>
        <v>3400</v>
      </c>
      <c r="W14" s="21">
        <f>SHIFTING!CA17</f>
        <v>3280</v>
      </c>
      <c r="X14" s="21"/>
      <c r="Y14" s="21">
        <f t="shared" si="3"/>
        <v>173867.33499999999</v>
      </c>
    </row>
    <row r="15" spans="1:25" ht="15.75">
      <c r="B15" s="14">
        <f>fierwood!BN6+SHIFTING!BN17+DRIER!BN14+ROLLING!BN9+LOFT!BN11</f>
        <v>437.5</v>
      </c>
      <c r="C15" s="12">
        <f>fierwood!BW6+SHIFTING!BV17+DRIER!BW14+ROLLING!BV9+LOFT!BV11</f>
        <v>307307.5</v>
      </c>
      <c r="D15" s="12">
        <f>fierwood!BS6+SHIFTING!BQ17+DRIER!BR14+ROLLING!BQ9+LOFT!BQ11+LOFT!BS16</f>
        <v>1059.5</v>
      </c>
      <c r="E15" s="12">
        <f>D15*102.19</f>
        <v>108270.30499999999</v>
      </c>
      <c r="F15" s="12">
        <f>fierwood!CD6+SHIFTING!CA17+DRIER!CA14+LOFT!CA11</f>
        <v>7320</v>
      </c>
      <c r="G15" s="12">
        <f>SHIFTING!BX17+DRIER!BY14+LOFT!BX11</f>
        <v>6800</v>
      </c>
      <c r="H15" s="14">
        <f>fierwood!BY6+SHIFTING!BY17+DRIER!CB14+LOFT!BY11</f>
        <v>31000</v>
      </c>
      <c r="I15" s="14"/>
      <c r="J15" s="41">
        <f>(C15+E15)-H15-G15-F15-I15</f>
        <v>370457.80499999999</v>
      </c>
      <c r="L15" s="153" t="s">
        <v>26</v>
      </c>
      <c r="M15" s="153"/>
      <c r="N15" s="153"/>
      <c r="O15" s="20"/>
      <c r="P15" s="20"/>
      <c r="Q15" s="26">
        <f t="shared" si="0"/>
        <v>0</v>
      </c>
      <c r="R15" s="20"/>
      <c r="S15" s="20"/>
      <c r="T15" s="20">
        <f t="shared" si="2"/>
        <v>0</v>
      </c>
      <c r="U15" s="21"/>
      <c r="V15" s="21"/>
      <c r="W15" s="21"/>
      <c r="X15" s="21"/>
      <c r="Y15" s="21">
        <f t="shared" si="3"/>
        <v>0</v>
      </c>
    </row>
    <row r="16" spans="1:25" ht="15.75">
      <c r="A16" s="24"/>
      <c r="C16" s="25"/>
      <c r="D16" s="25"/>
      <c r="E16" s="1"/>
      <c r="F16" s="1"/>
      <c r="G16" s="1"/>
      <c r="H16" s="1"/>
      <c r="I16" s="1"/>
      <c r="J16" s="41">
        <f t="shared" si="4"/>
        <v>0</v>
      </c>
      <c r="L16" s="153" t="s">
        <v>27</v>
      </c>
      <c r="M16" s="153"/>
      <c r="N16" s="153"/>
      <c r="O16" s="20"/>
      <c r="P16" s="20"/>
      <c r="Q16" s="26">
        <f t="shared" si="0"/>
        <v>0</v>
      </c>
      <c r="R16" s="20"/>
      <c r="S16" s="20"/>
      <c r="T16" s="20">
        <f t="shared" si="2"/>
        <v>0</v>
      </c>
      <c r="U16" s="21"/>
      <c r="V16" s="21"/>
      <c r="W16" s="21"/>
      <c r="X16" s="21"/>
      <c r="Y16" s="21">
        <f t="shared" si="3"/>
        <v>0</v>
      </c>
    </row>
    <row r="17" spans="1:25" ht="15.75">
      <c r="B17" s="14"/>
      <c r="C17" s="12"/>
      <c r="D17" s="12"/>
      <c r="E17" s="12"/>
      <c r="F17" s="12"/>
      <c r="G17" s="12"/>
      <c r="H17" s="14"/>
      <c r="I17" s="14"/>
      <c r="J17" s="41">
        <f t="shared" si="4"/>
        <v>0</v>
      </c>
      <c r="L17" s="153" t="s">
        <v>57</v>
      </c>
      <c r="M17" s="153"/>
      <c r="N17" s="153"/>
      <c r="O17" s="20"/>
      <c r="P17" s="20"/>
      <c r="Q17" s="26">
        <f t="shared" si="0"/>
        <v>0</v>
      </c>
      <c r="R17" s="20"/>
      <c r="S17" s="20"/>
      <c r="T17" s="20">
        <f t="shared" si="2"/>
        <v>0</v>
      </c>
      <c r="U17" s="21"/>
      <c r="V17" s="21"/>
      <c r="W17" s="21"/>
      <c r="X17" s="21"/>
      <c r="Y17" s="21">
        <f t="shared" si="3"/>
        <v>0</v>
      </c>
    </row>
    <row r="18" spans="1:25" ht="15.75">
      <c r="A18" s="28" t="s">
        <v>3</v>
      </c>
      <c r="B18" s="49">
        <f>B7+B9+B11+B13+B17+B15</f>
        <v>718.5</v>
      </c>
      <c r="C18" s="49">
        <f>C7+C9+C11+C13+C17+C15</f>
        <v>470627.5</v>
      </c>
      <c r="D18" s="49">
        <f>D7+D9+D11+D13+D17+D15</f>
        <v>1066</v>
      </c>
      <c r="E18" s="49">
        <f>E7+E9+E11+E13+E17+E15</f>
        <v>108934.54</v>
      </c>
      <c r="F18" s="49">
        <f t="shared" ref="F18" si="5">F7+F9+F11+F13+F17+F15</f>
        <v>7320</v>
      </c>
      <c r="G18" s="49">
        <f>G7+G9+G11+G13+G17+G15</f>
        <v>6800</v>
      </c>
      <c r="H18" s="49">
        <f>H7+H9+H11+H13+H17+H15</f>
        <v>41000</v>
      </c>
      <c r="I18" s="49">
        <f>I7+I9+I11+I13+I17+I15</f>
        <v>0</v>
      </c>
      <c r="J18" s="49">
        <f>J7+J9+J11+J13+J17+J15</f>
        <v>524442.04</v>
      </c>
      <c r="L18" s="152" t="s">
        <v>3</v>
      </c>
      <c r="M18" s="152"/>
      <c r="N18" s="152"/>
      <c r="O18" s="19">
        <f>SUM(O3:O17)</f>
        <v>718.5</v>
      </c>
      <c r="P18" s="20">
        <f>SUM(P3:P17)</f>
        <v>1066</v>
      </c>
      <c r="Q18" s="20">
        <f>SUM(Q3:Q17)</f>
        <v>108934.54</v>
      </c>
      <c r="R18" s="20">
        <f t="shared" ref="R18" si="6">SUM(R3:R17)</f>
        <v>0</v>
      </c>
      <c r="S18" s="20">
        <f>SUM(S3:S17)</f>
        <v>470627.5</v>
      </c>
      <c r="T18" s="26">
        <f>SUM(T4:T17)</f>
        <v>579562.03999999992</v>
      </c>
      <c r="U18" s="26">
        <f t="shared" ref="U18:W18" si="7">SUM(U4:U17)</f>
        <v>41000</v>
      </c>
      <c r="V18" s="26">
        <f t="shared" si="7"/>
        <v>6800</v>
      </c>
      <c r="W18" s="26">
        <f t="shared" si="7"/>
        <v>7320</v>
      </c>
      <c r="X18" s="26">
        <f>SUM(X3:X17)</f>
        <v>0</v>
      </c>
      <c r="Y18" s="26">
        <f>SUM(Y4:Y17)</f>
        <v>524442.03999999992</v>
      </c>
    </row>
    <row r="19" spans="1:25">
      <c r="B19" s="27"/>
      <c r="S19" s="27"/>
    </row>
    <row r="21" spans="1:25">
      <c r="O21">
        <f>734.5-718.5</f>
        <v>16</v>
      </c>
    </row>
    <row r="22" spans="1:25">
      <c r="J22" s="27">
        <f>fierwood!CF6+SHIFTING!CC17+DRIER!CE14+ROLLING!CC9+LOFT!CC11+'LORRY HELPERS'!BV14+'500-600-700 CASH'!AP83+'500-600-700 CASH'!AP139</f>
        <v>524442.03999999992</v>
      </c>
    </row>
  </sheetData>
  <mergeCells count="23">
    <mergeCell ref="L1:O1"/>
    <mergeCell ref="L2:N2"/>
    <mergeCell ref="L3:N3"/>
    <mergeCell ref="L4:N4"/>
    <mergeCell ref="A5:B5"/>
    <mergeCell ref="C5:C6"/>
    <mergeCell ref="H5:H6"/>
    <mergeCell ref="J5:J6"/>
    <mergeCell ref="L5:N5"/>
    <mergeCell ref="L6:N6"/>
    <mergeCell ref="I5:I6"/>
    <mergeCell ref="L18:N18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</mergeCells>
  <pageMargins left="0.7" right="0.7" top="0.75" bottom="0.75" header="0.3" footer="0.3"/>
  <pageSetup paperSize="5" orientation="landscape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R44"/>
  <sheetViews>
    <sheetView topLeftCell="A7" workbookViewId="0">
      <pane xSplit="3" topLeftCell="D1" activePane="topRight" state="frozen"/>
      <selection activeCell="C1" sqref="C1"/>
      <selection pane="topRight" activeCell="R29" sqref="R29"/>
    </sheetView>
  </sheetViews>
  <sheetFormatPr defaultRowHeight="15"/>
  <cols>
    <col min="1" max="1" width="9.140625" customWidth="1"/>
    <col min="2" max="2" width="16.7109375" customWidth="1"/>
    <col min="3" max="3" width="4.7109375" customWidth="1"/>
    <col min="4" max="4" width="6.5703125" customWidth="1"/>
    <col min="5" max="6" width="6.85546875" customWidth="1"/>
    <col min="7" max="7" width="4.42578125" customWidth="1"/>
    <col min="8" max="8" width="6.28515625" customWidth="1"/>
    <col min="9" max="9" width="4.85546875" customWidth="1"/>
    <col min="10" max="10" width="5.85546875" customWidth="1"/>
    <col min="11" max="11" width="4.28515625" customWidth="1"/>
    <col min="12" max="12" width="5.42578125" customWidth="1"/>
    <col min="13" max="14" width="3.7109375" customWidth="1"/>
    <col min="15" max="15" width="5.85546875" customWidth="1"/>
    <col min="16" max="16" width="5.5703125" customWidth="1"/>
    <col min="17" max="17" width="4" customWidth="1"/>
    <col min="18" max="18" width="6.5703125" customWidth="1"/>
    <col min="19" max="19" width="4.85546875" customWidth="1"/>
    <col min="20" max="20" width="6.5703125" customWidth="1"/>
    <col min="21" max="21" width="4.140625" customWidth="1"/>
    <col min="22" max="22" width="7" customWidth="1"/>
    <col min="23" max="23" width="4.7109375" customWidth="1"/>
    <col min="24" max="24" width="6.28515625" customWidth="1"/>
    <col min="25" max="25" width="3.42578125" customWidth="1"/>
    <col min="26" max="26" width="6.140625" customWidth="1"/>
    <col min="27" max="27" width="3.5703125" customWidth="1"/>
    <col min="28" max="28" width="6.140625" customWidth="1"/>
    <col min="29" max="29" width="4.140625" customWidth="1"/>
    <col min="30" max="30" width="6.28515625" customWidth="1"/>
    <col min="31" max="31" width="4.5703125" customWidth="1"/>
    <col min="32" max="32" width="7.85546875" customWidth="1"/>
    <col min="33" max="33" width="4.5703125" customWidth="1"/>
    <col min="34" max="34" width="6.5703125" customWidth="1"/>
    <col min="35" max="35" width="6" customWidth="1"/>
    <col min="36" max="36" width="5.7109375" customWidth="1"/>
    <col min="37" max="37" width="3.42578125" customWidth="1"/>
    <col min="38" max="38" width="6.7109375" customWidth="1"/>
    <col min="39" max="39" width="3.7109375" customWidth="1"/>
    <col min="40" max="40" width="5.5703125" customWidth="1"/>
    <col min="41" max="41" width="5.140625" style="11" customWidth="1"/>
    <col min="42" max="42" width="7.28515625" style="11" customWidth="1"/>
    <col min="43" max="43" width="3.85546875" customWidth="1"/>
    <col min="44" max="44" width="6.28515625" customWidth="1"/>
    <col min="45" max="46" width="5.7109375" customWidth="1"/>
    <col min="47" max="47" width="4.42578125" customWidth="1"/>
    <col min="48" max="48" width="6" customWidth="1"/>
    <col min="49" max="49" width="3.5703125" customWidth="1"/>
    <col min="50" max="50" width="5.42578125" customWidth="1"/>
    <col min="51" max="52" width="5.85546875" style="11" customWidth="1"/>
    <col min="53" max="53" width="4" customWidth="1"/>
    <col min="54" max="54" width="5.5703125" customWidth="1"/>
    <col min="55" max="55" width="6.5703125" customWidth="1"/>
    <col min="56" max="56" width="7" customWidth="1"/>
    <col min="57" max="57" width="3.42578125" customWidth="1"/>
    <col min="58" max="58" width="5.28515625" customWidth="1"/>
    <col min="59" max="59" width="3.42578125" customWidth="1"/>
    <col min="60" max="60" width="5.5703125" customWidth="1"/>
    <col min="61" max="61" width="4.28515625" customWidth="1"/>
    <col min="62" max="62" width="6.140625" customWidth="1"/>
    <col min="63" max="64" width="5.5703125" customWidth="1"/>
    <col min="65" max="65" width="9.140625" customWidth="1"/>
    <col min="66" max="66" width="11.140625" customWidth="1"/>
    <col min="67" max="67" width="8.42578125" customWidth="1"/>
    <col min="68" max="68" width="10.5703125" bestFit="1" customWidth="1"/>
  </cols>
  <sheetData>
    <row r="1" spans="1:66" ht="18.75">
      <c r="A1" s="166" t="s">
        <v>14</v>
      </c>
      <c r="B1" s="167"/>
      <c r="C1" s="4">
        <v>1</v>
      </c>
      <c r="D1" s="4" t="s">
        <v>5</v>
      </c>
      <c r="E1" s="4">
        <v>2</v>
      </c>
      <c r="F1" s="4" t="s">
        <v>5</v>
      </c>
      <c r="G1" s="4">
        <v>3</v>
      </c>
      <c r="H1" s="4" t="s">
        <v>5</v>
      </c>
      <c r="I1" s="4">
        <v>4</v>
      </c>
      <c r="J1" s="4" t="s">
        <v>5</v>
      </c>
      <c r="K1" s="4">
        <v>5</v>
      </c>
      <c r="L1" s="4" t="s">
        <v>5</v>
      </c>
      <c r="M1" s="4">
        <v>6</v>
      </c>
      <c r="N1" s="4" t="s">
        <v>5</v>
      </c>
      <c r="O1" s="4">
        <v>7</v>
      </c>
      <c r="P1" s="4" t="s">
        <v>5</v>
      </c>
      <c r="Q1" s="4">
        <v>8</v>
      </c>
      <c r="R1" s="4" t="s">
        <v>5</v>
      </c>
      <c r="S1" s="4">
        <v>9</v>
      </c>
      <c r="T1" s="4" t="s">
        <v>5</v>
      </c>
      <c r="U1" s="4">
        <v>10</v>
      </c>
      <c r="V1" s="4" t="s">
        <v>5</v>
      </c>
      <c r="W1" s="4">
        <v>11</v>
      </c>
      <c r="X1" s="4" t="s">
        <v>5</v>
      </c>
      <c r="Y1" s="4">
        <v>12</v>
      </c>
      <c r="Z1" s="4" t="s">
        <v>5</v>
      </c>
      <c r="AA1" s="4">
        <v>13</v>
      </c>
      <c r="AB1" s="4" t="s">
        <v>5</v>
      </c>
      <c r="AC1" s="4">
        <v>14</v>
      </c>
      <c r="AD1" s="4" t="s">
        <v>5</v>
      </c>
      <c r="AE1" s="4">
        <v>15</v>
      </c>
      <c r="AF1" s="4" t="s">
        <v>5</v>
      </c>
      <c r="AG1" s="4">
        <v>16</v>
      </c>
      <c r="AH1" s="4" t="s">
        <v>5</v>
      </c>
      <c r="AI1" s="4">
        <v>17</v>
      </c>
      <c r="AJ1" s="4" t="s">
        <v>5</v>
      </c>
      <c r="AK1" s="4">
        <v>18</v>
      </c>
      <c r="AL1" s="4" t="s">
        <v>5</v>
      </c>
      <c r="AM1" s="4">
        <v>19</v>
      </c>
      <c r="AN1" s="4" t="s">
        <v>5</v>
      </c>
      <c r="AO1" s="4">
        <v>20</v>
      </c>
      <c r="AP1" s="4" t="s">
        <v>5</v>
      </c>
      <c r="AQ1" s="4">
        <v>21</v>
      </c>
      <c r="AR1" s="4" t="s">
        <v>5</v>
      </c>
      <c r="AS1" s="4">
        <v>22</v>
      </c>
      <c r="AT1" s="4" t="s">
        <v>5</v>
      </c>
      <c r="AU1" s="4">
        <v>23</v>
      </c>
      <c r="AV1" s="4" t="s">
        <v>5</v>
      </c>
      <c r="AW1" s="4">
        <v>24</v>
      </c>
      <c r="AX1" s="4" t="s">
        <v>5</v>
      </c>
      <c r="AY1" s="4">
        <v>25</v>
      </c>
      <c r="AZ1" s="4" t="s">
        <v>5</v>
      </c>
      <c r="BA1" s="4">
        <v>26</v>
      </c>
      <c r="BB1" s="4" t="s">
        <v>5</v>
      </c>
      <c r="BC1" s="4">
        <v>27</v>
      </c>
      <c r="BD1" s="4" t="s">
        <v>5</v>
      </c>
      <c r="BE1" s="4">
        <v>28</v>
      </c>
      <c r="BF1" s="4" t="s">
        <v>5</v>
      </c>
      <c r="BG1" s="4">
        <v>29</v>
      </c>
      <c r="BH1" s="4" t="s">
        <v>5</v>
      </c>
      <c r="BI1" s="4">
        <v>30</v>
      </c>
      <c r="BJ1" s="4" t="s">
        <v>5</v>
      </c>
      <c r="BK1" s="4">
        <v>31</v>
      </c>
      <c r="BL1" s="4" t="s">
        <v>5</v>
      </c>
      <c r="BM1" s="59" t="s">
        <v>3</v>
      </c>
      <c r="BN1" s="60" t="s">
        <v>87</v>
      </c>
    </row>
    <row r="2" spans="1:66" ht="18">
      <c r="A2" s="5" t="s">
        <v>15</v>
      </c>
      <c r="B2" s="5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36"/>
      <c r="AP2" s="36"/>
      <c r="AQ2" s="1"/>
      <c r="AR2" s="1"/>
      <c r="AS2" s="1"/>
      <c r="AT2" s="1"/>
      <c r="AU2" s="1"/>
      <c r="AV2" s="1"/>
      <c r="AW2" s="1"/>
      <c r="AX2" s="1"/>
      <c r="AY2" s="36"/>
      <c r="AZ2" s="36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31">
        <f>C2+E2+G2+I2+K2+M2+O2+Q2+S2+U2+W2+Y2+AA2+AC2+AE2+AG2+AI2+AK2+AM2+AO2+AQ2+AS2+AU2+AW2+AY2+BA2+BC2+BE2+BG2+BI2+BK2</f>
        <v>0</v>
      </c>
      <c r="BN2" s="1">
        <f>D2+F2+H2+J2+L2+N2+P2+R2+T2+V2+X2+Z2+AB2+AD2+AF2+AH2+AJ2+AL2+AN2+AP2+AR2+AT2+AV2+AX2+AZ2+BB2+BD2+BF2+BH2+BJ2+BL2</f>
        <v>0</v>
      </c>
    </row>
    <row r="3" spans="1:66" ht="18.75">
      <c r="A3" s="5" t="s">
        <v>16</v>
      </c>
      <c r="B3" s="5"/>
      <c r="C3" s="37">
        <v>5</v>
      </c>
      <c r="D3" s="37">
        <v>13</v>
      </c>
      <c r="E3" s="3">
        <v>5</v>
      </c>
      <c r="F3" s="3">
        <v>11</v>
      </c>
      <c r="G3" s="1">
        <v>5</v>
      </c>
      <c r="H3" s="1">
        <v>14</v>
      </c>
      <c r="I3" s="1">
        <v>5</v>
      </c>
      <c r="J3" s="1">
        <v>13.5</v>
      </c>
      <c r="K3" s="1">
        <v>3</v>
      </c>
      <c r="L3" s="1">
        <v>6</v>
      </c>
      <c r="M3" s="1">
        <v>2</v>
      </c>
      <c r="N3" s="1">
        <v>5</v>
      </c>
      <c r="O3" s="1">
        <v>5</v>
      </c>
      <c r="P3" s="1">
        <v>15.5</v>
      </c>
      <c r="Q3" s="1">
        <v>5</v>
      </c>
      <c r="R3" s="1">
        <v>14</v>
      </c>
      <c r="S3" s="1">
        <v>6</v>
      </c>
      <c r="T3" s="1">
        <v>12.5</v>
      </c>
      <c r="U3" s="1">
        <v>6</v>
      </c>
      <c r="V3" s="1">
        <v>14</v>
      </c>
      <c r="W3" s="1">
        <v>4</v>
      </c>
      <c r="X3" s="1">
        <v>8.5</v>
      </c>
      <c r="Y3" s="1">
        <v>4</v>
      </c>
      <c r="Z3" s="1">
        <v>10.5</v>
      </c>
      <c r="AA3" s="1">
        <v>6</v>
      </c>
      <c r="AB3" s="1">
        <v>14</v>
      </c>
      <c r="AC3" s="1">
        <v>6</v>
      </c>
      <c r="AD3" s="1">
        <v>13.5</v>
      </c>
      <c r="AE3" s="1">
        <v>6</v>
      </c>
      <c r="AF3" s="1">
        <v>14</v>
      </c>
      <c r="AG3" s="1">
        <v>6</v>
      </c>
      <c r="AH3" s="1">
        <v>13.5</v>
      </c>
      <c r="AI3" s="1">
        <v>5</v>
      </c>
      <c r="AJ3" s="1">
        <v>14</v>
      </c>
      <c r="AK3" s="1">
        <v>4</v>
      </c>
      <c r="AL3" s="1">
        <v>11</v>
      </c>
      <c r="AM3" s="1">
        <v>4</v>
      </c>
      <c r="AN3" s="1">
        <v>10.5</v>
      </c>
      <c r="AO3" s="36">
        <v>3</v>
      </c>
      <c r="AP3" s="36">
        <v>8</v>
      </c>
      <c r="AQ3" s="1">
        <v>4</v>
      </c>
      <c r="AR3" s="1">
        <v>11</v>
      </c>
      <c r="AS3" s="1">
        <v>2</v>
      </c>
      <c r="AT3" s="1">
        <v>6</v>
      </c>
      <c r="AU3" s="1">
        <v>1</v>
      </c>
      <c r="AV3" s="1">
        <v>2.5</v>
      </c>
      <c r="AW3" s="1">
        <v>3</v>
      </c>
      <c r="AX3" s="1">
        <v>8</v>
      </c>
      <c r="AY3" s="36">
        <v>3</v>
      </c>
      <c r="AZ3" s="36">
        <v>5.5</v>
      </c>
      <c r="BA3" s="1">
        <v>2</v>
      </c>
      <c r="BB3" s="1">
        <v>5.5</v>
      </c>
      <c r="BC3" s="1">
        <v>3</v>
      </c>
      <c r="BD3" s="1">
        <v>10.5</v>
      </c>
      <c r="BE3" s="1">
        <v>3</v>
      </c>
      <c r="BF3" s="1">
        <v>8.5</v>
      </c>
      <c r="BG3" s="1">
        <v>3</v>
      </c>
      <c r="BH3" s="1">
        <v>8</v>
      </c>
      <c r="BI3" s="1">
        <v>5</v>
      </c>
      <c r="BJ3" s="1">
        <v>11</v>
      </c>
      <c r="BK3" s="1">
        <v>4</v>
      </c>
      <c r="BL3" s="1">
        <v>11</v>
      </c>
      <c r="BM3" s="131">
        <f>C3+E3+G3+I3+K3+M3+O3+Q3+S3+U3+W3+Y3+AA3+AC3+AE3+AG3+AI3+AK3+AM3+AO3+AQ3+AS3+AU3+AW3+AY3+BA3+BC3+BE3+BG3+BI3+BK3</f>
        <v>128</v>
      </c>
      <c r="BN3" s="1">
        <f t="shared" ref="BN3:BN18" si="0">D3+F3+H3+J3+L3+N3+P3+R3+T3+V3+X3+Z3+AB3+AD3+AF3+AH3+AJ3+AL3+AN3+AP3+AR3+AT3+AV3+AX3+AZ3+BB3+BD3+BF3+BH3+BJ3+BL3</f>
        <v>323.5</v>
      </c>
    </row>
    <row r="4" spans="1:66" ht="18">
      <c r="A4" s="5" t="s">
        <v>17</v>
      </c>
      <c r="B4" s="5"/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36"/>
      <c r="AP4" s="36"/>
      <c r="AQ4" s="1"/>
      <c r="AR4" s="1"/>
      <c r="AS4" s="1"/>
      <c r="AT4" s="1"/>
      <c r="AU4" s="1"/>
      <c r="AV4" s="1"/>
      <c r="AW4" s="1"/>
      <c r="AX4" s="1"/>
      <c r="AY4" s="36"/>
      <c r="AZ4" s="36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31">
        <f t="shared" ref="BM4:BM18" si="1">C4+E4+G4+I4+K4+M4+O4+Q4+S4+U4+W4+Y4+AA4+AC4+AE4+AG4+AI4+AK4+AM4+AO4+AQ4+AS4+AU4+AW4+AY4+BA4+BC4+BE4+BG4+BI4+BK4</f>
        <v>0</v>
      </c>
      <c r="BN4" s="1">
        <f t="shared" si="0"/>
        <v>0</v>
      </c>
    </row>
    <row r="5" spans="1:66" ht="18">
      <c r="A5" s="5" t="s">
        <v>18</v>
      </c>
      <c r="B5" s="5"/>
      <c r="C5" s="3"/>
      <c r="D5" s="3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36"/>
      <c r="AP5" s="36"/>
      <c r="AQ5" s="1"/>
      <c r="AR5" s="1"/>
      <c r="AS5" s="1"/>
      <c r="AT5" s="1"/>
      <c r="AU5" s="1"/>
      <c r="AV5" s="1"/>
      <c r="AW5" s="1"/>
      <c r="AX5" s="1"/>
      <c r="AY5" s="36"/>
      <c r="AZ5" s="36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31">
        <f t="shared" si="1"/>
        <v>0</v>
      </c>
      <c r="BN5" s="1">
        <f t="shared" si="0"/>
        <v>0</v>
      </c>
    </row>
    <row r="6" spans="1:66" ht="18">
      <c r="A6" s="5" t="s">
        <v>19</v>
      </c>
      <c r="B6" s="5"/>
      <c r="C6" s="3">
        <v>1</v>
      </c>
      <c r="D6" s="3">
        <v>2.5</v>
      </c>
      <c r="E6" s="3">
        <v>1</v>
      </c>
      <c r="F6" s="3">
        <v>3</v>
      </c>
      <c r="G6" s="1">
        <v>1</v>
      </c>
      <c r="H6" s="1"/>
      <c r="I6" s="1">
        <v>1</v>
      </c>
      <c r="J6" s="1">
        <v>2.5</v>
      </c>
      <c r="K6" s="1">
        <v>1</v>
      </c>
      <c r="L6" s="1">
        <v>1</v>
      </c>
      <c r="M6" s="1"/>
      <c r="N6" s="1"/>
      <c r="O6" s="1"/>
      <c r="P6" s="1"/>
      <c r="Q6" s="1"/>
      <c r="R6" s="1"/>
      <c r="S6" s="1">
        <v>1</v>
      </c>
      <c r="T6" s="1"/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>
        <v>1</v>
      </c>
      <c r="AF6" s="1">
        <v>2.5</v>
      </c>
      <c r="AG6" s="1">
        <v>1</v>
      </c>
      <c r="AH6" s="1">
        <v>1</v>
      </c>
      <c r="AI6" s="1">
        <v>1</v>
      </c>
      <c r="AJ6" s="1">
        <v>2.5</v>
      </c>
      <c r="AK6" s="1">
        <v>1</v>
      </c>
      <c r="AL6" s="1">
        <v>3</v>
      </c>
      <c r="AM6" s="1">
        <v>1</v>
      </c>
      <c r="AN6" s="1">
        <v>2.5</v>
      </c>
      <c r="AO6" s="36">
        <v>1</v>
      </c>
      <c r="AP6" s="36">
        <v>1</v>
      </c>
      <c r="AQ6" s="1">
        <v>1</v>
      </c>
      <c r="AR6" s="1">
        <v>2.5</v>
      </c>
      <c r="AS6" s="1">
        <v>1</v>
      </c>
      <c r="AT6" s="1">
        <v>3</v>
      </c>
      <c r="AU6" s="1">
        <v>1</v>
      </c>
      <c r="AV6" s="1">
        <v>2.5</v>
      </c>
      <c r="AW6" s="1">
        <v>1</v>
      </c>
      <c r="AX6" s="1">
        <v>1</v>
      </c>
      <c r="AY6" s="36">
        <v>1</v>
      </c>
      <c r="AZ6" s="36">
        <v>2.5</v>
      </c>
      <c r="BA6" s="1">
        <v>1</v>
      </c>
      <c r="BB6" s="1">
        <v>2</v>
      </c>
      <c r="BC6" s="1">
        <v>1</v>
      </c>
      <c r="BD6" s="1">
        <v>2.5</v>
      </c>
      <c r="BE6" s="1">
        <v>1</v>
      </c>
      <c r="BF6" s="1">
        <v>3</v>
      </c>
      <c r="BG6" s="1"/>
      <c r="BH6" s="1"/>
      <c r="BI6" s="1"/>
      <c r="BJ6" s="1"/>
      <c r="BK6" s="1">
        <v>1</v>
      </c>
      <c r="BL6" s="1">
        <v>2.5</v>
      </c>
      <c r="BM6" s="131">
        <f t="shared" si="1"/>
        <v>22</v>
      </c>
      <c r="BN6" s="1">
        <f t="shared" si="0"/>
        <v>43</v>
      </c>
    </row>
    <row r="7" spans="1:66" ht="18">
      <c r="A7" s="5" t="s">
        <v>20</v>
      </c>
      <c r="B7" s="5"/>
      <c r="C7" s="3">
        <v>8</v>
      </c>
      <c r="D7" s="3">
        <v>3</v>
      </c>
      <c r="E7" s="3">
        <v>2</v>
      </c>
      <c r="F7" s="3">
        <v>2.5</v>
      </c>
      <c r="G7" s="1">
        <v>1</v>
      </c>
      <c r="H7" s="1">
        <v>3</v>
      </c>
      <c r="I7" s="1">
        <v>1</v>
      </c>
      <c r="J7" s="1"/>
      <c r="K7" s="1"/>
      <c r="L7" s="1"/>
      <c r="M7" s="1">
        <v>2</v>
      </c>
      <c r="N7" s="1">
        <v>2.5</v>
      </c>
      <c r="O7" s="1">
        <v>1</v>
      </c>
      <c r="P7" s="1">
        <v>3</v>
      </c>
      <c r="Q7" s="1">
        <v>10</v>
      </c>
      <c r="R7" s="1">
        <v>2.5</v>
      </c>
      <c r="S7" s="1">
        <v>10</v>
      </c>
      <c r="T7" s="1">
        <v>3</v>
      </c>
      <c r="U7" s="1">
        <v>11</v>
      </c>
      <c r="V7" s="1">
        <v>5</v>
      </c>
      <c r="W7" s="1">
        <v>12</v>
      </c>
      <c r="X7" s="1">
        <v>6</v>
      </c>
      <c r="Y7" s="1">
        <v>10</v>
      </c>
      <c r="Z7" s="1">
        <v>5</v>
      </c>
      <c r="AA7" s="1">
        <v>10</v>
      </c>
      <c r="AB7" s="1">
        <v>6</v>
      </c>
      <c r="AC7" s="1">
        <v>7</v>
      </c>
      <c r="AD7" s="1">
        <v>7.5</v>
      </c>
      <c r="AE7" s="1">
        <v>12</v>
      </c>
      <c r="AF7" s="1">
        <v>9</v>
      </c>
      <c r="AG7" s="1">
        <v>3</v>
      </c>
      <c r="AH7" s="1"/>
      <c r="AI7" s="1">
        <v>10</v>
      </c>
      <c r="AJ7" s="1"/>
      <c r="AK7" s="1">
        <v>4</v>
      </c>
      <c r="AL7" s="1">
        <v>9</v>
      </c>
      <c r="AM7" s="1">
        <v>5</v>
      </c>
      <c r="AN7" s="1">
        <v>7.5</v>
      </c>
      <c r="AO7" s="36">
        <v>4</v>
      </c>
      <c r="AP7" s="36">
        <v>7.5</v>
      </c>
      <c r="AQ7" s="1">
        <v>4</v>
      </c>
      <c r="AR7" s="1">
        <v>9</v>
      </c>
      <c r="AS7" s="1">
        <v>4</v>
      </c>
      <c r="AT7" s="1">
        <v>7.5</v>
      </c>
      <c r="AU7" s="1">
        <v>3</v>
      </c>
      <c r="AV7" s="1">
        <v>9</v>
      </c>
      <c r="AW7" s="120">
        <v>3</v>
      </c>
      <c r="AX7" s="120">
        <v>9</v>
      </c>
      <c r="AY7" s="36">
        <v>4</v>
      </c>
      <c r="AZ7" s="36">
        <v>7.5</v>
      </c>
      <c r="BA7" s="1">
        <v>4</v>
      </c>
      <c r="BB7" s="1">
        <v>17.5</v>
      </c>
      <c r="BC7" s="1">
        <v>4</v>
      </c>
      <c r="BD7" s="1">
        <v>9</v>
      </c>
      <c r="BE7" s="1">
        <v>15</v>
      </c>
      <c r="BF7" s="1">
        <v>7.5</v>
      </c>
      <c r="BG7" s="1">
        <v>12</v>
      </c>
      <c r="BH7" s="1">
        <v>9</v>
      </c>
      <c r="BI7" s="1">
        <v>3</v>
      </c>
      <c r="BJ7" s="1">
        <v>1.5</v>
      </c>
      <c r="BK7" s="1">
        <v>8</v>
      </c>
      <c r="BL7" s="1"/>
      <c r="BM7" s="131">
        <f>C7+E7+G7+I7+K7+M7+O7+Q7+S7+U7+W7+Y7+AA7+AC7+AE7+AG7+AI7+AK7+AM7+AO7+AQ7+AS7+AU7+AW7+AY7+BA7+BC7+BE7+BG7+BI7+BK7</f>
        <v>187</v>
      </c>
      <c r="BN7" s="1">
        <f t="shared" si="0"/>
        <v>168.5</v>
      </c>
    </row>
    <row r="8" spans="1:66" ht="18">
      <c r="A8" s="168" t="s">
        <v>30</v>
      </c>
      <c r="B8" s="169"/>
      <c r="C8" s="3">
        <v>5</v>
      </c>
      <c r="D8" s="3"/>
      <c r="E8" s="3">
        <v>3</v>
      </c>
      <c r="F8" s="3"/>
      <c r="G8" s="1">
        <v>11</v>
      </c>
      <c r="H8" s="1"/>
      <c r="I8" s="1"/>
      <c r="J8" s="1"/>
      <c r="K8" s="1"/>
      <c r="L8" s="1"/>
      <c r="M8" s="1">
        <v>4</v>
      </c>
      <c r="N8" s="1"/>
      <c r="O8" s="1">
        <v>4</v>
      </c>
      <c r="P8" s="1"/>
      <c r="Q8" s="1">
        <v>4</v>
      </c>
      <c r="R8" s="1"/>
      <c r="S8" s="1"/>
      <c r="T8" s="1"/>
      <c r="U8" s="1">
        <v>6</v>
      </c>
      <c r="V8" s="1">
        <v>2</v>
      </c>
      <c r="W8" s="1">
        <v>6</v>
      </c>
      <c r="X8" s="1"/>
      <c r="Y8" s="1">
        <v>6</v>
      </c>
      <c r="Z8" s="1">
        <v>1</v>
      </c>
      <c r="AA8" s="1">
        <v>3</v>
      </c>
      <c r="AB8" s="1">
        <v>1</v>
      </c>
      <c r="AC8" s="1">
        <v>4</v>
      </c>
      <c r="AD8" s="1">
        <v>1</v>
      </c>
      <c r="AE8" s="1">
        <v>4</v>
      </c>
      <c r="AF8" s="1"/>
      <c r="AG8" s="1"/>
      <c r="AH8" s="1"/>
      <c r="AI8" s="1">
        <v>3</v>
      </c>
      <c r="AJ8" s="1"/>
      <c r="AK8" s="1">
        <v>2</v>
      </c>
      <c r="AL8" s="1">
        <v>1</v>
      </c>
      <c r="AM8" s="1">
        <v>4</v>
      </c>
      <c r="AN8" s="1"/>
      <c r="AO8" s="36">
        <v>4</v>
      </c>
      <c r="AP8" s="36"/>
      <c r="AQ8" s="1">
        <v>5</v>
      </c>
      <c r="AR8" s="1"/>
      <c r="AS8" s="1">
        <v>5</v>
      </c>
      <c r="AT8" s="1"/>
      <c r="AU8" s="1"/>
      <c r="AV8" s="1"/>
      <c r="AW8" s="1">
        <v>5</v>
      </c>
      <c r="AX8" s="1">
        <v>0.5</v>
      </c>
      <c r="AY8" s="36">
        <v>4</v>
      </c>
      <c r="AZ8" s="36"/>
      <c r="BA8" s="1">
        <v>5</v>
      </c>
      <c r="BB8" s="1"/>
      <c r="BC8" s="1">
        <v>4</v>
      </c>
      <c r="BD8" s="1"/>
      <c r="BE8" s="1">
        <v>4</v>
      </c>
      <c r="BF8" s="1"/>
      <c r="BG8" s="1">
        <v>4</v>
      </c>
      <c r="BH8" s="1"/>
      <c r="BI8" s="1"/>
      <c r="BJ8" s="1"/>
      <c r="BK8" s="1">
        <v>4</v>
      </c>
      <c r="BL8" s="1"/>
      <c r="BM8" s="131">
        <f t="shared" si="1"/>
        <v>113</v>
      </c>
      <c r="BN8" s="1">
        <f t="shared" si="0"/>
        <v>6.5</v>
      </c>
    </row>
    <row r="9" spans="1:66" ht="18">
      <c r="A9" s="5" t="s">
        <v>21</v>
      </c>
      <c r="B9" s="5"/>
      <c r="C9" s="3"/>
      <c r="D9" s="3"/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36"/>
      <c r="AP9" s="36"/>
      <c r="AQ9" s="1"/>
      <c r="AR9" s="1"/>
      <c r="AS9" s="36"/>
      <c r="AT9" s="36"/>
      <c r="AU9" s="1"/>
      <c r="AV9" s="1"/>
      <c r="AW9" s="36"/>
      <c r="AX9" s="36"/>
      <c r="AY9" s="1"/>
      <c r="AZ9" s="1"/>
      <c r="BA9" s="36"/>
      <c r="BB9" s="36"/>
      <c r="BC9" s="1"/>
      <c r="BD9" s="1"/>
      <c r="BE9" s="36"/>
      <c r="BF9" s="36"/>
      <c r="BG9" s="1"/>
      <c r="BH9" s="1"/>
      <c r="BI9" s="36"/>
      <c r="BJ9" s="36"/>
      <c r="BK9" s="1"/>
      <c r="BL9" s="1"/>
      <c r="BM9" s="131">
        <f t="shared" si="1"/>
        <v>0</v>
      </c>
      <c r="BN9" s="1">
        <f t="shared" si="0"/>
        <v>0</v>
      </c>
    </row>
    <row r="10" spans="1:66" ht="18">
      <c r="A10" s="5" t="s">
        <v>22</v>
      </c>
      <c r="B10" s="5"/>
      <c r="C10" s="3"/>
      <c r="D10" s="3"/>
      <c r="E10" s="3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36"/>
      <c r="AP10" s="36"/>
      <c r="AQ10" s="1"/>
      <c r="AR10" s="1"/>
      <c r="AS10" s="1"/>
      <c r="AT10" s="1"/>
      <c r="AU10" s="1"/>
      <c r="AV10" s="1"/>
      <c r="AW10" s="1"/>
      <c r="AX10" s="1"/>
      <c r="AY10" s="36"/>
      <c r="AZ10" s="36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1">
        <f t="shared" si="1"/>
        <v>0</v>
      </c>
      <c r="BN10" s="1">
        <f t="shared" si="0"/>
        <v>0</v>
      </c>
    </row>
    <row r="11" spans="1:66" ht="18">
      <c r="A11" s="5" t="s">
        <v>23</v>
      </c>
      <c r="B11" s="5"/>
      <c r="C11" s="3"/>
      <c r="D11" s="3"/>
      <c r="E11" s="3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36"/>
      <c r="AP11" s="36"/>
      <c r="AQ11" s="1"/>
      <c r="AR11" s="1"/>
      <c r="AS11" s="1"/>
      <c r="AT11" s="1"/>
      <c r="AU11" s="1"/>
      <c r="AV11" s="1"/>
      <c r="AW11" s="1"/>
      <c r="AX11" s="1"/>
      <c r="AY11" s="36"/>
      <c r="AZ11" s="3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1">
        <f t="shared" si="1"/>
        <v>0</v>
      </c>
      <c r="BN11" s="1">
        <f t="shared" si="0"/>
        <v>0</v>
      </c>
    </row>
    <row r="12" spans="1:66" ht="18">
      <c r="A12" s="5" t="s">
        <v>24</v>
      </c>
      <c r="B12" s="5"/>
      <c r="C12" s="3">
        <v>9</v>
      </c>
      <c r="D12" s="3">
        <v>2</v>
      </c>
      <c r="E12" s="3">
        <v>7</v>
      </c>
      <c r="F12" s="3">
        <v>4</v>
      </c>
      <c r="G12" s="61">
        <v>1</v>
      </c>
      <c r="H12" s="61"/>
      <c r="I12" s="61"/>
      <c r="J12" s="61"/>
      <c r="K12" s="61"/>
      <c r="L12" s="61"/>
      <c r="M12" s="61"/>
      <c r="N12" s="61"/>
      <c r="O12" s="61">
        <v>0.5</v>
      </c>
      <c r="P12" s="61">
        <v>1</v>
      </c>
      <c r="Q12" s="61">
        <v>1</v>
      </c>
      <c r="R12" s="61"/>
      <c r="S12" s="61">
        <v>7</v>
      </c>
      <c r="T12" s="61">
        <v>4</v>
      </c>
      <c r="U12" s="61"/>
      <c r="V12" s="61"/>
      <c r="W12" s="61">
        <v>18</v>
      </c>
      <c r="X12" s="61">
        <v>2</v>
      </c>
      <c r="Y12" s="61">
        <v>8</v>
      </c>
      <c r="Z12" s="61">
        <v>2</v>
      </c>
      <c r="AA12" s="61">
        <v>1</v>
      </c>
      <c r="AB12" s="61">
        <v>2</v>
      </c>
      <c r="AC12" s="61">
        <v>1</v>
      </c>
      <c r="AD12" s="61">
        <v>2</v>
      </c>
      <c r="AE12" s="61">
        <v>1</v>
      </c>
      <c r="AF12" s="61">
        <v>2</v>
      </c>
      <c r="AG12" s="61">
        <v>1</v>
      </c>
      <c r="AH12" s="61">
        <v>2</v>
      </c>
      <c r="AI12" s="61"/>
      <c r="AJ12" s="61"/>
      <c r="AK12" s="61">
        <v>1</v>
      </c>
      <c r="AL12" s="61">
        <v>2</v>
      </c>
      <c r="AM12" s="61">
        <v>1</v>
      </c>
      <c r="AN12" s="61">
        <v>2</v>
      </c>
      <c r="AO12" s="5">
        <v>1</v>
      </c>
      <c r="AP12" s="5">
        <v>1.5</v>
      </c>
      <c r="AQ12" s="61">
        <v>1</v>
      </c>
      <c r="AR12" s="61"/>
      <c r="AS12" s="61">
        <v>1</v>
      </c>
      <c r="AT12" s="61"/>
      <c r="AU12" s="61">
        <v>1</v>
      </c>
      <c r="AV12" s="61"/>
      <c r="AW12" s="61">
        <v>1</v>
      </c>
      <c r="AX12" s="61"/>
      <c r="AY12" s="5">
        <v>6</v>
      </c>
      <c r="AZ12" s="5">
        <v>2</v>
      </c>
      <c r="BA12" s="61">
        <v>1</v>
      </c>
      <c r="BB12" s="61">
        <v>2</v>
      </c>
      <c r="BC12" s="61">
        <v>1</v>
      </c>
      <c r="BD12" s="61">
        <v>1</v>
      </c>
      <c r="BE12" s="61">
        <v>1</v>
      </c>
      <c r="BF12" s="61">
        <v>0.5</v>
      </c>
      <c r="BG12" s="61">
        <v>1</v>
      </c>
      <c r="BH12" s="61">
        <v>2</v>
      </c>
      <c r="BI12" s="61">
        <v>1</v>
      </c>
      <c r="BJ12" s="61">
        <v>2</v>
      </c>
      <c r="BK12" s="61"/>
      <c r="BL12" s="61"/>
      <c r="BM12" s="131">
        <f>C12+E12+G12+I12+K12+M12+O12+Q12+S12+U12+W12+Y12+AA12+AC12+AE12+AG12+AI12+AK12+AM12+AO12+AQ12+AS12+AU12+AW12+AY12+BA12+BC12+BE12+BG12+BI12+BK12</f>
        <v>73.5</v>
      </c>
      <c r="BN12" s="1">
        <f t="shared" si="0"/>
        <v>38</v>
      </c>
    </row>
    <row r="13" spans="1:66" ht="18">
      <c r="A13" s="5" t="s">
        <v>25</v>
      </c>
      <c r="B13" s="5"/>
      <c r="C13" s="3">
        <v>6</v>
      </c>
      <c r="D13" s="3">
        <v>15.5</v>
      </c>
      <c r="E13" s="62">
        <v>6</v>
      </c>
      <c r="F13" s="62">
        <v>15.5</v>
      </c>
      <c r="G13" s="61">
        <v>7</v>
      </c>
      <c r="H13" s="61">
        <v>18</v>
      </c>
      <c r="I13" s="61">
        <v>7</v>
      </c>
      <c r="J13" s="61">
        <v>16.5</v>
      </c>
      <c r="K13" s="61">
        <v>1</v>
      </c>
      <c r="L13" s="61">
        <v>2</v>
      </c>
      <c r="M13" s="61">
        <v>1</v>
      </c>
      <c r="N13" s="61">
        <v>2.5</v>
      </c>
      <c r="O13" s="61">
        <v>6</v>
      </c>
      <c r="P13" s="61">
        <v>12.5</v>
      </c>
      <c r="Q13" s="61">
        <v>5</v>
      </c>
      <c r="R13" s="61">
        <v>11.5</v>
      </c>
      <c r="S13" s="61">
        <v>6</v>
      </c>
      <c r="T13" s="61">
        <v>14</v>
      </c>
      <c r="U13" s="61">
        <v>6</v>
      </c>
      <c r="V13" s="61">
        <v>16</v>
      </c>
      <c r="W13" s="61">
        <v>9</v>
      </c>
      <c r="X13" s="61">
        <v>23</v>
      </c>
      <c r="Y13" s="61">
        <v>9</v>
      </c>
      <c r="Z13" s="61">
        <v>26.5</v>
      </c>
      <c r="AA13" s="61">
        <v>8</v>
      </c>
      <c r="AB13" s="61">
        <v>20.5</v>
      </c>
      <c r="AC13" s="61">
        <v>8</v>
      </c>
      <c r="AD13" s="61">
        <v>23.5</v>
      </c>
      <c r="AE13" s="61">
        <v>7</v>
      </c>
      <c r="AF13" s="61">
        <v>18</v>
      </c>
      <c r="AG13" s="61">
        <v>7</v>
      </c>
      <c r="AH13" s="61">
        <v>20.5</v>
      </c>
      <c r="AI13" s="61">
        <v>8</v>
      </c>
      <c r="AJ13" s="61">
        <v>18</v>
      </c>
      <c r="AK13" s="61">
        <v>7</v>
      </c>
      <c r="AL13" s="61">
        <v>20.5</v>
      </c>
      <c r="AM13" s="61">
        <v>7</v>
      </c>
      <c r="AN13" s="61">
        <v>16.5</v>
      </c>
      <c r="AO13" s="5">
        <v>7</v>
      </c>
      <c r="AP13" s="5">
        <v>20.5</v>
      </c>
      <c r="AQ13" s="61">
        <v>6</v>
      </c>
      <c r="AR13" s="61">
        <v>15.5</v>
      </c>
      <c r="AS13" s="61">
        <v>6</v>
      </c>
      <c r="AT13" s="61">
        <v>17.5</v>
      </c>
      <c r="AU13" s="61">
        <v>6</v>
      </c>
      <c r="AV13" s="61">
        <v>11.5</v>
      </c>
      <c r="AW13" s="61">
        <v>5</v>
      </c>
      <c r="AX13" s="61">
        <v>14.5</v>
      </c>
      <c r="AY13" s="5">
        <v>6</v>
      </c>
      <c r="AZ13" s="5">
        <v>15</v>
      </c>
      <c r="BA13" s="61">
        <v>6</v>
      </c>
      <c r="BB13" s="61">
        <v>7.5</v>
      </c>
      <c r="BC13" s="61">
        <v>7</v>
      </c>
      <c r="BD13" s="61">
        <v>18</v>
      </c>
      <c r="BE13" s="61">
        <v>7</v>
      </c>
      <c r="BF13" s="61">
        <v>15.5</v>
      </c>
      <c r="BG13" s="61">
        <v>6</v>
      </c>
      <c r="BH13" s="61">
        <v>14</v>
      </c>
      <c r="BI13" s="61">
        <v>6</v>
      </c>
      <c r="BJ13" s="61">
        <v>15</v>
      </c>
      <c r="BK13" s="61">
        <v>6</v>
      </c>
      <c r="BL13" s="61">
        <v>11</v>
      </c>
      <c r="BM13" s="131">
        <f t="shared" si="1"/>
        <v>195</v>
      </c>
      <c r="BN13" s="1">
        <f t="shared" si="0"/>
        <v>486.5</v>
      </c>
    </row>
    <row r="14" spans="1:66" ht="18">
      <c r="A14" s="6" t="s">
        <v>26</v>
      </c>
      <c r="B14" s="6"/>
      <c r="C14" s="3"/>
      <c r="D14" s="3"/>
      <c r="E14" s="3"/>
      <c r="F14" s="3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5"/>
      <c r="AP14" s="5"/>
      <c r="AQ14" s="61"/>
      <c r="AR14" s="61"/>
      <c r="AS14" s="61"/>
      <c r="AT14" s="61"/>
      <c r="AU14" s="61"/>
      <c r="AV14" s="61"/>
      <c r="AW14" s="61"/>
      <c r="AX14" s="61"/>
      <c r="AY14" s="5"/>
      <c r="AZ14" s="5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131">
        <f t="shared" si="1"/>
        <v>0</v>
      </c>
      <c r="BN14" s="1">
        <f t="shared" si="0"/>
        <v>0</v>
      </c>
    </row>
    <row r="15" spans="1:66" ht="18">
      <c r="A15" s="5" t="s">
        <v>27</v>
      </c>
      <c r="B15" s="5"/>
      <c r="C15" s="3"/>
      <c r="D15" s="3"/>
      <c r="E15" s="3"/>
      <c r="F15" s="3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5"/>
      <c r="AP15" s="5"/>
      <c r="AQ15" s="61"/>
      <c r="AR15" s="61"/>
      <c r="AS15" s="61"/>
      <c r="AT15" s="61"/>
      <c r="AU15" s="61"/>
      <c r="AV15" s="61"/>
      <c r="AW15" s="61"/>
      <c r="AX15" s="61"/>
      <c r="AY15" s="5"/>
      <c r="AZ15" s="5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131">
        <f t="shared" si="1"/>
        <v>0</v>
      </c>
      <c r="BN15" s="1">
        <f t="shared" si="0"/>
        <v>0</v>
      </c>
    </row>
    <row r="16" spans="1:66" ht="18">
      <c r="A16" s="7" t="s">
        <v>28</v>
      </c>
      <c r="B16" s="8"/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36"/>
      <c r="AP16" s="36"/>
      <c r="AQ16" s="1"/>
      <c r="AR16" s="1"/>
      <c r="AS16" s="1"/>
      <c r="AT16" s="1"/>
      <c r="AU16" s="1"/>
      <c r="AV16" s="1"/>
      <c r="AW16" s="1"/>
      <c r="AX16" s="1"/>
      <c r="AY16" s="36"/>
      <c r="AZ16" s="3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1">
        <f t="shared" si="1"/>
        <v>0</v>
      </c>
      <c r="BN16" s="1">
        <f t="shared" si="0"/>
        <v>0</v>
      </c>
    </row>
    <row r="17" spans="1:68" ht="18">
      <c r="A17" s="4" t="s">
        <v>78</v>
      </c>
      <c r="B17" s="4"/>
      <c r="C17" s="3"/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36"/>
      <c r="AP17" s="36"/>
      <c r="AQ17" s="1"/>
      <c r="AR17" s="1"/>
      <c r="AS17" s="1"/>
      <c r="AT17" s="1"/>
      <c r="AU17" s="1"/>
      <c r="AV17" s="1"/>
      <c r="AW17" s="1"/>
      <c r="AX17" s="1"/>
      <c r="AY17" s="36"/>
      <c r="AZ17" s="3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1">
        <f t="shared" si="1"/>
        <v>0</v>
      </c>
      <c r="BN17" s="1">
        <f t="shared" si="0"/>
        <v>0</v>
      </c>
    </row>
    <row r="18" spans="1:68" ht="18">
      <c r="A18" s="9" t="s">
        <v>29</v>
      </c>
      <c r="B18" s="10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36"/>
      <c r="AP18" s="36"/>
      <c r="AQ18" s="1"/>
      <c r="AR18" s="1"/>
      <c r="AS18" s="1"/>
      <c r="AT18" s="1"/>
      <c r="AU18" s="1"/>
      <c r="AV18" s="1"/>
      <c r="AW18" s="1"/>
      <c r="AX18" s="1"/>
      <c r="AY18" s="36"/>
      <c r="AZ18" s="3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1">
        <f t="shared" si="1"/>
        <v>0</v>
      </c>
      <c r="BN18" s="1">
        <f t="shared" si="0"/>
        <v>0</v>
      </c>
      <c r="BO18" s="27"/>
    </row>
    <row r="19" spans="1:68">
      <c r="A19" s="170" t="s">
        <v>3</v>
      </c>
      <c r="B19" s="170"/>
      <c r="C19" s="1">
        <f>SUM(C2:C18)</f>
        <v>34</v>
      </c>
      <c r="D19" s="1">
        <f t="shared" ref="D19:BL19" si="2">SUM(D2:D18)</f>
        <v>36</v>
      </c>
      <c r="E19" s="1">
        <f t="shared" si="2"/>
        <v>24</v>
      </c>
      <c r="F19" s="1">
        <f t="shared" si="2"/>
        <v>36</v>
      </c>
      <c r="G19" s="1">
        <f t="shared" si="2"/>
        <v>26</v>
      </c>
      <c r="H19" s="1">
        <f t="shared" si="2"/>
        <v>35</v>
      </c>
      <c r="I19" s="1">
        <f t="shared" si="2"/>
        <v>14</v>
      </c>
      <c r="J19" s="1">
        <f t="shared" si="2"/>
        <v>32.5</v>
      </c>
      <c r="K19" s="1">
        <f t="shared" si="2"/>
        <v>5</v>
      </c>
      <c r="L19" s="1">
        <f t="shared" si="2"/>
        <v>9</v>
      </c>
      <c r="M19" s="1">
        <f t="shared" si="2"/>
        <v>9</v>
      </c>
      <c r="N19" s="1">
        <f t="shared" si="2"/>
        <v>10</v>
      </c>
      <c r="O19" s="1">
        <f t="shared" si="2"/>
        <v>16.5</v>
      </c>
      <c r="P19" s="1">
        <f t="shared" si="2"/>
        <v>32</v>
      </c>
      <c r="Q19" s="1">
        <f t="shared" si="2"/>
        <v>25</v>
      </c>
      <c r="R19" s="1">
        <f t="shared" si="2"/>
        <v>28</v>
      </c>
      <c r="S19" s="1">
        <f t="shared" si="2"/>
        <v>30</v>
      </c>
      <c r="T19" s="1">
        <f t="shared" si="2"/>
        <v>33.5</v>
      </c>
      <c r="U19" s="1">
        <f t="shared" si="2"/>
        <v>30</v>
      </c>
      <c r="V19" s="1">
        <f t="shared" si="2"/>
        <v>37</v>
      </c>
      <c r="W19" s="1">
        <f t="shared" si="2"/>
        <v>49</v>
      </c>
      <c r="X19" s="1">
        <f t="shared" si="2"/>
        <v>39.5</v>
      </c>
      <c r="Y19" s="1">
        <f t="shared" si="2"/>
        <v>37</v>
      </c>
      <c r="Z19" s="1">
        <f t="shared" si="2"/>
        <v>45</v>
      </c>
      <c r="AA19" s="1">
        <f>SUM(AA2:AA18)</f>
        <v>28</v>
      </c>
      <c r="AB19" s="1">
        <f t="shared" si="2"/>
        <v>43.5</v>
      </c>
      <c r="AC19" s="1">
        <f>'500-600-700 CASH'!Q83+fierwood!AD6+SHIFTING!AD17+DRIER!AD14+ROLLING!AD9+LOFT!AD11+'LORRY HELPERS'!AD14</f>
        <v>26</v>
      </c>
      <c r="AD19" s="1">
        <f t="shared" si="2"/>
        <v>47.5</v>
      </c>
      <c r="AE19" s="1">
        <f t="shared" si="2"/>
        <v>31</v>
      </c>
      <c r="AF19" s="1">
        <f t="shared" si="2"/>
        <v>45.5</v>
      </c>
      <c r="AG19" s="1">
        <f>SUM(AG2:AG18)</f>
        <v>18</v>
      </c>
      <c r="AH19" s="1">
        <f t="shared" si="2"/>
        <v>37</v>
      </c>
      <c r="AI19" s="1">
        <f>SUM(AI2:AI18)</f>
        <v>27</v>
      </c>
      <c r="AJ19" s="1">
        <f t="shared" si="2"/>
        <v>34.5</v>
      </c>
      <c r="AK19" s="1">
        <f>SUM(AK2:AK18)</f>
        <v>19</v>
      </c>
      <c r="AL19" s="1">
        <f t="shared" si="2"/>
        <v>46.5</v>
      </c>
      <c r="AM19" s="1">
        <f t="shared" si="2"/>
        <v>22</v>
      </c>
      <c r="AN19" s="1">
        <f t="shared" si="2"/>
        <v>39</v>
      </c>
      <c r="AO19" s="1">
        <f t="shared" si="2"/>
        <v>20</v>
      </c>
      <c r="AP19" s="1">
        <f t="shared" si="2"/>
        <v>38.5</v>
      </c>
      <c r="AQ19" s="1">
        <f t="shared" si="2"/>
        <v>21</v>
      </c>
      <c r="AR19" s="1">
        <f t="shared" si="2"/>
        <v>38</v>
      </c>
      <c r="AS19" s="1">
        <f t="shared" si="2"/>
        <v>19</v>
      </c>
      <c r="AT19" s="1">
        <f t="shared" si="2"/>
        <v>34</v>
      </c>
      <c r="AU19" s="1">
        <f t="shared" si="2"/>
        <v>12</v>
      </c>
      <c r="AV19" s="1">
        <f t="shared" si="2"/>
        <v>25.5</v>
      </c>
      <c r="AW19" s="1">
        <f t="shared" si="2"/>
        <v>18</v>
      </c>
      <c r="AX19" s="1">
        <f t="shared" si="2"/>
        <v>33</v>
      </c>
      <c r="AY19" s="1">
        <f t="shared" si="2"/>
        <v>24</v>
      </c>
      <c r="AZ19" s="1">
        <f t="shared" si="2"/>
        <v>32.5</v>
      </c>
      <c r="BA19" s="1">
        <f t="shared" si="2"/>
        <v>19</v>
      </c>
      <c r="BB19" s="1">
        <f t="shared" si="2"/>
        <v>34.5</v>
      </c>
      <c r="BC19" s="1">
        <f t="shared" si="2"/>
        <v>20</v>
      </c>
      <c r="BD19" s="1">
        <f t="shared" si="2"/>
        <v>41</v>
      </c>
      <c r="BE19" s="1">
        <f t="shared" si="2"/>
        <v>31</v>
      </c>
      <c r="BF19" s="1">
        <f t="shared" si="2"/>
        <v>35</v>
      </c>
      <c r="BG19" s="1">
        <f t="shared" si="2"/>
        <v>26</v>
      </c>
      <c r="BH19" s="1">
        <f t="shared" si="2"/>
        <v>33</v>
      </c>
      <c r="BI19" s="1">
        <f t="shared" si="2"/>
        <v>15</v>
      </c>
      <c r="BJ19" s="1">
        <f t="shared" si="2"/>
        <v>29.5</v>
      </c>
      <c r="BK19" s="1">
        <f t="shared" si="2"/>
        <v>23</v>
      </c>
      <c r="BL19" s="1">
        <f t="shared" si="2"/>
        <v>24.5</v>
      </c>
      <c r="BM19" s="131">
        <f>SUM(BM2:BM18)</f>
        <v>718.5</v>
      </c>
      <c r="BN19" s="12">
        <f>SUM(BN2:BN18)</f>
        <v>1066</v>
      </c>
    </row>
    <row r="20" spans="1:68">
      <c r="A20" s="171" t="s">
        <v>3</v>
      </c>
      <c r="B20" s="171"/>
      <c r="C20" s="36">
        <f>'500-600-700 CASH'!D83+'500-600-700 CASH'!D139+fierwood!D6+SHIFTING!D17+DRIER!D14+ROLLING!D9+LOFT!D11+'LORRY HELPERS'!D14</f>
        <v>34</v>
      </c>
      <c r="D20" s="36">
        <f>fierwood!E6+SHIFTING!E17+DRIER!E14+ROLLING!E9+LOFT!E11+'LORRY HELPERS'!E14</f>
        <v>36</v>
      </c>
      <c r="E20" s="36">
        <f>'500-600-700 CASH'!E83+'500-600-700 CASH'!E102+'500-600-700 CASH'!E139+fierwood!F6+SHIFTING!F17+DRIER!F14+ROLLING!F9+LOFT!F11+'LORRY HELPERS'!F14</f>
        <v>24</v>
      </c>
      <c r="F20" s="36">
        <f>fierwood!G6+SHIFTING!G17+DRIER!G14+ROLLING!G9+LOFT!G11+'LORRY HELPERS'!G14</f>
        <v>36</v>
      </c>
      <c r="G20" s="36">
        <f>'500-600-700 CASH'!F83+fierwood!H6+SHIFTING!H17+DRIER!H14+ROLLING!H9+LOFT!H11+'LORRY HELPERS'!H14</f>
        <v>26</v>
      </c>
      <c r="H20" s="36">
        <f>fierwood!I6+SHIFTING!I17+DRIER!I14+ROLLING!I9+LOFT!I11+'LORRY HELPERS'!I14</f>
        <v>35</v>
      </c>
      <c r="I20" s="36">
        <f>'500-600-700 CASH'!G83+'500-600-700 CASH'!G139+fierwood!J6+SHIFTING!J17+DRIER!J14+ROLLING!J9+LOFT!J11+'LORRY HELPERS'!J14</f>
        <v>14</v>
      </c>
      <c r="J20" s="36">
        <f>fierwood!K6+SHIFTING!K17+DRIER!K14+ROLLING!K9+LOFT!K11+'LORRY HELPERS'!K14</f>
        <v>32.5</v>
      </c>
      <c r="K20" s="36">
        <f>'500-600-700 CASH'!H83+'500-600-700 CASH'!H102+'500-600-700 CASH'!H139+fierwood!L6+SHIFTING!L17+DRIER!L14+ROLLING!L9+LOFT!L11+'LORRY HELPERS'!L14</f>
        <v>5</v>
      </c>
      <c r="L20" s="36">
        <f>fierwood!M6+SHIFTING!M17+DRIER!M14+ROLLING!M9+LOFT!M11+'LORRY HELPERS'!M14</f>
        <v>9</v>
      </c>
      <c r="M20" s="36">
        <f>'500-600-700 CASH'!I83+'500-600-700 CASH'!I102+'500-600-700 CASH'!I139+fierwood!N6+SHIFTING!N17+DRIER!N14+ROLLING!N9+LOFT!N11+'LORRY HELPERS'!N14</f>
        <v>9</v>
      </c>
      <c r="N20" s="36">
        <f>fierwood!O6+SHIFTING!O17+DRIER!O14+ROLLING!O9+LOFT!O11+'LORRY HELPERS'!O14</f>
        <v>10</v>
      </c>
      <c r="O20" s="36">
        <f>SHIFTING!P17+DRIER!P14+ROLLING!P9+LOFT!P11+'LORRY HELPERS'!P14</f>
        <v>16.5</v>
      </c>
      <c r="P20" s="36">
        <f>fierwood!Q6+SHIFTING!Q17+DRIER!Q14+ROLLING!Q9+LOFT!Q11+'LORRY HELPERS'!Q14</f>
        <v>32</v>
      </c>
      <c r="Q20" s="36">
        <f>'500-600-700 CASH'!K83+'500-600-700 CASH'!K139+SHIFTING!R17+DRIER!R14+ROLLING!R9+LOFT!R11+'LORRY HELPERS'!R14</f>
        <v>25</v>
      </c>
      <c r="R20" s="36">
        <f>fierwood!S6+SHIFTING!S17+DRIER!S14+ROLLING!S9+LOFT!S11+'LORRY HELPERS'!S14</f>
        <v>28</v>
      </c>
      <c r="S20" s="36">
        <f>'500-600-700 CASH'!L83+'500-600-700 CASH'!L139+fierwood!T6+SHIFTING!T17+DRIER!T14+ROLLING!T9+LOFT!T11</f>
        <v>30</v>
      </c>
      <c r="T20" s="36">
        <f>fierwood!U6+SHIFTING!U17+DRIER!U14+ROLLING!U9+LOFT!U11+'LORRY HELPERS'!U14</f>
        <v>33.5</v>
      </c>
      <c r="U20" s="36">
        <f>'500-600-700 CASH'!M83+fierwood!V6+SHIFTING!V17+DRIER!V14+ROLLING!V9+LOFT!V11+'LORRY HELPERS'!V14</f>
        <v>30</v>
      </c>
      <c r="V20" s="36">
        <f>fierwood!W6+SHIFTING!W17+DRIER!W14+ROLLING!W9+LOFT!W11+'LORRY HELPERS'!W14</f>
        <v>37</v>
      </c>
      <c r="W20" s="36">
        <v>49</v>
      </c>
      <c r="X20" s="36">
        <f>fierwood!Y6+SHIFTING!Y17+DRIER!Y14+ROLLING!Y9+LOFT!Y11+'LORRY HELPERS'!Y14</f>
        <v>39.5</v>
      </c>
      <c r="Y20" s="36">
        <f>'500-600-700 CASH'!O83+SHIFTING!Z17+DRIER!Z14+ROLLING!Z9+LOFT!Z11+'LORRY HELPERS'!Z14</f>
        <v>37</v>
      </c>
      <c r="Z20" s="36">
        <f>fierwood!AA6+SHIFTING!AA17+DRIER!AA14+ROLLING!AA9+LOFT!AA11+'LORRY HELPERS'!AA14</f>
        <v>45</v>
      </c>
      <c r="AA20" s="36">
        <f>'500-600-700 CASH'!P83+'500-600-700 CASH'!P139+SHIFTING!AB17+DRIER!AB14+ROLLING!AB9+LOFT!AB11+'LORRY HELPERS'!AB14</f>
        <v>28</v>
      </c>
      <c r="AB20" s="36">
        <f>fierwood!AC6+SHIFTING!AC17+DRIER!AC14+ROLLING!AC9+LOFT!AC11+'LORRY HELPERS'!AC14</f>
        <v>43.5</v>
      </c>
      <c r="AC20" s="36">
        <f>'500-600-700 CASH'!Q83+fierwood!AD6+SHIFTING!AD17+DRIER!AD14+ROLLING!AD9+LOFT!AD11+'LORRY HELPERS'!AD14</f>
        <v>26</v>
      </c>
      <c r="AD20" s="36">
        <f>fierwood!AE6+SHIFTING!AE17+DRIER!AE14+ROLLING!AE9+LOFT!AE11+'LORRY HELPERS'!AE14</f>
        <v>47.5</v>
      </c>
      <c r="AE20" s="36">
        <f>fierwood!AF6+SHIFTING!AF17+DRIER!AF14+ROLLING!AF9+LOFT!AF11+'LORRY HELPERS'!AF14+'500-600-700 CASH'!R139+'500-600-700 CASH'!R83</f>
        <v>31</v>
      </c>
      <c r="AF20" s="36">
        <f>fierwood!AG6+SHIFTING!AG17+DRIER!AG14+ROLLING!AG9+LOFT!AG11+'LORRY HELPERS'!AG14</f>
        <v>45.5</v>
      </c>
      <c r="AG20" s="36">
        <f>'500-600-700 CASH'!S83+fierwood!AH6+SHIFTING!AH17+DRIER!AH14+ROLLING!AH9+LOFT!AH11+'LORRY HELPERS'!AH14</f>
        <v>18</v>
      </c>
      <c r="AH20" s="36">
        <f>fierwood!AI6+SHIFTING!AI17+DRIER!AI14+ROLLING!AI9+LOFT!AI11+'LORRY HELPERS'!AI14</f>
        <v>37</v>
      </c>
      <c r="AI20" s="1">
        <f>fierwood!AJ6+SHIFTING!AJ17+DRIER!AJ14+ROLLING!AJ9+LOFT!AJ11+'LORRY HELPERS'!AJ14+'500-600-700 CASH'!T83</f>
        <v>27</v>
      </c>
      <c r="AJ20" s="36">
        <f>fierwood!AK6+SHIFTING!AK17+DRIER!AK14+ROLLING!AK9+LOFT!AK11+'LORRY HELPERS'!AK14</f>
        <v>34.5</v>
      </c>
      <c r="AK20" s="36">
        <f>'500-600-700 CASH'!U83+fierwood!AL6+SHIFTING!AL17+DRIER!AL14+ROLLING!AL9+LOFT!AL11+'LORRY HELPERS'!AL14</f>
        <v>19</v>
      </c>
      <c r="AL20" s="36">
        <f>SHIFTING!AM17+DRIER!AM14+ROLLING!AM9+LOFT!AM11+'LORRY HELPERS'!AM14+fierwood!AM6</f>
        <v>46.5</v>
      </c>
      <c r="AM20" s="36">
        <f>'500-600-700 CASH'!V83+fierwood!AN6+SHIFTING!AN17+DRIER!AN14+ROLLING!AN9+LOFT!AN11+'LORRY HELPERS'!AN14</f>
        <v>22</v>
      </c>
      <c r="AN20" s="36">
        <f>fierwood!AO6+SHIFTING!AO17+DRIER!AO14+ROLLING!AO9+LOFT!AO11+'LORRY HELPERS'!AO14</f>
        <v>39</v>
      </c>
      <c r="AO20" s="132">
        <f>fierwood!AP6+SHIFTING!AP17+DRIER!AP14+ROLLING!AP9+LOFT!AP11+'LORRY HELPERS'!AP14</f>
        <v>20</v>
      </c>
      <c r="AP20" s="36">
        <f>fierwood!AQ6+SHIFTING!AQ17+DRIER!AQ14+ROLLING!AQ9+LOFT!AQ11+'LORRY HELPERS'!AQ14</f>
        <v>38.5</v>
      </c>
      <c r="AQ20" s="36">
        <f>'500-600-700 CASH'!X83+'500-600-700 CASH'!X139+fierwood!AR6+SHIFTING!AR17+DRIER!AR14+ROLLING!AR9+LOFT!AR11+'LORRY HELPERS'!AR14</f>
        <v>21</v>
      </c>
      <c r="AR20" s="36">
        <f>fierwood!AS6+SHIFTING!AS17+DRIER!AS14+ROLLING!AS9+LOFT!AS11+'LORRY HELPERS'!AS14</f>
        <v>38</v>
      </c>
      <c r="AS20" s="36">
        <f>'500-600-700 CASH'!Y83+'500-600-700 CASH'!Y139+fierwood!AT6+SHIFTING!AT17+DRIER!AT14+ROLLING!AT9+LOFT!AT11+'LORRY HELPERS'!AT14</f>
        <v>19</v>
      </c>
      <c r="AT20" s="36">
        <f>fierwood!AU6+SHIFTING!AU17+DRIER!AU14+ROLLING!AU9+LOFT!AU11+'LORRY HELPERS'!AU14</f>
        <v>34</v>
      </c>
      <c r="AU20" s="36">
        <f>'500-600-700 CASH'!Z83+fierwood!AV6+SHIFTING!AV17+DRIER!AV14+ROLLING!AV9+LOFT!AV11+'LORRY HELPERS'!AV14</f>
        <v>12</v>
      </c>
      <c r="AV20" s="36">
        <f>fierwood!AW6+SHIFTING!AW17+DRIER!AW14+ROLLING!AW9+LOFT!AW11+'LORRY HELPERS'!AW14</f>
        <v>25.5</v>
      </c>
      <c r="AW20" s="36">
        <f>'500-600-700 CASH'!AA83+fierwood!AX6+SHIFTING!AX17+DRIER!AX14+ROLLING!AX9+LOFT!AX11+'LORRY HELPERS'!AX14</f>
        <v>18</v>
      </c>
      <c r="AX20" s="36">
        <f>fierwood!AY6+SHIFTING!AY17+DRIER!AY14+ROLLING!AY9+LOFT!AY11+'LORRY HELPERS'!AY14</f>
        <v>33</v>
      </c>
      <c r="AY20" s="36">
        <f>'500-600-700 CASH'!AB83+fierwood!AZ6+SHIFTING!AZ17+DRIER!AZ14+ROLLING!AZ9+LOFT!AZ11+'LORRY HELPERS'!AZ14+'LORRY HELPERS'!BI22</f>
        <v>24</v>
      </c>
      <c r="AZ20" s="36">
        <f>fierwood!BA6+SHIFTING!BA17+DRIER!BA14+ROLLING!BA9+LOFT!BA11+'LORRY HELPERS'!BA14</f>
        <v>32.5</v>
      </c>
      <c r="BA20" s="36">
        <f>'500-600-700 CASH'!AC83+fierwood!BB6+SHIFTING!BB17+DRIER!BB14+ROLLING!BB9+LOFT!BB11+'LORRY HELPERS'!BB14</f>
        <v>19</v>
      </c>
      <c r="BB20" s="36">
        <f>'500-600-700 CASH'!AD83+fierwood!BC6+SHIFTING!BC17+DRIER!BC14+ROLLING!BC9+LOFT!BC11+'LORRY HELPERS'!BC14</f>
        <v>34.5</v>
      </c>
      <c r="BC20" s="36">
        <f>'500-600-700 CASH'!AD83+fierwood!BD6+SHIFTING!BD17+DRIER!BD14+ROLLING!BD9+LOFT!BD11+'LORRY HELPERS'!BD14</f>
        <v>20</v>
      </c>
      <c r="BD20" s="36">
        <f>fierwood!BE6+SHIFTING!BE17+DRIER!BE14+ROLLING!BE9+LOFT!BE11+'LORRY HELPERS'!BE14</f>
        <v>41</v>
      </c>
      <c r="BE20" s="36">
        <f>'500-600-700 CASH'!AE83+fierwood!BF6+SHIFTING!BF17++DRIER!BF14+ROLLING!BF9+LOFT!BF11+'LORRY HELPERS'!BF14</f>
        <v>31</v>
      </c>
      <c r="BF20" s="36">
        <f>fierwood!BG6+SHIFTING!BG17+DRIER!BG14+ROLLING!BG9+LOFT!BG11+'LORRY HELPERS'!BG14</f>
        <v>35</v>
      </c>
      <c r="BG20" s="36">
        <f>'500-600-700 CASH'!AF83+'500-600-700 CASH'!AF139+fierwood!BH6+SHIFTING!BH17+DRIER!BH14+ROLLING!BH9+LOFT!BH11+'LORRY HELPERS'!BH14</f>
        <v>26</v>
      </c>
      <c r="BH20" s="36">
        <f>fierwood!BI6+SHIFTING!BI17+DRIER!BI14+ROLLING!BI9+LOFT!BI11+'LORRY HELPERS'!BI14</f>
        <v>33</v>
      </c>
      <c r="BI20" s="36">
        <f>'500-600-700 CASH'!AG139+SHIFTING!BJ17+DRIER!BJ14+ROLLING!BJ9+LOFT!BJ11</f>
        <v>15</v>
      </c>
      <c r="BJ20" s="36">
        <f>fierwood!BK6+SHIFTING!BK17+DRIER!BK14+ROLLING!BK9+LOFT!BK11+'LORRY HELPERS'!BK14</f>
        <v>29.5</v>
      </c>
      <c r="BK20" s="36">
        <f>'500-600-700 CASH'!AH139+fierwood!BL6+SHIFTING!BL17+DRIER!BL14+LOFT!BL11+'LORRY HELPERS'!BL14</f>
        <v>23</v>
      </c>
      <c r="BL20" s="36">
        <f>fierwood!BM6+SHIFTING!BM17+DRIER!BM14+ROLLING!BM9+LOFT!BM11+'LORRY HELPERS'!BM14</f>
        <v>24.5</v>
      </c>
      <c r="BM20" s="131">
        <f>C20+E20+G20+I20+K20+M20+O20+Q20+S20+U20+W20+Y20+AA20+AC20+AE20+AG20+AI20+AK20+AM20+AO20+AQ20+AS20+AU20+AW20+AY20+BA20+BC20+BE20+BG20+BI20+BK20</f>
        <v>718.5</v>
      </c>
      <c r="BN20" s="12">
        <f>D20+F20+H20+J20+L20+N20+P20+R20+T20+V20+X20+Z20+AB20+AD20+AF20+AH20+AJ20+AL20+AN20+AP20+AR20+AT20+AV20+AX20+AZ20+BB20+BD20+BF20+BH20+BJ20+BL20</f>
        <v>1066</v>
      </c>
    </row>
    <row r="21" spans="1:68">
      <c r="C21">
        <f>C19-C20</f>
        <v>0</v>
      </c>
      <c r="D21">
        <f t="shared" ref="D21:BL21" si="3">D19-D20</f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>H19-H20</f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>W19-W20</f>
        <v>0</v>
      </c>
      <c r="X21">
        <f t="shared" si="3"/>
        <v>0</v>
      </c>
      <c r="Y21">
        <f>Y19-Y20</f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>AC19-AC20</f>
        <v>0</v>
      </c>
      <c r="AD21">
        <f t="shared" si="3"/>
        <v>0</v>
      </c>
      <c r="AE21">
        <f>AE19-AE20</f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3"/>
        <v>0</v>
      </c>
      <c r="BF21">
        <f t="shared" si="3"/>
        <v>0</v>
      </c>
      <c r="BG21">
        <f t="shared" si="3"/>
        <v>0</v>
      </c>
      <c r="BH21">
        <f t="shared" si="3"/>
        <v>0</v>
      </c>
      <c r="BI21">
        <f>BI19-BI20</f>
        <v>0</v>
      </c>
      <c r="BJ21">
        <f t="shared" si="3"/>
        <v>0</v>
      </c>
      <c r="BK21">
        <f t="shared" si="3"/>
        <v>0</v>
      </c>
      <c r="BL21">
        <f t="shared" si="3"/>
        <v>0</v>
      </c>
      <c r="BM21">
        <f>BM19-BM20</f>
        <v>0</v>
      </c>
      <c r="BN21">
        <f>BN19-BN20</f>
        <v>0</v>
      </c>
    </row>
    <row r="23" spans="1:68">
      <c r="C23">
        <f>'500-600-700 CASH'!D83+'500-600-700 CASH'!D102+'500-600-700 CASH'!D139+fierwood!D6+SHIFTING!D17+DRIER!D14+ROLLING!D9+LOFT!D11+'LORRY HELPERS'!D14</f>
        <v>34</v>
      </c>
      <c r="D23">
        <f>fierwood!E6+SHIFTING!E17+DRIER!E14+ROLLING!E9+LOFT!E11+'LORRY HELPERS'!E14</f>
        <v>36</v>
      </c>
      <c r="E23">
        <v>45</v>
      </c>
      <c r="F23">
        <f>fierwood!G6+SHIFTING!G17+DRIER!G14+ROLLING!G9+LOFT!G11+'LORRY HELPERS'!G14</f>
        <v>36</v>
      </c>
      <c r="G23">
        <f>'500-600-700 CASH'!F83+'500-600-700 CASH'!F102+'500-600-700 CASH'!F139+fierwood!H6+SHIFTING!H17+DRIER!H14+ROLLING!H9+LOFT!H11+'LORRY HELPERS'!H14</f>
        <v>26</v>
      </c>
      <c r="H23">
        <f>fierwood!I6+SHIFTING!I17+DRIER!I14+ROLLING!I9+LOFT!I11+'LORRY HELPERS'!I14</f>
        <v>35</v>
      </c>
      <c r="I23">
        <f>'500-600-700 CASH'!G83+'500-600-700 CASH'!G102+'500-600-700 CASH'!G139+fierwood!J6+SHIFTING!J17+DRIER!J14+ROLLING!J9+LOFT!J11+'LORRY HELPERS'!J14</f>
        <v>14</v>
      </c>
      <c r="J23">
        <f>'500-600-700 CASH'!H83+'500-600-700 CASH'!H102+'500-600-700 CASH'!H139+fierwood!K6+SHIFTING!K17+DRIER!K14+ROLLING!K9+LOFT!K11+'LORRY HELPERS'!K14</f>
        <v>32.5</v>
      </c>
      <c r="K23">
        <f>'500-600-700 CASH'!H83+'500-600-700 CASH'!H102+'500-600-700 CASH'!H139+fierwood!L6+SHIFTING!L17+DRIER!L14+ROLLING!L9+LOFT!L11+'LORRY HELPERS'!L14</f>
        <v>5</v>
      </c>
      <c r="L23">
        <f>fierwood!M6+SHIFTING!M17+DRIER!M14+ROLLING!M9+LOFT!M11+'LORRY HELPERS'!M14</f>
        <v>9</v>
      </c>
      <c r="M23">
        <f>'500-600-700 CASH'!I83+'500-600-700 CASH'!I102+'500-600-700 CASH'!I139+fierwood!N6+SHIFTING!N17+DRIER!N14+ROLLING!N9+LOFT!N11+'LORRY HELPERS'!N14</f>
        <v>9</v>
      </c>
      <c r="N23">
        <f>fierwood!O6+SHIFTING!O17+DRIER!O14+ROLLING!O9+LOFT!O11+'LORRY HELPERS'!O14</f>
        <v>10</v>
      </c>
      <c r="O23">
        <f>'500-600-700 CASH'!J83+'500-600-700 CASH'!J102+'500-600-700 CASH'!J139+fierwood!P6+SHIFTING!P17+DRIER!P14+ROLLING!P9+LOFT!P11+'LORRY HELPERS'!P14</f>
        <v>16.5</v>
      </c>
      <c r="P23">
        <f>fierwood!Q6+SHIFTING!Q17+DRIER!Q14+ROLLING!Q9+LOFT!Q11+'LORRY HELPERS'!Q14</f>
        <v>32</v>
      </c>
      <c r="Q23">
        <f>'500-600-700 CASH'!K83+'500-600-700 CASH'!K102+'500-600-700 CASH'!K139+fierwood!R6+SHIFTING!R17+DRIER!R14+ROLLING!R9+LOFT!R11+'LORRY HELPERS'!R14</f>
        <v>25</v>
      </c>
      <c r="R23">
        <f>fierwood!S6+SHIFTING!S17+DRIER!S14+ROLLING!S9+LOFT!S11+'LORRY HELPERS'!S14</f>
        <v>28</v>
      </c>
      <c r="S23">
        <f>'500-600-700 CASH'!L83+'500-600-700 CASH'!L102+'500-600-700 CASH'!L139+fierwood!T6+SHIFTING!T17+DRIER!T14+ROLLING!T9+LOFT!T11+'LORRY HELPERS'!T14</f>
        <v>30</v>
      </c>
      <c r="T23">
        <f>fierwood!U6+SHIFTING!U17+DRIER!U14+ROLLING!U9+LOFT!U11+'LORRY HELPERS'!U14</f>
        <v>33.5</v>
      </c>
      <c r="U23">
        <f>'500-600-700 CASH'!M83+'500-600-700 CASH'!M102+'500-600-700 CASH'!M139+fierwood!V6+SHIFTING!V17+DRIER!V14+ROLLING!V9+LOFT!V11+'LORRY HELPERS'!V14</f>
        <v>30</v>
      </c>
      <c r="V23">
        <f>fierwood!W6+SHIFTING!W17+DRIER!W14+ROLLING!W9+LOFT!W11+'LORRY HELPERS'!W14</f>
        <v>37</v>
      </c>
      <c r="W23">
        <f>'500-600-700 CASH'!N83+'500-600-700 CASH'!N102+'500-600-700 CASH'!N139+fierwood!X6+SHIFTING!X17+DRIER!X14+ROLLING!X9+LOFT!X11+'LORRY HELPERS'!X14</f>
        <v>49</v>
      </c>
      <c r="X23">
        <f>'500-600-700 CASH'!O83+'500-600-700 CASH'!O102+'500-600-700 CASH'!O139+fierwood!Y6+SHIFTING!Y17+DRIER!Y14+ROLLING!Y9+LOFT!Y11+'LORRY HELPERS'!Y14</f>
        <v>56.5</v>
      </c>
      <c r="Y23">
        <f>'500-600-700 CASH'!O83+'500-600-700 CASH'!O102+'500-600-700 CASH'!O139+fierwood!Z6+SHIFTING!Z17+DRIER!Z14+ROLLING!Z9+LOFT!Z11+'LORRY HELPERS'!Z14</f>
        <v>37</v>
      </c>
      <c r="Z23">
        <f>fierwood!AA6+SHIFTING!AA17+DRIER!AA14+ROLLING!AA9+LOFT!AA11+'LORRY HELPERS'!AA14</f>
        <v>45</v>
      </c>
      <c r="AA23">
        <f>'500-600-700 CASH'!P83+'500-600-700 CASH'!P102+'500-600-700 CASH'!P139+fierwood!AB6+SHIFTING!AB17+DRIER!AB14+ROLLING!AB9+LOFT!AB11+'LORRY HELPERS'!AB14</f>
        <v>28</v>
      </c>
      <c r="AB23">
        <f>'500-600-700 CASH'!Q83+'500-600-700 CASH'!Q102+'500-600-700 CASH'!Q139+fierwood!AC6+SHIFTING!AC17+DRIER!AC14+ROLLING!AC9+LOFT!AC11+'LORRY HELPERS'!AC14</f>
        <v>48.5</v>
      </c>
      <c r="AC23">
        <f>'500-600-700 CASH'!Q83+'500-600-700 CASH'!Q102+'500-600-700 CASH'!Q139+fierwood!AD6+SHIFTING!AD17+DRIER!AD14+ROLLING!AD9+LOFT!AD11+'LORRY HELPERS'!AD14</f>
        <v>26</v>
      </c>
      <c r="AD23">
        <f>fierwood!AE6+SHIFTING!AE17+DRIER!AE14+ROLLING!AE9+LOFT!AE11+'LORRY HELPERS'!AE14</f>
        <v>47.5</v>
      </c>
      <c r="AE23">
        <f>'500-600-700 CASH'!R83+'500-600-700 CASH'!R102+'500-600-700 CASH'!R139+fierwood!AF6+SHIFTING!AF17+DRIER!AF14+ROLLING!AF9+LOFT!AF11+'LORRY HELPERS'!AF14</f>
        <v>31</v>
      </c>
      <c r="AF23">
        <f>fierwood!AG6+SHIFTING!AG17+DRIER!AG14+ROLLING!AG9+LOFT!AG11+'LORRY HELPERS'!AG14</f>
        <v>45.5</v>
      </c>
      <c r="AG23">
        <f>'500-600-700 CASH'!S83+'500-600-700 CASH'!S102+'500-600-700 CASH'!S139+fierwood!AH6+SHIFTING!AH17+DRIER!AH14+ROLLING!AH9+LOFT!AH11+'LORRY HELPERS'!AH14</f>
        <v>18</v>
      </c>
      <c r="AH23">
        <f>'500-600-700 CASH'!T83+'500-600-700 CASH'!T102+'500-600-700 CASH'!T139+fierwood!AI6+SHIFTING!AI17+DRIER!AI14+ROLLING!AI9+LOFT!AI11+'LORRY HELPERS'!AI14</f>
        <v>47</v>
      </c>
      <c r="AI23">
        <f>'500-600-700 CASH'!T83+'500-600-700 CASH'!T102+'500-600-700 CASH'!T139+fierwood!AJ6+SHIFTING!AJ17+DRIER!AJ14+ROLLING!AJ9+LOFT!AJ11+'LORRY HELPERS'!AJ14</f>
        <v>27</v>
      </c>
      <c r="AJ23">
        <f>'500-600-700 CASH'!U83+'500-600-700 CASH'!U102+'500-600-700 CASH'!U139+fierwood!AK6+SHIFTING!AK17+DRIER!AK14+ROLLING!AK9+LOFT!AK11+'LORRY HELPERS'!AK14</f>
        <v>34.5</v>
      </c>
      <c r="AK23">
        <f>'500-600-700 CASH'!V83+'500-600-700 CASH'!V102+'500-600-700 CASH'!V139+fierwood!AL6+SHIFTING!AL17+DRIER!AL14+ROLLING!AL9+LOFT!AL11+'LORRY HELPERS'!AL14</f>
        <v>19</v>
      </c>
      <c r="AL23">
        <f>'500-600-700 CASH'!W83+'500-600-700 CASH'!W102+'500-600-700 CASH'!W139+fierwood!AM6+SHIFTING!AM17+DRIER!AM14+ROLLING!AM9+LOFT!AM11+'LORRY HELPERS'!AM14</f>
        <v>46.5</v>
      </c>
      <c r="AM23">
        <f>'500-600-700 CASH'!X83+'500-600-700 CASH'!X102+'500-600-700 CASH'!X139+fierwood!AN6+SHIFTING!AN17+DRIER!AN14+ROLLING!AN9+LOFT!AN11+'LORRY HELPERS'!AN14</f>
        <v>22</v>
      </c>
      <c r="AN23">
        <f>'500-600-700 CASH'!Y83+'500-600-700 CASH'!Y102+'500-600-700 CASH'!Y139+fierwood!AO6+SHIFTING!AO17+DRIER!AO14+ROLLING!AO9+LOFT!AO11+'LORRY HELPERS'!AO14</f>
        <v>39</v>
      </c>
      <c r="AO23">
        <f>'500-600-700 CASH'!W83+'500-600-700 CASH'!W102+'500-600-700 CASH'!W139+fierwood!AP6+SHIFTING!AP17+DRIER!AP14+ROLLING!AP9+LOFT!AP11+'LORRY HELPERS'!AP14</f>
        <v>20</v>
      </c>
      <c r="AP23">
        <f>'500-600-700 CASH'!AA83+'500-600-700 CASH'!AA102+'500-600-700 CASH'!AA139+fierwood!AQ6+SHIFTING!AQ17+DRIER!AQ14+ROLLING!AQ9+LOFT!AQ11+'LORRY HELPERS'!AQ14</f>
        <v>38.5</v>
      </c>
      <c r="AQ23">
        <f>'500-600-700 CASH'!X83+'500-600-700 CASH'!X102+'500-600-700 CASH'!X139+fierwood!AR6+SHIFTING!AR17+DRIER!AR14+ROLLING!AR9+LOFT!AR11+'LORRY HELPERS'!AR14</f>
        <v>21</v>
      </c>
      <c r="AR23">
        <f>'500-600-700 CASH'!Y83+'500-600-700 CASH'!Y102+'500-600-700 CASH'!Y139+fierwood!AS6+SHIFTING!AS17+DRIER!AS14+ROLLING!AS9+LOFT!AS11+'LORRY HELPERS'!AS14</f>
        <v>38</v>
      </c>
      <c r="AS23">
        <f>'500-600-700 CASH'!Y83+'500-600-700 CASH'!Y102+'500-600-700 CASH'!Y139+fierwood!AT6+SHIFTING!AT17+DRIER!AT14+ROLLING!AT9+LOFT!AT11+'LORRY HELPERS'!AT14</f>
        <v>19</v>
      </c>
      <c r="AT23">
        <f>fierwood!AU6+SHIFTING!AU17+DRIER!AU14+ROLLING!AU9+LOFT!AU11+'LORRY HELPERS'!AU14</f>
        <v>34</v>
      </c>
      <c r="AU23">
        <f>'500-600-700 CASH'!Z83+'500-600-700 CASH'!Z102+'500-600-700 CASH'!Z139+fierwood!AV6+SHIFTING!AV17+DRIER!AV14+ROLLING!AV9+LOFT!AV11+'LORRY HELPERS'!AV14</f>
        <v>12</v>
      </c>
      <c r="AV23">
        <f>'500-600-700 CASH'!AA83+'500-600-700 CASH'!AA102+'500-600-700 CASH'!AA139+fierwood!AW6+SHIFTING!AW17+DRIER!AW14+ROLLING!AW9+LOFT!AW11+'LORRY HELPERS'!AW14</f>
        <v>25.5</v>
      </c>
      <c r="AW23">
        <f>'500-600-700 CASH'!AA83+'500-600-700 CASH'!AA102+'500-600-700 CASH'!AA139+fierwood!AX6+SHIFTING!AX17+DRIER!AX14+ROLLING!AX9+LOFT!AX11+'LORRY HELPERS'!AX14</f>
        <v>18</v>
      </c>
      <c r="AX23">
        <f>fierwood!AY6+SHIFTING!AY17+DRIER!AY14+ROLLING!AY9+LOFT!AY11+'LORRY HELPERS'!AY14</f>
        <v>33</v>
      </c>
      <c r="AY23">
        <f>fierwood!AZ6+SHIFTING!AZ17+DRIER!AZ14+ROLLING!AZ9+LOFT!AZ11+'LORRY HELPERS'!AZ14</f>
        <v>19</v>
      </c>
      <c r="AZ23">
        <f>fierwood!BA6+SHIFTING!BA17+DRIER!BA14+ROLLING!BA9+LOFT!BA11+'LORRY HELPERS'!BA14</f>
        <v>32.5</v>
      </c>
      <c r="BA23">
        <f>'500-600-700 CASH'!AC83+'500-600-700 CASH'!AC102+'500-600-700 CASH'!AC139+fierwood!BB6+SHIFTING!BB17+DRIER!BB14+ROLLING!BB9+LOFT!BB11+'LORRY HELPERS'!BB14</f>
        <v>19</v>
      </c>
      <c r="BB23">
        <f>fierwood!BC6+SHIFTING!BC17+DRIER!BC14+ROLLING!BC9+LOFT!BC11+'LORRY HELPERS'!BC14</f>
        <v>34.5</v>
      </c>
      <c r="BC23">
        <f>'500-600-700 CASH'!AD83+'500-600-700 CASH'!AD102+'500-600-700 CASH'!AD139+fierwood!BD6+SHIFTING!BD17+DRIER!BD14+ROLLING!BD9+LOFT!BD11+'LORRY HELPERS'!BD14</f>
        <v>20</v>
      </c>
      <c r="BD23">
        <f>'500-600-700 CASH'!AE83+'500-600-700 CASH'!AE102+'500-600-700 CASH'!AE139+fierwood!BE6+SHIFTING!BE17+DRIER!BE14+ROLLING!BE9+LOFT!BE11+'LORRY HELPERS'!BE14</f>
        <v>52</v>
      </c>
      <c r="BE23">
        <f>'500-600-700 CASH'!AE83+'500-600-700 CASH'!AE102+'500-600-700 CASH'!AE139+fierwood!BF6+SHIFTING!BF17+DRIER!BF14+ROLLING!BF9+LOFT!BF11+'LORRY HELPERS'!BF14</f>
        <v>31</v>
      </c>
      <c r="BF23">
        <f>fierwood!BG6+SHIFTING!BG17+DRIER!BG14+ROLLING!BG9+LOFT!BG11+'LORRY HELPERS'!BG14</f>
        <v>35</v>
      </c>
      <c r="BG23">
        <f>'500-600-700 CASH'!AF83+'500-600-700 CASH'!AF102+'500-600-700 CASH'!AF139+fierwood!BH6+SHIFTING!BH17+DRIER!BH14+ROLLING!BH9+LOFT!BH11+'LORRY HELPERS'!BH14</f>
        <v>26</v>
      </c>
      <c r="BH23">
        <f>fierwood!BI6+SHIFTING!BI17+DRIER!BI14+ROLLING!BI9+LOFT!BI11+'LORRY HELPERS'!BI14</f>
        <v>33</v>
      </c>
      <c r="BI23">
        <f>'500-600-700 CASH'!AG83+'500-600-700 CASH'!AG102+'500-600-700 CASH'!AG139+fierwood!BJ6+SHIFTING!BJ17+DRIER!BJ14+ROLLING!BJ9+LOFT!BJ11+'LORRY HELPERS'!BJ14</f>
        <v>15</v>
      </c>
      <c r="BJ23">
        <f>'500-600-700 CASH'!AH83+'500-600-700 CASH'!AH102+'500-600-700 CASH'!AH139+fierwood!BK6+SHIFTING!BK17+DRIER!BK14+ROLLING!BK9+LOFT!BK11+'LORRY HELPERS'!BK14</f>
        <v>35.5</v>
      </c>
      <c r="BM23">
        <f>C19+E19+G19+I19+K19+M19+O19+Q19+S19+U19+W19+Y19+AA19+AC19+AE19+AG19+AI19+AK19+AM19+AO19+AQ19+AS19+AU19+AW19+AY19+BA19+BC19+BE19+BG19+BI19</f>
        <v>695.5</v>
      </c>
      <c r="BN23" t="s">
        <v>85</v>
      </c>
    </row>
    <row r="24" spans="1:68">
      <c r="K24">
        <f>K19-K23</f>
        <v>0</v>
      </c>
      <c r="L24">
        <f t="shared" ref="L24:M24" si="4">L19-L23</f>
        <v>0</v>
      </c>
      <c r="M24">
        <f t="shared" si="4"/>
        <v>0</v>
      </c>
      <c r="BJ24">
        <f>'500-600-700 CASH'!AI83+'500-600-700 CASH'!AI102+'500-600-700 CASH'!AI139+fierwood!BN6+SHIFTING!BN17+DRIER!BN14+ROLLING!BN9+LOFT!BN11+'LORRY HELPERS'!BN14</f>
        <v>718.5</v>
      </c>
    </row>
    <row r="28" spans="1:68">
      <c r="BP28" s="27" t="e">
        <f>'500-600-700 CASH'!#REF!+SHIFTING!BY17+DRIER!CB14+ROLLING!BY9+LOFT!BY11</f>
        <v>#REF!</v>
      </c>
    </row>
    <row r="41" spans="65:70" ht="20.25" customHeight="1"/>
    <row r="43" spans="65:70">
      <c r="BM43">
        <v>5000</v>
      </c>
      <c r="BN43">
        <v>10000</v>
      </c>
      <c r="BO43">
        <v>500</v>
      </c>
      <c r="BP43">
        <v>100</v>
      </c>
      <c r="BQ43">
        <v>50</v>
      </c>
      <c r="BR43">
        <v>20</v>
      </c>
    </row>
    <row r="44" spans="65:70">
      <c r="BM44" s="35"/>
      <c r="BN44" s="35"/>
      <c r="BO44" s="35"/>
      <c r="BP44" s="35"/>
      <c r="BQ44" s="35"/>
      <c r="BR44" s="35"/>
    </row>
  </sheetData>
  <mergeCells count="4">
    <mergeCell ref="A1:B1"/>
    <mergeCell ref="A8:B8"/>
    <mergeCell ref="A19:B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500-600-700 CASH</vt:lpstr>
      <vt:lpstr>fierwood</vt:lpstr>
      <vt:lpstr>SHIFTING</vt:lpstr>
      <vt:lpstr>DRIER</vt:lpstr>
      <vt:lpstr>ROLLING</vt:lpstr>
      <vt:lpstr>LOFT</vt:lpstr>
      <vt:lpstr>LORRY HELPERS</vt:lpstr>
      <vt:lpstr>PRINT SUMMARY</vt:lpstr>
      <vt:lpstr>SUMMARY SHEET</vt:lpstr>
      <vt:lpstr>Sheet2</vt:lpstr>
      <vt:lpstr>Sheet1</vt:lpstr>
      <vt:lpstr>Sheet3</vt:lpstr>
      <vt:lpstr>'500-600-700 CASH'!Print_Area</vt:lpstr>
      <vt:lpstr>DRIER!Print_Area</vt:lpstr>
      <vt:lpstr>fierwood!Print_Area</vt:lpstr>
      <vt:lpstr>LOFT!Print_Area</vt:lpstr>
      <vt:lpstr>'LORRY HELPERS'!Print_Area</vt:lpstr>
      <vt:lpstr>'PRINT SUMMARY'!Print_Area</vt:lpstr>
      <vt:lpstr>ROLLING!Print_Area</vt:lpstr>
      <vt:lpstr>Sheet1!Print_Area</vt:lpstr>
      <vt:lpstr>Sheet3!Print_Area</vt:lpstr>
      <vt:lpstr>SHIFTING!Print_Area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oldpc</dc:creator>
  <cp:lastModifiedBy>oldpc</cp:lastModifiedBy>
  <cp:lastPrinted>2020-09-03T09:21:48Z</cp:lastPrinted>
  <dcterms:created xsi:type="dcterms:W3CDTF">2018-10-09T18:57:22Z</dcterms:created>
  <dcterms:modified xsi:type="dcterms:W3CDTF">2020-09-11T10:49:13Z</dcterms:modified>
</cp:coreProperties>
</file>