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B 68" sheetId="1" r:id="rId4"/>
    <sheet state="visible" name="Actuarial Valuation" sheetId="2" r:id="rId5"/>
    <sheet state="visible" name="CAFR" sheetId="3" r:id="rId6"/>
    <sheet state="visible" name="Comments" sheetId="4" r:id="rId7"/>
    <sheet state="visible" name="Variable IDs" sheetId="5" r:id="rId8"/>
    <sheet state="visible" name="Database Input" sheetId="6" r:id="rId9"/>
  </sheets>
  <definedNames>
    <definedName name="plan_id">'Database Input'!$B$1</definedName>
    <definedName name="variables">'Variable IDs'!$A$2:$B$207</definedName>
  </definedNames>
  <calcPr/>
  <extLst>
    <ext uri="GoogleSheetsCustomDataVersion1">
      <go:sheetsCustomData xmlns:go="http://customooxmlschemas.google.com/" r:id="rId10" roundtripDataSignature="AMtx7mhNWYO1Dyg6l5DEjgwMryiaOaaN5A=="/>
    </ext>
  </extLst>
</workbook>
</file>

<file path=xl/sharedStrings.xml><?xml version="1.0" encoding="utf-8"?>
<sst xmlns="http://schemas.openxmlformats.org/spreadsheetml/2006/main" count="5800" uniqueCount="1000">
  <si>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</si>
  <si>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</si>
  <si>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</si>
  <si>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</si>
  <si>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</si>
  <si>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</si>
  <si>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</si>
  <si>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</si>
  <si>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</si>
  <si>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</si>
  <si>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</si>
  <si>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</si>
  <si>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</si>
  <si>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</si>
  <si>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</si>
  <si>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</si>
  <si>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</si>
  <si>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</si>
  <si>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</si>
  <si>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</si>
  <si>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</si>
  <si>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</si>
  <si>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</si>
  <si>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</si>
  <si>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</si>
  <si>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</si>
  <si>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</si>
  <si>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</si>
  <si>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</si>
  <si>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</si>
  <si>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</si>
  <si>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</si>
  <si>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</si>
  <si>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</si>
  <si>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</si>
  <si>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</si>
  <si>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</si>
  <si>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</si>
  <si>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</si>
  <si>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</si>
  <si>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</si>
  <si>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</si>
  <si>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</si>
  <si>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</si>
  <si>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</si>
  <si>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</si>
  <si>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</si>
  <si>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</si>
  <si>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</si>
  <si>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</si>
  <si>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</si>
  <si>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</si>
  <si>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</si>
  <si>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</si>
  <si>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</si>
  <si>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</si>
  <si>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</si>
  <si>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</si>
  <si>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</si>
  <si>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</si>
  <si>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</si>
  <si>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</si>
  <si>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</si>
  <si>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</si>
  <si>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</si>
  <si>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</si>
  <si>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</si>
  <si>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</si>
  <si>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</si>
  <si>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</si>
  <si>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</si>
  <si>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</si>
  <si>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</si>
  <si>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</si>
  <si>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</si>
  <si>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</si>
  <si>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</si>
  <si>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</si>
  <si>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</si>
  <si>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</si>
  <si>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</si>
  <si>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</si>
  <si>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</si>
  <si>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</si>
  <si>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</si>
  <si>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</si>
  <si>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</si>
  <si>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</si>
  <si>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</si>
  <si>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</si>
  <si>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</si>
  <si>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</si>
  <si>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</si>
  <si>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</si>
  <si>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</si>
  <si>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</si>
  <si>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</si>
  <si>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</si>
  <si>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</si>
  <si>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</si>
  <si>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</si>
  <si>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</si>
  <si>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</si>
  <si>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</si>
  <si>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</si>
  <si>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</si>
  <si>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</si>
  <si>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</si>
  <si>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</si>
  <si>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</si>
  <si>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</si>
  <si>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</si>
  <si>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</si>
  <si>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</si>
  <si>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</si>
  <si>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</si>
  <si>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</si>
  <si>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</si>
  <si>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</si>
  <si>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</si>
  <si>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</si>
  <si>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</si>
  <si>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</si>
  <si>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</si>
  <si>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</si>
  <si>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</si>
  <si>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</si>
  <si>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</si>
  <si>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</si>
  <si>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Illinois Teachers Retirement System</t>
  </si>
  <si>
    <t>Source</t>
  </si>
  <si>
    <t>Illinois TRS GASB68 2014.pdf Pg.No 6</t>
  </si>
  <si>
    <t>Illinois TRS GASB68 2014.pdf Pg.No 7</t>
  </si>
  <si>
    <t>Illinois TRS CAFR 2014.pdf Pg.No 52</t>
  </si>
  <si>
    <t>Illinois TRS GASB68 2014.pdf Pg.No 10</t>
  </si>
  <si>
    <t>Illinois TRS CAFR 2014.pdf Pg.No 53</t>
  </si>
  <si>
    <t>Illinois TRS CAFR 2014.pdf Pg.No 31</t>
  </si>
  <si>
    <t>Illinois TRS GASB68 2015.pdf Pg.No 5</t>
  </si>
  <si>
    <t>Illinois TRS GASB68 2015.pdf Pg.No 7</t>
  </si>
  <si>
    <t>Illinois TRS GASB68 2016.pdf Pg.No 6</t>
  </si>
  <si>
    <t>Illinois TRS GASB68 2016.pdf Pg.No 10</t>
  </si>
  <si>
    <t>Illinois TRS GASB68 2015.pdf Pg.No 10</t>
  </si>
  <si>
    <t>Illinois TRS CAFR 2015.pdf Pg.No 55</t>
  </si>
  <si>
    <t>Illinois TRS CAFR 2015.pdf Pg.No 33</t>
  </si>
  <si>
    <t>Illinois TRS GASB68 2015.pdf Pg.No 6</t>
  </si>
  <si>
    <t>Illinois TRS GASB68 2016.pdf Pg.No 8</t>
  </si>
  <si>
    <t>Illinois TRS GASB68 2016.pdf Pg.No 2</t>
  </si>
  <si>
    <t>Illinois TRS GASB68 2016.pdf Pg.No 7</t>
  </si>
  <si>
    <t>Illinois TRS GASB68 2016.pdf Pg.No 16</t>
  </si>
  <si>
    <t>Illinois TRS CAFR 2016.pdf Pg.No 60</t>
  </si>
  <si>
    <t>Illinois TRS GASB68 2016.pdf Pg.No 17</t>
  </si>
  <si>
    <t>Illinois TRS GASB68 2016.pdf Pg.No 9</t>
  </si>
  <si>
    <t>Illinois TRS GASB68 2016.pdf Pg.No 12</t>
  </si>
  <si>
    <t>Illinois TRS GASB67&amp;68 2017.pdf Pg.No 8</t>
  </si>
  <si>
    <t>Illinois TRS GASB67&amp;68 2017.pdf Pg.No 2</t>
  </si>
  <si>
    <t>Illinois TRS GASB67&amp;68 2017.pdf Pg.No 7</t>
  </si>
  <si>
    <t>Illinois TRS GASB67&amp;68 2017.pdf Pg.No 6</t>
  </si>
  <si>
    <t>Illinois TRS GASB67&amp;68 2017.pdf Pg.No 10</t>
  </si>
  <si>
    <t>Illinois TRS GASB67&amp;68 2017.pdf Pg.No 16</t>
  </si>
  <si>
    <t>Illinois TRS CAFR 2017.pdf Pg.No 61</t>
  </si>
  <si>
    <t>Illinois TRS GASB67&amp;68 2017.pdf Pg.No 17</t>
  </si>
  <si>
    <t>Illinois TRS GASB67&amp;68 2017.pdf Pg.No 9</t>
  </si>
  <si>
    <t>Illinois TRS GASB67&amp;68 2017.pdf Pg.No 12</t>
  </si>
  <si>
    <t>Illinois TRS GASB67&amp;68 2018.pdf Pg.No 9</t>
  </si>
  <si>
    <t>Illinois TRS GASB67&amp;68 2018.pdf Pg.No 2</t>
  </si>
  <si>
    <t>Illinois TRS GASB67&amp;68 2018.pdf Pg.No 8</t>
  </si>
  <si>
    <t>Illinois TRS GASB67&amp;68 2018.pdf Pg.No 7</t>
  </si>
  <si>
    <t>Illinois TRS GASB67&amp;68 2018.pdf Pg.No 11</t>
  </si>
  <si>
    <t>Illinois TRS GASB67&amp;68 2018.pdf Pg.No 17</t>
  </si>
  <si>
    <t>Illinois TRS CAFR 2018.pdf Pg.No 62</t>
  </si>
  <si>
    <t>Illinois TRS GASB67&amp;68 2018.pdf Pg.No 18</t>
  </si>
  <si>
    <t>Illinois TRS GASB67&amp;68 2018.pdf Pg.No 10</t>
  </si>
  <si>
    <t>Illinois TRS GASB67&amp;68 2018.pdf Pg.No 13</t>
  </si>
  <si>
    <t>Illinois TRS GASB 67&amp;68 2019.pdf Pg.No 8</t>
  </si>
  <si>
    <t>Illinois TRS GASB 67&amp;68 2019.pdf Pg.No 2</t>
  </si>
  <si>
    <t>Illinois TRS GASB 67&amp;68 2019.pdf Pg.No 7</t>
  </si>
  <si>
    <t>Illinois TRS GASB 67&amp;68 2019.pdf Pg.No 6</t>
  </si>
  <si>
    <t>Illinois TRS GASB 67&amp;68 2019.pdf Pg.No 10</t>
  </si>
  <si>
    <t>Illinois TRS GASB 67&amp;68 2019.pdf Pg.No 16</t>
  </si>
  <si>
    <t>Illinois TRS CAFR 2019.pdf Pg.No 61</t>
  </si>
  <si>
    <t>Illinois TRS GASB 67&amp;68 2019.pdf Pg.No 17</t>
  </si>
  <si>
    <t>Illinois TRS GASB 67&amp;68 2019.pdf Pg.No 9</t>
  </si>
  <si>
    <t>Illinois TRS GASB 67&amp;68 2019.pdf Pg.No 12</t>
  </si>
  <si>
    <t>Illinois TRS GASB 67&amp;68 2020.pdf Pg.No 11</t>
  </si>
  <si>
    <t>Illinois TRS GASB 67&amp;68 2020.pdf Pg.No 2</t>
  </si>
  <si>
    <t>Illinois TRS GASB 67&amp;68 2020.pdf Pg.No 9</t>
  </si>
  <si>
    <t>Illinois TRS GASB 67&amp;68 2020.pdf Pg.No 6</t>
  </si>
  <si>
    <t>Illinois TRS GASB 67&amp;68 2020.pdf Pg.No 12</t>
  </si>
  <si>
    <t>Illinois TRS GASB 67&amp;68 2020.pdf Pg.No 20</t>
  </si>
  <si>
    <t>Illinois TRS GASB 67&amp;68 2020.pdf Pg.No 15</t>
  </si>
  <si>
    <t>Illinois TRS CAFR 2020.pdf Pg.No 57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</si>
  <si>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</si>
  <si>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</si>
  <si>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</si>
  <si>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</si>
  <si>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</si>
  <si>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</si>
  <si>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</si>
  <si>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</si>
  <si>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</si>
  <si>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</si>
  <si>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</si>
  <si>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</si>
  <si>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</si>
  <si>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</si>
  <si>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</si>
  <si>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</si>
  <si>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</si>
  <si>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</si>
  <si>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</si>
  <si>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</si>
  <si>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</si>
  <si>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</si>
  <si>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</si>
  <si>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</si>
  <si>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</si>
  <si>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</si>
  <si>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</si>
  <si>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</si>
  <si>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</si>
  <si>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</si>
  <si>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</si>
  <si>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</si>
  <si>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</si>
  <si>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</si>
  <si>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</si>
  <si>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</si>
  <si>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</si>
  <si>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</si>
  <si>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</si>
  <si>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</si>
  <si>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</si>
  <si>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</si>
  <si>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</si>
  <si>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</si>
  <si>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</si>
  <si>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</si>
  <si>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</si>
  <si>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</si>
  <si>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</si>
  <si>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</si>
  <si>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</si>
  <si>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</si>
  <si>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</si>
  <si>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</si>
  <si>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</si>
  <si>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</si>
  <si>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</si>
  <si>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</si>
  <si>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</si>
  <si>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</si>
  <si>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</si>
  <si>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</si>
  <si>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</si>
  <si>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</si>
  <si>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</si>
  <si>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</si>
  <si>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</si>
  <si>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</si>
  <si>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</si>
  <si>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</si>
  <si>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</si>
  <si>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</si>
  <si>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</si>
  <si>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</si>
  <si>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</si>
  <si>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</si>
  <si>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</si>
  <si>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</si>
  <si>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</si>
  <si>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</si>
  <si>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</si>
  <si>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</si>
  <si>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</si>
  <si>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</si>
  <si>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</si>
  <si>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</si>
  <si>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</si>
  <si>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</si>
  <si>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</si>
  <si>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</si>
  <si>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</si>
  <si>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</si>
  <si>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</si>
  <si>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</si>
  <si>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</si>
  <si>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</si>
  <si>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</si>
  <si>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</si>
  <si>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</si>
  <si>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</si>
  <si>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</si>
  <si>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</si>
  <si>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</si>
  <si>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</si>
  <si>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</si>
  <si>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</si>
  <si>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</si>
  <si>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</si>
  <si>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</si>
  <si>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</si>
  <si>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</si>
  <si>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</si>
  <si>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</si>
  <si>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</si>
  <si>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</si>
  <si>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</si>
  <si>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</si>
  <si>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</si>
  <si>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</si>
  <si>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</si>
  <si>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</si>
  <si>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</si>
  <si>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</si>
  <si>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</si>
  <si>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</si>
  <si>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</si>
  <si>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</si>
  <si>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</si>
  <si>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</si>
  <si>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</si>
  <si>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</si>
  <si>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</si>
  <si>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</si>
  <si>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</si>
  <si>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</si>
  <si>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</si>
  <si>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</si>
  <si>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</si>
  <si>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</si>
  <si>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</si>
  <si>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</si>
  <si>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</si>
  <si>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</si>
  <si>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</si>
  <si>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</si>
  <si>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</si>
  <si>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</si>
  <si>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</si>
  <si>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</si>
  <si>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</si>
  <si>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</si>
  <si>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</si>
  <si>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</si>
  <si>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</si>
  <si>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</si>
  <si>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</si>
  <si>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</si>
  <si>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</si>
  <si>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</si>
  <si>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</si>
  <si>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</si>
  <si>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</si>
  <si>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</si>
  <si>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</si>
  <si>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</si>
  <si>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</si>
  <si>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</si>
  <si>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</si>
  <si>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</si>
  <si>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</si>
  <si>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</si>
  <si>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BUCK CONSULTANTS</t>
  </si>
  <si>
    <t>Range</t>
  </si>
  <si>
    <t>&gt;of:1)ServicePrior 7/1/98: 1.67% - 2.30%, Others:2.20%; 2)1.5%+$7.50 for 1st 20yrs of creditable service; 3)actuarially equivalent life annuity=member's contributions and State-matching contributions (1.4x member contributions)+compound interest on both.</t>
  </si>
  <si>
    <t>Percentage</t>
  </si>
  <si>
    <t>No</t>
  </si>
  <si>
    <t>6.00% - 9.30%</t>
  </si>
  <si>
    <t>Pg.No 36</t>
  </si>
  <si>
    <t>1995 George B.Buck Mortality Table</t>
  </si>
  <si>
    <t>Beneficiaries: 1 year</t>
  </si>
  <si>
    <t>Level Percent Open</t>
  </si>
  <si>
    <t>40 Years</t>
  </si>
  <si>
    <t>PUC</t>
  </si>
  <si>
    <t>5.90% - 10.10%</t>
  </si>
  <si>
    <t>Pg.No 37</t>
  </si>
  <si>
    <t>Beneficiaries - Males: 3 Years, Female: 1 year</t>
  </si>
  <si>
    <t>Mellon</t>
  </si>
  <si>
    <t>5.90% - 10.20%</t>
  </si>
  <si>
    <t>Pg.No 43</t>
  </si>
  <si>
    <t>Pg.No 44</t>
  </si>
  <si>
    <t>BUCK CONSULTANTS, LLC</t>
  </si>
  <si>
    <t>Prior7/1/05: &gt;of:ServicePrior 7/1/98:1)1.67% - 2.30%, Others:2.20%; 2)1.5%+$7.50 for 1st 20yrs of cr service; 3)actuarially equivalent life annuity=member cont and State-matching cont (1.4x member cont)+compound int on both. Post7/1/05: &gt;of 1)&amp;2) above</t>
  </si>
  <si>
    <t>Pg.No 46</t>
  </si>
  <si>
    <t>Pg.No 42</t>
  </si>
  <si>
    <t>30 years</t>
  </si>
  <si>
    <t>6.00% – 11.20%</t>
  </si>
  <si>
    <t>Annuitants: Male - projected 16 years, Female - projected 1 year; Beneficiaries - projected 1 year; Scale AA</t>
  </si>
  <si>
    <t>Beneficiaries - Males: 2 Years, Female: 1 year</t>
  </si>
  <si>
    <t>6.00% – 11.10%</t>
  </si>
  <si>
    <t>1995 George B. Buck Mortality Table</t>
  </si>
  <si>
    <t>Pg.No 45</t>
  </si>
  <si>
    <t>5 Years</t>
  </si>
  <si>
    <t>Tier1:Prior7/1/05: &gt;of: 1)1.67% - 2.30%, Others:2.20%; 2)1.5%+$7.50 for 1st 20yrs of cr service; 3)actuarially equivalent life annuity=member cont and State-matching cont (1.4x member cont)+compound int on both. Post7/1/05: &gt;of case 1)&amp;2). Tier2: case 1)</t>
  </si>
  <si>
    <t>Pg.No 42, 43</t>
  </si>
  <si>
    <t>Pg.No 44, 45</t>
  </si>
  <si>
    <t>Tier 1: 3.00%, Tier 2: Lesser of 3% or one-half the increase in the cpi-u</t>
  </si>
  <si>
    <t>30 Years</t>
  </si>
  <si>
    <t>5.00% – 10.15%</t>
  </si>
  <si>
    <t xml:space="preserve">RP - 2000 </t>
  </si>
  <si>
    <t>Projected 9 years using scale AA</t>
  </si>
  <si>
    <t>Annuitants - Male: 2 years; Beneficiaries - Male &amp; Female:  1 year</t>
  </si>
  <si>
    <t>Tier 1: 3.00% compounded, Tier 2: 1.4% not compounded (lesser of 3% or 1/2 CPI increase, but not less than zero)</t>
  </si>
  <si>
    <t>4.75% - 9.90%</t>
  </si>
  <si>
    <t>Pg.No 100</t>
  </si>
  <si>
    <t>Pg.No 101, 102</t>
  </si>
  <si>
    <t>Pg.No 104</t>
  </si>
  <si>
    <t>Pg.No 105, 106</t>
  </si>
  <si>
    <t>RP-2014</t>
  </si>
  <si>
    <t>Scale MP-2014</t>
  </si>
  <si>
    <t>Segal Consulting</t>
  </si>
  <si>
    <t>4.75% – 9.90%</t>
  </si>
  <si>
    <t>Pg.No 105</t>
  </si>
  <si>
    <t>Pg.No 103, 104</t>
  </si>
  <si>
    <t>3.75% – 9.75%</t>
  </si>
  <si>
    <t>Pg.No 107</t>
  </si>
  <si>
    <t>Layered</t>
  </si>
  <si>
    <t>20 years</t>
  </si>
  <si>
    <t>EAN</t>
  </si>
  <si>
    <t>Tier 1: 3.00% compounded, Tier 2: 1.25% not compounded (lesser of 3% or 1/2 CPI increase, but not less than zero)</t>
  </si>
  <si>
    <t>3.25% - 9.25%</t>
  </si>
  <si>
    <t>Pg.No 109</t>
  </si>
  <si>
    <t>Pg.No 109, 110</t>
  </si>
  <si>
    <t>Scale MP-2017</t>
  </si>
  <si>
    <t>20 Years</t>
  </si>
  <si>
    <t>4.00%-9.50% Approximately: 4.94%</t>
  </si>
  <si>
    <t>Pg.No 114</t>
  </si>
  <si>
    <t>Pg.No 114,115</t>
  </si>
  <si>
    <t>SOURCE</t>
  </si>
  <si>
    <t>Illinois TRS Valuation 2001.pdf Pg.No 6</t>
  </si>
  <si>
    <t>Illinois TRS Valuation 2001.pdf Pg.No 32</t>
  </si>
  <si>
    <t>Illinois TRS Valuation 2014.pdf Pg.No 61</t>
  </si>
  <si>
    <t>Illinois TRS Valuation 2001.pdf Pg.No 25</t>
  </si>
  <si>
    <t>Illinois TRS Valuation 2001.pdf Pg.No 42</t>
  </si>
  <si>
    <t>Illinois TRS Valuation 2001.pdf Pg.No 43</t>
  </si>
  <si>
    <t>Illinois TRS Valuation 2001.pdf Pg.No 20</t>
  </si>
  <si>
    <t>Illinois TRS Valuation 2001.pdf Pg.No 37</t>
  </si>
  <si>
    <t>Illinois TRS Valuation 2001.pdf Pg.No 16</t>
  </si>
  <si>
    <t>Illinois TRS Valuation 2001.pdf Pg.No 21</t>
  </si>
  <si>
    <t>Illinois TRS Valuation 2002.pdf Pg.No 7</t>
  </si>
  <si>
    <t>Illinois TRS Valuation 2002.pdf Pg.No 33</t>
  </si>
  <si>
    <t>Illinois TRS Valuation 2002.pdf Pg.No 26</t>
  </si>
  <si>
    <t>Illinois TRS Valuation 2002.pdf Pg.No 43</t>
  </si>
  <si>
    <t>Illinois TRS Valuation 2002.pdf Pg.No 44</t>
  </si>
  <si>
    <t>Illinois TRS Valuation 2002.pdf Pg.No 21</t>
  </si>
  <si>
    <t>Illinois TRS Valuation 2002.pdf Pg.No 38</t>
  </si>
  <si>
    <t>Illinois TRS Valuation 2002.pdf Pg.No 17</t>
  </si>
  <si>
    <t>Illinois TRS Valuation 2002.pdf Pg.No 22</t>
  </si>
  <si>
    <t>Illinois TRS Valuation 2003.pdf Pg.No 10</t>
  </si>
  <si>
    <t>Illinois TRS Valuation 2003.pdf Pg.No 37</t>
  </si>
  <si>
    <t>Illinois TRS Valuation 2003.pdf Pg.No 30</t>
  </si>
  <si>
    <t>Illinois TRS Valuation 2003.pdf Pg.No 49</t>
  </si>
  <si>
    <t>Illinois TRS Valuation 2003.pdf Pg.No 50</t>
  </si>
  <si>
    <t>Illinois TRS Valuation 2003.pdf Pg.No 25</t>
  </si>
  <si>
    <t>Illinois TRS Valuation 2003.pdf Pg.No 44</t>
  </si>
  <si>
    <t>Illinois TRS Valuation 2003.pdf Pg.No 20</t>
  </si>
  <si>
    <t>Illinois TRS Valuation 2003.pdf Pg.No 26</t>
  </si>
  <si>
    <t>Illinois TRS Valuation 2004.pdf Pg.No 10</t>
  </si>
  <si>
    <t>Illinois TRS Valuation 2004.pdf Pg.No 38</t>
  </si>
  <si>
    <t>Illinois TRS Valuation 2004.pdf Pg.No 31</t>
  </si>
  <si>
    <t>Illinois TRS Valuation 2004.pdf Pg.No 50</t>
  </si>
  <si>
    <t>Illinois TRS Valuation 2004.pdf Pg.No 51</t>
  </si>
  <si>
    <t>Illinois TRS Valuation 2004.pdf Pg.No 26</t>
  </si>
  <si>
    <t>Illinois TRS Valuation 2004.pdf Pg.No 45</t>
  </si>
  <si>
    <t>Illinois TRS Valuation 2004.pdf Pg.No 20</t>
  </si>
  <si>
    <t>Illinois TRS Valuation 2004.pdf Pg.No 27</t>
  </si>
  <si>
    <t>Illinois TRS Valuation 2005.pdf Pg.No 10</t>
  </si>
  <si>
    <t>Illinois TRS Valuation 2005.pdf Pg.No 40</t>
  </si>
  <si>
    <t>Illinois TRS Valuation 2005.pdf Pg.No 31</t>
  </si>
  <si>
    <t>Illinois TRS Valuation 2005.pdf Pg.No 53</t>
  </si>
  <si>
    <t>Illinois TRS Valuation 2005.pdf Pg.No 54</t>
  </si>
  <si>
    <t>Illinois TRS Valuation 2005.pdf Pg.No 26</t>
  </si>
  <si>
    <t>Illinois TRS Valuation 2005.pdf Pg.No 48</t>
  </si>
  <si>
    <t>Illinois TRS Valuation 2005.pdf Pg.No 20</t>
  </si>
  <si>
    <t>Illinois TRS Valuation 2005.pdf Pg.No 27</t>
  </si>
  <si>
    <t>Illinois TRS Valuation 2006.pdf Pg.No 6</t>
  </si>
  <si>
    <t>Illinois TRS Valuation 2006.pdf Pg.No 36</t>
  </si>
  <si>
    <t>Illinois TRS Valuation 2006.pdf Pg.No 27</t>
  </si>
  <si>
    <t>Illinois TRS Valuation 2006.pdf Pg.No 49</t>
  </si>
  <si>
    <t>Illinois TRS Valuation 2006.pdf Pg.No 50</t>
  </si>
  <si>
    <t>Illinois TRS Valuation 2006.pdf Pg.No 22</t>
  </si>
  <si>
    <t>Illinois TRS Valuation 2006.pdf Pg.No 44</t>
  </si>
  <si>
    <t>Illinois TRS Valuation 2006.pdf Pg.No 16</t>
  </si>
  <si>
    <t>Illinois TRS Valuation 2006.pdf Pg.No 23</t>
  </si>
  <si>
    <t>Illinois TRS Valuation 2007.pdf Pg.No 6</t>
  </si>
  <si>
    <t>Illinois TRS Valuation 2007.pdf Pg.No 36</t>
  </si>
  <si>
    <t>Illinois TRS Valuation 2007.pdf Pg.No 27</t>
  </si>
  <si>
    <t>Illinois TRS Valuation 2007.pdf Pg.No 49</t>
  </si>
  <si>
    <t>Illinois TRS Valuation 2007.pdf Pg.No 50</t>
  </si>
  <si>
    <t>Illinois TRS Valuation 2007.pdf Pg.No 22</t>
  </si>
  <si>
    <t>Illinois TRS Valuation 2007.pdf Pg.No 44</t>
  </si>
  <si>
    <t>Illinois TRS Valuation 2007.pdf Pg.No 16</t>
  </si>
  <si>
    <t>Illinois TRS Valuation 2007.pdf Pg.No 23</t>
  </si>
  <si>
    <t>Illinois TRS Valuation 2008.pdf Pg.No 6</t>
  </si>
  <si>
    <t>Illinois TRS Valuation 2008.pdf Pg.No 36</t>
  </si>
  <si>
    <t>Illinois TRS Valuation 2008.pdf Pg.No 27</t>
  </si>
  <si>
    <t>Illinois TRS Valuation 2008.pdf Pg.No 49</t>
  </si>
  <si>
    <t>Illinois TRS Valuation 2008.pdf Pg.No 50</t>
  </si>
  <si>
    <t>Illinois TRS Valuation 2008.pdf Pg.No 22</t>
  </si>
  <si>
    <t>Illinois TRS Valuation 2008.pdf Pg.No 44</t>
  </si>
  <si>
    <t>Illinois TRS Valuation 2008.pdf Pg.No 16</t>
  </si>
  <si>
    <t>Illinois TRS Valuation 2008.pdf Pg.No 23</t>
  </si>
  <si>
    <t>Illinois TRS Valuation 2009.pdf Pg.No 6</t>
  </si>
  <si>
    <t>Illinois TRS Valuation 2009.pdf Pg.No 36</t>
  </si>
  <si>
    <t>Illinois TRS Valuation 2009.pdf Pg.No 26</t>
  </si>
  <si>
    <t>Illinois TRS Valuation 2009.pdf Pg.No 51</t>
  </si>
  <si>
    <t>Illinois TRS Valuation 2009.pdf Pg.No 52</t>
  </si>
  <si>
    <t>Illinois TRS Valuation 2009.pdf Pg.No 21</t>
  </si>
  <si>
    <t>Illinois TRS Valuation 2009.pdf Pg.No 46</t>
  </si>
  <si>
    <t>Illinois TRS Valuation 2009.pdf Pg.No 15</t>
  </si>
  <si>
    <t>Illinois TRS Valuation 2009.pdf Pg.No 22</t>
  </si>
  <si>
    <t>Illinois TRS Valuation 2010.pdf Pg.No 7</t>
  </si>
  <si>
    <t>Illinois TRS Valuation 2010.pdf Pg.No 36</t>
  </si>
  <si>
    <t>Illinois TRS Valuation 2010.pdf Pg.No 23</t>
  </si>
  <si>
    <t>Illinois TRS Valuation 2010.pdf Pg.No 28</t>
  </si>
  <si>
    <t>Illinois TRS Valuation 2010.pdf Pg.No 52</t>
  </si>
  <si>
    <t>Illinois TRS Valuation 2010.pdf Pg.No 53</t>
  </si>
  <si>
    <t>Illinois TRS Valuation 2010.pdf Pg.No 45</t>
  </si>
  <si>
    <t>Illinois TRS Valuation 2010.pdf Pg.No 17</t>
  </si>
  <si>
    <t>Illinois TRS Valuation 2010.pdf Pg.No 24</t>
  </si>
  <si>
    <t>Illinois TRS Valuation 2011.pdf Pg.No 7</t>
  </si>
  <si>
    <t>Illinois TRS Valuation 2011.pdf Pg.No 36</t>
  </si>
  <si>
    <t>Illinois TRS Valuation 2011.pdf Pg.No 23</t>
  </si>
  <si>
    <t>Illinois TRS Valuation 2011.pdf Pg.No 28</t>
  </si>
  <si>
    <t>Illinois TRS Valuation 2011.pdf Pg.No 53</t>
  </si>
  <si>
    <t>Illinois TRS Valuation 2011.pdf Pg.No 58</t>
  </si>
  <si>
    <t>Illinois TRS Valuation 2011.pdf Pg.No 45</t>
  </si>
  <si>
    <t>Illinois TRS Valuation 2011.pdf Pg.No 17</t>
  </si>
  <si>
    <t>Illinois TRS Valuation 2011.pdf Pg.No 24</t>
  </si>
  <si>
    <t>Illinois TRS Valuation 2012.pdf Pg.No 7</t>
  </si>
  <si>
    <t>Illinois TRS Valuation 2012.pdf Pg.No 37</t>
  </si>
  <si>
    <t>Illinois TRS Valuation 2012.pdf Pg.No 24</t>
  </si>
  <si>
    <t>Illinois TRS Valuation 2012.pdf Pg.No 29</t>
  </si>
  <si>
    <t>Illinois TRS Valuation 2012.pdf Pg.No 53</t>
  </si>
  <si>
    <t>Illinois TRS Valuation 2012.pdf Pg.No 58</t>
  </si>
  <si>
    <t>Illinois TRS Valuation 2012.pdf Pg.No 45</t>
  </si>
  <si>
    <t>Illinois TRS Valuation 2012.pdf Pg.No 17</t>
  </si>
  <si>
    <t>Illinois TRS Valuation 2012.pdf Pg.No 25</t>
  </si>
  <si>
    <t>Illinois TRS Valuation 2013.pdf Pg.No 7</t>
  </si>
  <si>
    <t>Illinois TRS Valuation 2013.pdf Pg.No 37</t>
  </si>
  <si>
    <t>Illinois TRS Valuation 2013.pdf Pg.No 24</t>
  </si>
  <si>
    <t>Illinois TRS Valuation 2013.pdf Pg.No 29</t>
  </si>
  <si>
    <t>Illinois TRS Valuation 2013.pdf Pg.No 53</t>
  </si>
  <si>
    <t>Illinois TRS Valuation 2013.pdf Pg.No 58</t>
  </si>
  <si>
    <t>Illinois TRS Valuation 2013.pdf Pg.No 45</t>
  </si>
  <si>
    <t>Illinois TRS Valuation 2013.pdf Pg.No 17</t>
  </si>
  <si>
    <t>Illinois TRS Valuation 2013.pdf Pg.No 25</t>
  </si>
  <si>
    <t>Illinois TRS Valuation 2014.pdf Pg.No 31</t>
  </si>
  <si>
    <t>Illinois TRS Valuation 2014.pdf Pg.No 32</t>
  </si>
  <si>
    <t>Illinois TRS Valuation 2014.pdf Pg.No 62</t>
  </si>
  <si>
    <t>Illinois TRS Valuation 2014.pdf Pg.No 51</t>
  </si>
  <si>
    <t>Illinois TRS Valuation 2014.pdf Pg.No 46</t>
  </si>
  <si>
    <t>Illinois TRS Valuation 2014.pdf Pg.No 93</t>
  </si>
  <si>
    <t>Illinois TRS Valuation 2014.pdf Pg.No 97</t>
  </si>
  <si>
    <t>Illinois TRS Valuation 2014.pdf Pg.No 102</t>
  </si>
  <si>
    <t>Illinois TRS Valuation 2014.pdf Pg.No 29</t>
  </si>
  <si>
    <t>Illinois TRS Valuation 2014.pdf Pg.No 47</t>
  </si>
  <si>
    <t>Illinois TRS Valuation 2014.pdf Pg.No 50</t>
  </si>
  <si>
    <t>Illinois TRS Valuation 2014.pdf Pg.No 39</t>
  </si>
  <si>
    <t>Illinois TRS Valuation 2015.pdf Pg.No 33</t>
  </si>
  <si>
    <t>Illinois TRS Valuation 2015.pdf Pg.No 34</t>
  </si>
  <si>
    <t>Illinois TRS Valuation 2015.pdf Pg.No 65</t>
  </si>
  <si>
    <t>Illinois TRS Valuation 2015.pdf Pg.No 64</t>
  </si>
  <si>
    <t>Illinois TRS Valuation 2015.pdf Pg.No 54</t>
  </si>
  <si>
    <t>Illinois TRS Valuation 2015.pdf Pg.No 47</t>
  </si>
  <si>
    <t>Illinois TRS Valuation 2015.pdf Pg.No 97</t>
  </si>
  <si>
    <t>Illinois TRS Valuation 2015.pdf Pg.No 101</t>
  </si>
  <si>
    <t>Illinois TRS Valuation 2015.pdf Pg.No 106</t>
  </si>
  <si>
    <t>Illinois TRS Valuation 2015.pdf Pg.No 30</t>
  </si>
  <si>
    <t>Illinois TRS Valuation 2015.pdf Pg.No 48</t>
  </si>
  <si>
    <t>Illinois TRS Valuation 2015.pdf Pg.No 53</t>
  </si>
  <si>
    <t>Illinois TRS Valuation 2015.pdf Pg.No 40</t>
  </si>
  <si>
    <t>Illinois TRS Valuation 2016.pdf Pg.No 16</t>
  </si>
  <si>
    <t>Illinois TRS Valuation 2016.pdf Pg.No 69</t>
  </si>
  <si>
    <t>Illinois TRS Valuation 2016.pdf Pg.No 60</t>
  </si>
  <si>
    <t>Illinois TRS Valuation 2016.pdf Pg.No 45</t>
  </si>
  <si>
    <t>Illinois TRS Valuation 2016.pdf Pg.No 9</t>
  </si>
  <si>
    <t>Illinois TRS Valuation 2016.pdf Pg.No 110</t>
  </si>
  <si>
    <t>Illinois TRS Valuation 2016.pdf Pg.No 114</t>
  </si>
  <si>
    <t>Illinois TRS Valuation 2016.pdf Pg.No 89</t>
  </si>
  <si>
    <t>Illinois TRS Valuation 2016.pdf Pg.No 10</t>
  </si>
  <si>
    <t>Illinois TRS Valuation 2016.pdf Pg.No 32</t>
  </si>
  <si>
    <t>Illinois TRS Valuation 2016.pdf Pg.No 87</t>
  </si>
  <si>
    <t>Illinois TRS Valuation 2016.pdf Pg.No 48</t>
  </si>
  <si>
    <t>Illinois TRS Valuation 2016.pdf Pg.No 34</t>
  </si>
  <si>
    <t>Illinois TRS Valuation 2017.pdf Pg.No 16</t>
  </si>
  <si>
    <t>Illinois TRS Valuation 2017.pdf Pg.No 72</t>
  </si>
  <si>
    <t>Illinois TRS Valuation 2017.pdf Pg.No 63</t>
  </si>
  <si>
    <t>Illinois TRS Valuation 2017.pdf Pg.No 46</t>
  </si>
  <si>
    <t>Illinois TRS Valuation 2017.pdf Pg.No 9</t>
  </si>
  <si>
    <t>Illinois TRS Valuation 2017.pdf Pg.No 112</t>
  </si>
  <si>
    <t>Illinois TRS Valuation 2017.pdf Pg.No 116</t>
  </si>
  <si>
    <t>Illinois TRS Valuation 2017.pdf Pg.No 91</t>
  </si>
  <si>
    <t>Illinois TRS Valuation 2017.pdf Pg.No 10</t>
  </si>
  <si>
    <t>Illinois TRS Valuation 2017.pdf Pg.No 32</t>
  </si>
  <si>
    <t>Illinois TRS Valuation 2017.pdf Pg.No 89</t>
  </si>
  <si>
    <t>Illinois TRS Valuation 2017.pdf Pg.No 49</t>
  </si>
  <si>
    <t>Illinois TRS Valuation 2017.pdf Pg.No 34</t>
  </si>
  <si>
    <t>Illinois TRS Valuation 2018.pdf Pg.No 17</t>
  </si>
  <si>
    <t>Illinois TRS Valuation 2018.pdf Pg.No 75</t>
  </si>
  <si>
    <t>Illinois TRS Valuation 2018.pdf Pg.No 66</t>
  </si>
  <si>
    <t>Illinois TRS Valuation 2018.pdf Pg.No 49</t>
  </si>
  <si>
    <t>Illinois TRS Valuation 2018.pdf Pg.No 10</t>
  </si>
  <si>
    <t>Illinois TRS Valuation 2018.pdf Pg.No 117</t>
  </si>
  <si>
    <t>Illinois TRS Valuation 2018.pdf Pg.No 121</t>
  </si>
  <si>
    <t>Illinois TRS Valuation 2018.pdf Pg.No 94</t>
  </si>
  <si>
    <t>Illinois TRS Valuation 2018.pdf Pg.No 11</t>
  </si>
  <si>
    <t>Illinois TRS Valuation 2018.pdf Pg.No 33</t>
  </si>
  <si>
    <t>Illinois TRS Valuation 2018.pdf Pg.No 92</t>
  </si>
  <si>
    <t>Illinois TRS Valuation 2018.pdf Pg.No 52</t>
  </si>
  <si>
    <t>Illinois TRS Valuation 2018.pdf Pg.No 35</t>
  </si>
  <si>
    <t>Illinois TRS Valuation 2019.pdf Pg.No 16</t>
  </si>
  <si>
    <t>Illinois TRS Valuation 2019.pdf Pg.No 75</t>
  </si>
  <si>
    <t>Illinois TRS Valuation 2019.pdf Pg.No 65</t>
  </si>
  <si>
    <t>Illinois TRS Valuation 2019.pdf Pg.No 48</t>
  </si>
  <si>
    <t>Illinois TRS Valuation 2019.pdf Pg.No 9</t>
  </si>
  <si>
    <t>Illinois TRS Valuation 2019.pdf Pg.No 117</t>
  </si>
  <si>
    <t>Illinois TRS Valuation 2019.pdf Pg.No 121</t>
  </si>
  <si>
    <t>Illinois TRS Valuation 2019.pdf Pg.No 93</t>
  </si>
  <si>
    <t>Illinois TRS Valuation 2019.pdf Pg.No 10</t>
  </si>
  <si>
    <t>Illinois TRS Valuation 2019.pdf Pg.No 32</t>
  </si>
  <si>
    <t>Illinois TRS Valuation 2019.pdf Pg.No 91</t>
  </si>
  <si>
    <t>Illinois TRS Valuation 2019.pdf Pg.No 51</t>
  </si>
  <si>
    <t>Illinois TRS Valuation 2019.pdf Pg.No 34</t>
  </si>
  <si>
    <t>Illinois TRS Valuation 2020.pdf Pg.No 18</t>
  </si>
  <si>
    <t>Illinois TRS Valuation 2020.pdf Pg.No 68</t>
  </si>
  <si>
    <t>Illinois TRS Valuation 2020.pdf Pg.No 78</t>
  </si>
  <si>
    <t>Illinois TRS Valuation 2020.pdf Pg.No 53</t>
  </si>
  <si>
    <t>Illinois TRS Valuation 2020.pdf Pg.No 11</t>
  </si>
  <si>
    <t>Illinois TRS Valuation 2020.pdf Pg.No 122</t>
  </si>
  <si>
    <t>Illinois TRS Valuation 2020.pdf Pg.No 125</t>
  </si>
  <si>
    <t>Illinois TRS Valuation 2020.pdf Pg.No 98</t>
  </si>
  <si>
    <t>Illinois TRS Valuation 2020.pdf Pg.No 35</t>
  </si>
  <si>
    <t>Illinois TRS Valuation 2020.pdf Pg.No 51</t>
  </si>
  <si>
    <t>Illinois TRS Valuation 2020.pdf Pg.No 96</t>
  </si>
  <si>
    <t>Illinois TRS Valuation 2020.pdf Pg.No 54</t>
  </si>
  <si>
    <t>Illinois TRS Valuation 2020.pdf Pg.No 37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</si>
  <si>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</si>
  <si>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</si>
  <si>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</si>
  <si>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</si>
  <si>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</si>
  <si>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</si>
  <si>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</si>
  <si>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</si>
  <si>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</si>
  <si>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</si>
  <si>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</si>
  <si>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</si>
  <si>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</si>
  <si>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</si>
  <si>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</si>
  <si>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</si>
  <si>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</si>
  <si>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</si>
  <si>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</si>
  <si>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</si>
  <si>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</si>
  <si>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</si>
  <si>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</si>
  <si>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</si>
  <si>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</si>
  <si>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</si>
  <si>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</si>
  <si>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</si>
  <si>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</si>
  <si>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</si>
  <si>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</si>
  <si>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</si>
  <si>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</si>
  <si>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</si>
  <si>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</si>
  <si>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Yes</t>
  </si>
  <si>
    <t>NA</t>
  </si>
  <si>
    <t>Illinois TRS CAFR 2001.pdf Pg.No 29</t>
  </si>
  <si>
    <t>Illinois TRS CAFR 2001.pdf Pg.No 30</t>
  </si>
  <si>
    <t>Illinois TRS CAFR 2001.pdf Pg.No 31</t>
  </si>
  <si>
    <t>Illinois TRS CAFR 2001.pdf Pg.No 21</t>
  </si>
  <si>
    <t>Illinois TRS CAFR 2001.pdf Pg.No 54</t>
  </si>
  <si>
    <t>Illinois TRS CAFR 2002.pdf Pg.No 40</t>
  </si>
  <si>
    <t>Illinois TRS CAFR 2002.pdf Pg.No 41</t>
  </si>
  <si>
    <t>Illinois TRS CAFR 2002.pdf Pg.No 42</t>
  </si>
  <si>
    <t>Illinois TRS CAFR 2002.pdf Pg.No 26</t>
  </si>
  <si>
    <t>Illinois TRS CAFR 2002.pdf Pg.No 79</t>
  </si>
  <si>
    <t>Illinois TRS CAFR 2003.pdf Pg.No 38</t>
  </si>
  <si>
    <t>Illinois TRS CAFR 2003.pdf Pg.No 40</t>
  </si>
  <si>
    <t>Illinois TRS CAFR 2003.pdf Pg.No 41</t>
  </si>
  <si>
    <t>Illinois TRS CAFR 2003.pdf Pg.No 26</t>
  </si>
  <si>
    <t>Illinois TRS CAFR 2003.pdf Pg.No 75</t>
  </si>
  <si>
    <t>Illinois TRS CAFR 2004.pdf Pg.No 44</t>
  </si>
  <si>
    <t>Illinois TRS CAFR 2004.pdf Pg.No 45</t>
  </si>
  <si>
    <t>Illinois TRS CAFR 2004.pdf Pg.No 46</t>
  </si>
  <si>
    <t>Illinois TRS CAFR 2004.pdf Pg.No 31</t>
  </si>
  <si>
    <t>Illinois TRS CAFR 2004.pdf Pg.No 83</t>
  </si>
  <si>
    <t>Illinois TRS CAFR 2005.pdf Pg.No 50</t>
  </si>
  <si>
    <t>Illinois TRS CAFR 2005.pdf Pg.No 51</t>
  </si>
  <si>
    <t>Illinois TRS CAFR 2005.pdf Pg.No 52</t>
  </si>
  <si>
    <t>Illinois TRS CAFR 2005.pdf Pg.No 33</t>
  </si>
  <si>
    <t>Illinois TRS CAFR 2005.pdf Pg.No 91</t>
  </si>
  <si>
    <t>Illinois TRS CAFR 2006.pdf Pg.No 48</t>
  </si>
  <si>
    <t>Illinois TRS CAFR 2006.pdf Pg.No 49</t>
  </si>
  <si>
    <t>Illinois TRS CAFR 2006.pdf Pg.No 50</t>
  </si>
  <si>
    <t>Illinois TRS CAFR 2006.pdf Pg.No 27</t>
  </si>
  <si>
    <t>Illinois TRS CAFR 2006.pdf Pg.No 85</t>
  </si>
  <si>
    <t>Illinois TRS CAFR 2007.pdf Pg.No 42</t>
  </si>
  <si>
    <t>Illinois TRS CAFR 2007.pdf Pg.No 43</t>
  </si>
  <si>
    <t>Illinois TRS CAFR 2007.pdf Pg.No 44</t>
  </si>
  <si>
    <t>Illinois TRS CAFR 2007.pdf Pg.No 23</t>
  </si>
  <si>
    <t>Illinois TRS CAFR 2007.pdf Pg.No 79</t>
  </si>
  <si>
    <t>Illinois TRS CAFR 2007.pdf Pg.No 24</t>
  </si>
  <si>
    <t>Illinois TRS CAFR 2008.pdf Pg.No 42</t>
  </si>
  <si>
    <t>Illinois TRS CAFR 2008.pdf Pg.No 44</t>
  </si>
  <si>
    <t>Illinois TRS CAFR 2008.pdf Pg.No 25</t>
  </si>
  <si>
    <t>Illinois TRS CAFR 2008.pdf Pg.No 22</t>
  </si>
  <si>
    <t>Illinois TRS CAFR 2008.pdf Pg.No 82</t>
  </si>
  <si>
    <t>Illinois TRS CAFR 2009.pdf Pg.No 44</t>
  </si>
  <si>
    <t>Illinois TRS CAFR 2009.pdf Pg.No 46</t>
  </si>
  <si>
    <t>Illinois TRS CAFR 2009.pdf Pg.No 28</t>
  </si>
  <si>
    <t>Illinois TRS CAFR 2009.pdf Pg.No 25</t>
  </si>
  <si>
    <t>Illinois TRS CAFR 2009.pdf Pg.No 84</t>
  </si>
  <si>
    <t>Illinois TRS CAFR 2010.pdf Pg.No 49</t>
  </si>
  <si>
    <t>Illinois TRS CAFR 2010.pdf Pg.No 51</t>
  </si>
  <si>
    <t>Illinois TRS CAFR 2010.pdf Pg.No 14</t>
  </si>
  <si>
    <t>Illinois TRS CAFR 2010.pdf Pg.No 11</t>
  </si>
  <si>
    <t>Illinois TRS CAFR 2010.pdf Pg.No 88</t>
  </si>
  <si>
    <t>Illinois TRS CAFR 2011.pdf Pg.No 51</t>
  </si>
  <si>
    <t>Illinois TRS CAFR 2011.pdf Pg.No 53</t>
  </si>
  <si>
    <t>Illinois TRS CAFR 2011.pdf Pg.No 30</t>
  </si>
  <si>
    <t>Illinois TRS CAFR 2011.pdf Pg.No 27</t>
  </si>
  <si>
    <t>Illinois TRS CAFR 2011.pdf Pg.No 95</t>
  </si>
  <si>
    <t>Illinois TRS CAFR 2012.pdf Pg.No 54</t>
  </si>
  <si>
    <t>Illinois TRS CAFR 2012.pdf Pg.No 56</t>
  </si>
  <si>
    <t>Illinois TRS CAFR 2013.pdf Pg.No 30</t>
  </si>
  <si>
    <t>Illinois TRS CAFR 2012.pdf Pg.No 27</t>
  </si>
  <si>
    <t>Illinois TRS CAFR 2012.pdf Pg.No 96</t>
  </si>
  <si>
    <t>Illinois TRS CAFR 2013.pdf Pg.No 27</t>
  </si>
  <si>
    <t>Illinois TRS CAFR 2013.pdf Pg.No 55</t>
  </si>
  <si>
    <t>Illinois TRS CAFR 2013.pdf Pg.No 57</t>
  </si>
  <si>
    <t>Illinois TRS CAFR 2013.pdf Pg.No 98</t>
  </si>
  <si>
    <t>Illinois TRS CAFR 2014.pdf Pg.No 50</t>
  </si>
  <si>
    <t>Illinois TRS CAFR 2014.pdf Pg.No 27</t>
  </si>
  <si>
    <t>Illinois TRS CAFR 2014.pdf Pg.No 87</t>
  </si>
  <si>
    <t>Illinois TRS CAFR 2015.pdf Pg.No 52</t>
  </si>
  <si>
    <t>Illinois TRS CAFR 2015.pdf Pg.No 29</t>
  </si>
  <si>
    <t>Illinois TRS CAFR 2015.pdf Pg.No 92</t>
  </si>
  <si>
    <t>Illinois TRS CAFR 2016.pdf Pg.No 57</t>
  </si>
  <si>
    <t>Illinois TRS CAFR 2016.pdf Pg.No 89</t>
  </si>
  <si>
    <t>Illinois TRS CAFR 2016.pdf Pg.No 30</t>
  </si>
  <si>
    <t>Illinois TRS CAFR 2016.pdf Pg.No 94</t>
  </si>
  <si>
    <t>Illinois TRS CAFR 2017.pdf Pg.No 58</t>
  </si>
  <si>
    <t>Illinois TRS CAFR 2017.pdf Pg.No 94</t>
  </si>
  <si>
    <t>Illinois TRS CAFR 2017.pdf Pg.No 31</t>
  </si>
  <si>
    <t>Illinois TRS CAFR 2017.pdf Pg.No 95</t>
  </si>
  <si>
    <t>Illinois TRS CAFR 2018.pdf Pg.No 59</t>
  </si>
  <si>
    <t>Illinois TRS CAFR 2018.pdf Pg.No 97</t>
  </si>
  <si>
    <t>Illinois TRS CAFR 2018.pdf Pg.No 31</t>
  </si>
  <si>
    <t>Illinois TRS CAFR 2018.pdf Pg.No 98</t>
  </si>
  <si>
    <t>Illinois TRS CAFR 2019.pdf Pg.No 58</t>
  </si>
  <si>
    <t>Illinois TRS CAFR 2019.pdf Pg.No 62</t>
  </si>
  <si>
    <t>Illinois TRS CAFR 2019.pdf Pg.No 99</t>
  </si>
  <si>
    <t>Illinois TRS CAFR 2019.pdf Pg.No 31</t>
  </si>
  <si>
    <t>Illinois TRS CAFR 2019.pdf Pg.No 100</t>
  </si>
  <si>
    <t>Illinois TRS CAFR 2020.pdf Pg.No 54</t>
  </si>
  <si>
    <t>Illinois TRS CAFR 2020.pdf Pg.No 35</t>
  </si>
  <si>
    <t>Illinois TRS CAFR 2020.pdf Pg.No 94</t>
  </si>
  <si>
    <t>Illinois TRS CAFR 2020.pdf Pg.No 30</t>
  </si>
  <si>
    <t>Illinois TRS CAFR 2020.pdf Pg.No 95</t>
  </si>
  <si>
    <t>TAB</t>
  </si>
  <si>
    <t>HEADING</t>
  </si>
  <si>
    <t>YEARS</t>
  </si>
  <si>
    <t>COMMENT</t>
  </si>
  <si>
    <t>GASB 68</t>
  </si>
  <si>
    <t>2015 - 2020</t>
  </si>
  <si>
    <t>Previous Year considered as Prior Measurement Date.</t>
  </si>
  <si>
    <t>2014 - 2015</t>
  </si>
  <si>
    <t>"Inactive eligible for deferred annuity" and "Inactive eligible for refund or single sum benefit only" included here.</t>
  </si>
  <si>
    <t>2016 - 2020</t>
  </si>
  <si>
    <t>Previous year rates considered here.</t>
  </si>
  <si>
    <t>"Net deferred (inflows) outflows - ending" considered here</t>
  </si>
  <si>
    <t>"Differences between expected and actual liab. Experience" considered here.</t>
  </si>
  <si>
    <t>"Changes in assumptions" considered here.</t>
  </si>
  <si>
    <t>2014, 2015</t>
  </si>
  <si>
    <t>"Difference between projected and actual earnings" considered here.</t>
  </si>
  <si>
    <t>2014 - 2020</t>
  </si>
  <si>
    <t>"Contributions – employer" and "Contributions – nonmember contributing entity" included here.</t>
  </si>
  <si>
    <t>Actuarial Valuation</t>
  </si>
  <si>
    <t>2001 - 2020</t>
  </si>
  <si>
    <t>Projected rates have been considered here.</t>
  </si>
  <si>
    <t>2010 - 2013</t>
  </si>
  <si>
    <t>"Amortization of Unfunded PBO" considered here</t>
  </si>
  <si>
    <t>"Amortization of Unfunded Actuarial Accrued Liability" considered here.</t>
  </si>
  <si>
    <t>2001 - 2006</t>
  </si>
  <si>
    <t>Annual Rates of Retirement from "SEPARATIONS FROM ACTIVE SERVICE AND SALARY INCREASES" considered here.</t>
  </si>
  <si>
    <t>Investment Experience and Non-Investment Actuarial Experience</t>
  </si>
  <si>
    <t>2001 - 2019</t>
  </si>
  <si>
    <t>Gains are negative values and losses are positive values.</t>
  </si>
  <si>
    <t>Investment Experience</t>
  </si>
  <si>
    <t>2010 - 2015</t>
  </si>
  <si>
    <t>"Asset loss (gain) on actuarial value of assets" considered here.</t>
  </si>
  <si>
    <t>Age of Retirement Experience</t>
  </si>
  <si>
    <t>2001 - 2015</t>
  </si>
  <si>
    <t>"Delayed reporting of retirements" considered here.</t>
  </si>
  <si>
    <t>Withdrawal Experience</t>
  </si>
  <si>
    <t>"Terminations other than expected" considered here.</t>
  </si>
  <si>
    <t>"Termination experience" considered here.</t>
  </si>
  <si>
    <t>Other Actuarial Experience</t>
  </si>
  <si>
    <t>2001 - 2009</t>
  </si>
  <si>
    <t>"Repayments of refunded member contributions", "ERO costs waived for those with 34 years of service" included.</t>
  </si>
  <si>
    <t>"Repayments of refunded member contributions" included.</t>
  </si>
  <si>
    <t>Changes to Methods &amp; Assumptions</t>
  </si>
  <si>
    <t>"Change in Actuarial assumptions" and "Change in data reporting methodology" included.</t>
  </si>
  <si>
    <t>2016, 2017</t>
  </si>
  <si>
    <t>"Change due to plan amendments" considered here.</t>
  </si>
  <si>
    <t>Legislative Changes</t>
  </si>
  <si>
    <t xml:space="preserve">"Amendments: - Maximum Sick leave credit increased to 2 years", "-State ERI", "-Extend 24 months benefit reductions for 2.2% upgrades." included. </t>
  </si>
  <si>
    <t>"Amendments: - Pension Obligation Bond proceeds under PA 93-002" considered here.</t>
  </si>
  <si>
    <t>2005-2006</t>
  </si>
  <si>
    <t>"Amendments: - Modified ERO under PA 94-004" considered here.</t>
  </si>
  <si>
    <t>2018, 2020</t>
  </si>
  <si>
    <t>"Change due to new buyout provisions" considered here.</t>
  </si>
  <si>
    <t>CAFR</t>
  </si>
  <si>
    <t>Actuarial Cost Method - "For Determining the Actuarially-determined Contribution" considered here.</t>
  </si>
  <si>
    <t>Benefit Payments</t>
  </si>
  <si>
    <t>"Retirement benefits", "Survivor benefits" and "Disability benefits" included.</t>
  </si>
  <si>
    <t>2001 - 2003</t>
  </si>
  <si>
    <t>"Prior service credits and transfers" considered here.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</si>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</sst>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3" numFmtId="15" xfId="0" applyFont="1" applyNumberFormat="1"/>
    <xf borderId="0" fillId="0" fontId="3" numFmtId="164" xfId="0" applyFont="1" applyNumberFormat="1"/>
    <xf borderId="1" fillId="2" fontId="3" numFmtId="3" xfId="0" applyBorder="1" applyFill="1" applyFont="1" applyNumberFormat="1"/>
    <xf borderId="0" fillId="0" fontId="3" numFmtId="10" xfId="0" applyFont="1" applyNumberFormat="1"/>
    <xf borderId="0" fillId="0" fontId="3" numFmtId="10" xfId="0" applyAlignment="1" applyFont="1" applyNumberFormat="1">
      <alignment horizontal="right"/>
    </xf>
    <xf borderId="1" fillId="3" fontId="3" numFmtId="10" xfId="0" applyBorder="1" applyFill="1" applyFont="1" applyNumberFormat="1"/>
    <xf borderId="0" fillId="0" fontId="3" numFmtId="165" xfId="0" applyFont="1" applyNumberFormat="1"/>
    <xf borderId="1" fillId="2" fontId="3" numFmtId="164" xfId="0" applyBorder="1" applyFont="1" applyNumberFormat="1"/>
    <xf borderId="0" fillId="0" fontId="3" numFmtId="3" xfId="0" applyFont="1" applyNumberFormat="1"/>
    <xf borderId="0" fillId="0" fontId="1" numFmtId="0" xfId="0" applyFont="1"/>
    <xf borderId="0" fillId="0" fontId="4" numFmtId="0" xfId="0" applyAlignment="1" applyFont="1">
      <alignment horizontal="center" shrinkToFit="0" vertical="center" wrapText="1"/>
    </xf>
    <xf borderId="0" fillId="0" fontId="1" numFmtId="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3" fontId="3" numFmtId="164" xfId="0" applyBorder="1" applyFont="1" applyNumberFormat="1"/>
    <xf borderId="0" fillId="0" fontId="3" numFmtId="0" xfId="0" applyAlignment="1" applyFont="1">
      <alignment vertical="center"/>
    </xf>
    <xf borderId="0" fillId="0" fontId="3" numFmtId="10" xfId="0" applyAlignment="1" applyFont="1" applyNumberFormat="1">
      <alignment vertical="center"/>
    </xf>
    <xf borderId="1" fillId="4" fontId="3" numFmtId="0" xfId="0" applyBorder="1" applyFill="1" applyFont="1"/>
    <xf borderId="0" fillId="0" fontId="3" numFmtId="0" xfId="0" applyAlignment="1" applyFont="1">
      <alignment horizontal="left" vertical="top"/>
    </xf>
    <xf borderId="1" fillId="5" fontId="0" numFmtId="0" xfId="0" applyBorder="1" applyFill="1" applyFont="1"/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3" xfId="0" applyAlignment="1" applyFont="1" applyNumberFormat="1">
      <alignment horizontal="left"/>
    </xf>
    <xf borderId="0" fillId="0" fontId="0" numFmtId="10" xfId="0" applyAlignment="1" applyFont="1" applyNumberFormat="1">
      <alignment horizontal="left"/>
    </xf>
    <xf borderId="0" fillId="0" fontId="0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8.88"/>
    <col customWidth="1" min="3" max="3" width="33.88"/>
    <col customWidth="1" min="4" max="7" width="33.0"/>
    <col customWidth="1" min="8" max="8" width="19.13"/>
    <col customWidth="1" min="9" max="13" width="33.0"/>
    <col customWidth="1" min="14" max="14" width="20.75"/>
    <col customWidth="1" min="15" max="20" width="33.0"/>
    <col customWidth="1" min="21" max="24" width="33.88"/>
    <col customWidth="1" min="25" max="25" width="19.13"/>
    <col customWidth="1" min="26" max="29" width="28.38"/>
    <col customWidth="1" min="30" max="30" width="22.38"/>
    <col customWidth="1" min="31" max="39" width="33.88"/>
    <col customWidth="1" min="40" max="42" width="30.38"/>
    <col customWidth="1" min="43" max="60" width="33.88"/>
    <col customWidth="1" min="61" max="61" width="12.5"/>
    <col customWidth="1" min="62" max="63" width="33.88"/>
    <col customWidth="1" min="64" max="64" width="28.38"/>
    <col customWidth="1" min="65" max="65" width="14.13"/>
    <col customWidth="1" min="66" max="67" width="33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ht="14.25" customHeight="1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ht="14.25" customHeight="1">
      <c r="A3" s="3" t="s">
        <v>129</v>
      </c>
      <c r="B3" s="4">
        <v>2014.0</v>
      </c>
      <c r="C3" s="5">
        <v>41820.0</v>
      </c>
      <c r="D3" s="5"/>
      <c r="E3" s="5">
        <v>41820.0</v>
      </c>
      <c r="F3" s="6">
        <v>109448.0</v>
      </c>
      <c r="G3" s="7">
        <f>17250+110403</f>
        <v>127653</v>
      </c>
      <c r="H3" s="6"/>
      <c r="I3" s="6">
        <v>160990.0</v>
      </c>
      <c r="J3" s="6">
        <v>398091.0</v>
      </c>
      <c r="K3" s="8">
        <v>0.075</v>
      </c>
      <c r="L3" s="8"/>
      <c r="M3" s="8"/>
      <c r="N3" s="4"/>
      <c r="O3" s="8"/>
      <c r="P3" s="8">
        <v>0.075</v>
      </c>
      <c r="Q3" s="6">
        <v>1.06682654886E11</v>
      </c>
      <c r="R3" s="6">
        <v>4.5824382514E10</v>
      </c>
      <c r="S3" s="6">
        <v>6.0858272372E10</v>
      </c>
      <c r="T3" s="9">
        <v>0.43</v>
      </c>
      <c r="U3" s="6">
        <v>9.51280968E9</v>
      </c>
      <c r="V3" s="6">
        <v>4.832291094E9</v>
      </c>
      <c r="W3" s="6">
        <v>3.2147436E7</v>
      </c>
      <c r="X3" s="6">
        <v>-3.058591797E9</v>
      </c>
      <c r="Y3" s="10">
        <f t="shared" ref="Y3:Y9" si="1">AA3/U3</f>
        <v>0.4301545114</v>
      </c>
      <c r="Z3" s="8">
        <v>0.378</v>
      </c>
      <c r="AA3" s="6">
        <v>4.091978E9</v>
      </c>
      <c r="AB3" s="6">
        <v>3.594706E9</v>
      </c>
      <c r="AC3" s="6">
        <v>4.97272E8</v>
      </c>
      <c r="AD3" s="10">
        <f t="shared" ref="AD3:AD9" si="2">AB3/AA3</f>
        <v>0.878476375</v>
      </c>
      <c r="AE3" s="6">
        <v>1.894351211E9</v>
      </c>
      <c r="AF3" s="6">
        <v>7.561104814E9</v>
      </c>
      <c r="AG3" s="6"/>
      <c r="AH3" s="6"/>
      <c r="AI3" s="6"/>
      <c r="AJ3" s="6">
        <v>-9.28745853E8</v>
      </c>
      <c r="AK3" s="6">
        <v>-2.958791973E9</v>
      </c>
      <c r="AL3" s="6"/>
      <c r="AM3" s="6">
        <v>2.1218069E7</v>
      </c>
      <c r="AN3" s="6">
        <v>7802776.0</v>
      </c>
      <c r="AO3" s="6">
        <v>-7.6464795E8</v>
      </c>
      <c r="AP3" s="6">
        <v>0.0</v>
      </c>
      <c r="AQ3" s="6">
        <v>4.832291094E9</v>
      </c>
      <c r="AR3" s="8">
        <v>0.065</v>
      </c>
      <c r="AS3" s="8">
        <v>0.075</v>
      </c>
      <c r="AT3" s="8">
        <v>0.085</v>
      </c>
      <c r="AU3" s="6">
        <v>7.5156979079E10</v>
      </c>
      <c r="AV3" s="6">
        <v>6.0858272372E10</v>
      </c>
      <c r="AW3" s="6">
        <v>4.90173128E10</v>
      </c>
      <c r="AX3" s="11">
        <v>5.12</v>
      </c>
      <c r="AY3" s="6">
        <v>1.02507911628E11</v>
      </c>
      <c r="AZ3" s="6">
        <v>1.894351211E9</v>
      </c>
      <c r="BA3" s="6">
        <v>7.561104814E9</v>
      </c>
      <c r="BB3" s="6">
        <v>0.0</v>
      </c>
      <c r="BC3" s="6">
        <v>3.9950212E7</v>
      </c>
      <c r="BD3" s="6">
        <v>0.0</v>
      </c>
      <c r="BE3" s="12">
        <f>158334598+3438382892</f>
        <v>3596717490</v>
      </c>
      <c r="BF3" s="6">
        <v>9.28745853E8</v>
      </c>
      <c r="BG3" s="6">
        <v>6.78203172E9</v>
      </c>
      <c r="BH3" s="6">
        <v>-5.320662979E9</v>
      </c>
      <c r="BI3" s="6"/>
      <c r="BJ3" s="6">
        <v>-5.320662979E9</v>
      </c>
      <c r="BK3" s="6">
        <v>-2.1218069E7</v>
      </c>
      <c r="BL3" s="6">
        <v>0.0</v>
      </c>
      <c r="BM3" s="6"/>
      <c r="BN3" s="6">
        <v>3.9858768499E10</v>
      </c>
      <c r="BO3" s="6">
        <v>6.0858272372E10</v>
      </c>
    </row>
    <row r="4" ht="14.25" customHeight="1">
      <c r="A4" s="3" t="s">
        <v>129</v>
      </c>
      <c r="B4" s="4">
        <f t="shared" ref="B4:B7" si="3">B3+1</f>
        <v>2015</v>
      </c>
      <c r="C4" s="5">
        <v>42185.0</v>
      </c>
      <c r="D4" s="5">
        <v>41820.0</v>
      </c>
      <c r="E4" s="5">
        <v>42185.0</v>
      </c>
      <c r="F4" s="6">
        <v>112682.0</v>
      </c>
      <c r="G4" s="7">
        <f>17575+113012</f>
        <v>130587</v>
      </c>
      <c r="H4" s="6"/>
      <c r="I4" s="6">
        <v>159836.0</v>
      </c>
      <c r="J4" s="6">
        <v>403105.0</v>
      </c>
      <c r="K4" s="8">
        <v>0.075</v>
      </c>
      <c r="L4" s="8"/>
      <c r="M4" s="8">
        <v>0.0373</v>
      </c>
      <c r="N4" s="4"/>
      <c r="O4" s="8">
        <v>0.075</v>
      </c>
      <c r="P4" s="8">
        <v>0.0747</v>
      </c>
      <c r="Q4" s="6">
        <v>1.11916989345E11</v>
      </c>
      <c r="R4" s="6">
        <v>4.6406915593E10</v>
      </c>
      <c r="S4" s="6">
        <v>6.5510073752E10</v>
      </c>
      <c r="T4" s="9">
        <v>0.415</v>
      </c>
      <c r="U4" s="6">
        <v>9.641170627E9</v>
      </c>
      <c r="V4" s="6">
        <v>5.286701005E9</v>
      </c>
      <c r="W4" s="6"/>
      <c r="X4" s="6">
        <v>-1.38087456E8</v>
      </c>
      <c r="Y4" s="10">
        <f t="shared" si="1"/>
        <v>0.4272848349</v>
      </c>
      <c r="Z4" s="8">
        <v>0.365</v>
      </c>
      <c r="AA4" s="6">
        <v>4.119526E9</v>
      </c>
      <c r="AB4" s="6">
        <v>3.521658E9</v>
      </c>
      <c r="AC4" s="6">
        <v>5.97868E8</v>
      </c>
      <c r="AD4" s="10">
        <f t="shared" si="2"/>
        <v>0.8548697107</v>
      </c>
      <c r="AE4" s="6">
        <v>1.948079771E9</v>
      </c>
      <c r="AF4" s="6">
        <v>7.864916421E9</v>
      </c>
      <c r="AG4" s="6"/>
      <c r="AH4" s="6"/>
      <c r="AI4" s="6"/>
      <c r="AJ4" s="6">
        <v>-9.35451049E8</v>
      </c>
      <c r="AK4" s="6">
        <v>-3.392278072E9</v>
      </c>
      <c r="AL4" s="6"/>
      <c r="AM4" s="6">
        <v>2.168686E7</v>
      </c>
      <c r="AN4" s="6">
        <v>2.30518233E8</v>
      </c>
      <c r="AO4" s="12">
        <f>-10468917-440302242</f>
        <v>-450771159</v>
      </c>
      <c r="AP4" s="6">
        <v>0.0</v>
      </c>
      <c r="AQ4" s="6">
        <v>5.286701005E9</v>
      </c>
      <c r="AR4" s="8">
        <v>0.0647</v>
      </c>
      <c r="AS4" s="8">
        <v>0.0747</v>
      </c>
      <c r="AT4" s="8">
        <v>0.0847</v>
      </c>
      <c r="AU4" s="6">
        <v>8.0954388749E10</v>
      </c>
      <c r="AV4" s="6">
        <v>6.5510073752E10</v>
      </c>
      <c r="AW4" s="6">
        <v>5.2845317289E10</v>
      </c>
      <c r="AX4" s="11">
        <v>4.93</v>
      </c>
      <c r="AY4" s="6">
        <v>1.06682654886E11</v>
      </c>
      <c r="AZ4" s="6">
        <v>1.948079771E9</v>
      </c>
      <c r="BA4" s="6">
        <v>7.864916421E9</v>
      </c>
      <c r="BB4" s="6">
        <v>0.0</v>
      </c>
      <c r="BC4" s="6">
        <v>-9.0079446E7</v>
      </c>
      <c r="BD4" s="6">
        <v>1.136454886E9</v>
      </c>
      <c r="BE4" s="12">
        <f>145591585+3377664945</f>
        <v>3523256530</v>
      </c>
      <c r="BF4" s="6">
        <v>9.35451049E8</v>
      </c>
      <c r="BG4" s="6">
        <v>1.770549533E9</v>
      </c>
      <c r="BH4" s="6">
        <v>-5.625037173E9</v>
      </c>
      <c r="BI4" s="6"/>
      <c r="BJ4" s="6">
        <v>-5.625037173E9</v>
      </c>
      <c r="BK4" s="6">
        <v>-2.168686E7</v>
      </c>
      <c r="BL4" s="6"/>
      <c r="BM4" s="6"/>
      <c r="BN4" s="6">
        <v>4.5824382514E10</v>
      </c>
      <c r="BO4" s="6">
        <v>6.5510073752E10</v>
      </c>
    </row>
    <row r="5" ht="14.25" customHeight="1">
      <c r="A5" s="3" t="s">
        <v>129</v>
      </c>
      <c r="B5" s="4">
        <f t="shared" si="3"/>
        <v>2016</v>
      </c>
      <c r="C5" s="5">
        <v>42551.0</v>
      </c>
      <c r="D5" s="5">
        <v>42185.0</v>
      </c>
      <c r="E5" s="5">
        <v>42551.0</v>
      </c>
      <c r="F5" s="6">
        <v>115273.0</v>
      </c>
      <c r="G5" s="13">
        <v>133722.0</v>
      </c>
      <c r="H5" s="6"/>
      <c r="I5" s="6">
        <v>159684.0</v>
      </c>
      <c r="J5" s="6">
        <v>408679.0</v>
      </c>
      <c r="K5" s="8">
        <v>0.07</v>
      </c>
      <c r="L5" s="8">
        <v>0.0373</v>
      </c>
      <c r="M5" s="8">
        <v>0.0285</v>
      </c>
      <c r="N5" s="4"/>
      <c r="O5" s="8">
        <v>0.0747</v>
      </c>
      <c r="P5" s="8">
        <v>0.0683</v>
      </c>
      <c r="Q5" s="6">
        <v>1.24187003384E11</v>
      </c>
      <c r="R5" s="6">
        <v>4.5250956731E10</v>
      </c>
      <c r="S5" s="6">
        <v>7.8936046653E10</v>
      </c>
      <c r="T5" s="9">
        <v>0.364</v>
      </c>
      <c r="U5" s="6">
        <v>9.811614284E9</v>
      </c>
      <c r="V5" s="6">
        <v>7.638757999E9</v>
      </c>
      <c r="W5" s="6">
        <v>9.593173518E9</v>
      </c>
      <c r="X5" s="6">
        <v>5.353606E7</v>
      </c>
      <c r="Y5" s="10">
        <f t="shared" si="1"/>
        <v>0.4670515847</v>
      </c>
      <c r="Z5" s="8">
        <v>0.396</v>
      </c>
      <c r="AA5" s="6">
        <v>4.58253E9</v>
      </c>
      <c r="AB5" s="6">
        <v>3.88921E9</v>
      </c>
      <c r="AC5" s="6">
        <v>6.9332E8</v>
      </c>
      <c r="AD5" s="10">
        <f t="shared" si="2"/>
        <v>0.8487036637</v>
      </c>
      <c r="AE5" s="6">
        <v>1.681242232E9</v>
      </c>
      <c r="AF5" s="6">
        <v>8.264257311E9</v>
      </c>
      <c r="AG5" s="6">
        <v>0.0</v>
      </c>
      <c r="AH5" s="6">
        <v>1.24238793E8</v>
      </c>
      <c r="AI5" s="6">
        <v>1.680402015E9</v>
      </c>
      <c r="AJ5" s="6">
        <v>-9.51809398E8</v>
      </c>
      <c r="AK5" s="6">
        <v>-3.438824081E9</v>
      </c>
      <c r="AL5" s="6">
        <v>2.5628321E8</v>
      </c>
      <c r="AM5" s="6">
        <v>2.2967917E7</v>
      </c>
      <c r="AN5" s="6"/>
      <c r="AO5" s="6"/>
      <c r="AP5" s="6"/>
      <c r="AQ5" s="6">
        <v>7.638757999E9</v>
      </c>
      <c r="AR5" s="8">
        <v>0.0583</v>
      </c>
      <c r="AS5" s="8">
        <v>0.0683</v>
      </c>
      <c r="AT5" s="8">
        <v>0.0783</v>
      </c>
      <c r="AU5" s="6">
        <v>9.6541989944E10</v>
      </c>
      <c r="AV5" s="6">
        <v>7.8936046653E10</v>
      </c>
      <c r="AW5" s="6">
        <v>6.4556661223E10</v>
      </c>
      <c r="AX5" s="11">
        <v>5.21</v>
      </c>
      <c r="AY5" s="6">
        <v>1.11916989345E11</v>
      </c>
      <c r="AZ5" s="6">
        <v>1.681242232E9</v>
      </c>
      <c r="BA5" s="6">
        <v>8.264257311E9</v>
      </c>
      <c r="BB5" s="6">
        <v>0.0</v>
      </c>
      <c r="BC5" s="6">
        <v>7.01827169E8</v>
      </c>
      <c r="BD5" s="6">
        <v>7.553894504E9</v>
      </c>
      <c r="BE5" s="12">
        <f>148040767+3742469245</f>
        <v>3890510012</v>
      </c>
      <c r="BF5" s="6">
        <v>9.51809398E8</v>
      </c>
      <c r="BG5" s="6">
        <v>-4.4103178E7</v>
      </c>
      <c r="BH5" s="6">
        <v>-5.931207177E9</v>
      </c>
      <c r="BI5" s="6"/>
      <c r="BJ5" s="6">
        <v>-5.931207177E9</v>
      </c>
      <c r="BK5" s="6">
        <v>-2.2967917E7</v>
      </c>
      <c r="BL5" s="6"/>
      <c r="BM5" s="6"/>
      <c r="BN5" s="6">
        <v>4.6406915593E10</v>
      </c>
      <c r="BO5" s="6">
        <v>7.8936046653E10</v>
      </c>
    </row>
    <row r="6" ht="14.25" customHeight="1">
      <c r="A6" s="3" t="s">
        <v>129</v>
      </c>
      <c r="B6" s="4">
        <f t="shared" si="3"/>
        <v>2017</v>
      </c>
      <c r="C6" s="5">
        <v>42916.0</v>
      </c>
      <c r="D6" s="5">
        <v>42551.0</v>
      </c>
      <c r="E6" s="5">
        <v>42916.0</v>
      </c>
      <c r="F6" s="6">
        <v>117990.0</v>
      </c>
      <c r="G6" s="13">
        <v>136855.0</v>
      </c>
      <c r="H6" s="6"/>
      <c r="I6" s="6">
        <v>159585.0</v>
      </c>
      <c r="J6" s="6">
        <v>414430.0</v>
      </c>
      <c r="K6" s="8">
        <v>0.07</v>
      </c>
      <c r="L6" s="8">
        <v>0.0285</v>
      </c>
      <c r="M6" s="8">
        <v>0.0358</v>
      </c>
      <c r="N6" s="4"/>
      <c r="O6" s="8">
        <v>0.0683</v>
      </c>
      <c r="P6" s="8">
        <v>0.07</v>
      </c>
      <c r="Q6" s="6">
        <v>1.25773806438E11</v>
      </c>
      <c r="R6" s="6">
        <v>4.9375664518E10</v>
      </c>
      <c r="S6" s="6">
        <v>7.639814192E10</v>
      </c>
      <c r="T6" s="9">
        <v>0.393</v>
      </c>
      <c r="U6" s="6">
        <v>9.965569893E9</v>
      </c>
      <c r="V6" s="6">
        <v>7.386978381E9</v>
      </c>
      <c r="W6" s="6">
        <v>5.981205416E9</v>
      </c>
      <c r="X6" s="6">
        <v>2.230591796E9</v>
      </c>
      <c r="Y6" s="10">
        <f t="shared" si="1"/>
        <v>0.6270468289</v>
      </c>
      <c r="Z6" s="8">
        <v>0.415</v>
      </c>
      <c r="AA6" s="6">
        <v>6.248879E9</v>
      </c>
      <c r="AB6" s="6">
        <v>4.134532E9</v>
      </c>
      <c r="AC6" s="6">
        <v>2.114347E9</v>
      </c>
      <c r="AD6" s="10">
        <f t="shared" si="2"/>
        <v>0.6616437924</v>
      </c>
      <c r="AE6" s="6">
        <v>1.877570053E9</v>
      </c>
      <c r="AF6" s="6">
        <v>8.390352464E9</v>
      </c>
      <c r="AG6" s="6">
        <v>0.0</v>
      </c>
      <c r="AH6" s="6">
        <v>2.18107706E8</v>
      </c>
      <c r="AI6" s="6">
        <v>1.150129689E9</v>
      </c>
      <c r="AJ6" s="6">
        <v>-9.29130165E8</v>
      </c>
      <c r="AK6" s="6">
        <v>-3.118715888E9</v>
      </c>
      <c r="AL6" s="6">
        <v>-2.24064213E8</v>
      </c>
      <c r="AM6" s="6">
        <v>2.2728735E7</v>
      </c>
      <c r="AN6" s="6"/>
      <c r="AO6" s="6"/>
      <c r="AP6" s="6"/>
      <c r="AQ6" s="6">
        <v>7.386978381E9</v>
      </c>
      <c r="AR6" s="8">
        <v>0.06</v>
      </c>
      <c r="AS6" s="8">
        <v>0.07</v>
      </c>
      <c r="AT6" s="8">
        <v>0.08</v>
      </c>
      <c r="AU6" s="6">
        <v>9.3865095009E10</v>
      </c>
      <c r="AV6" s="6">
        <v>7.639814192E10</v>
      </c>
      <c r="AW6" s="6">
        <v>6.2091251142E10</v>
      </c>
      <c r="AX6" s="11">
        <v>5.14</v>
      </c>
      <c r="AY6" s="6">
        <v>1.24187003384E11</v>
      </c>
      <c r="AZ6" s="6">
        <v>1.877570053E9</v>
      </c>
      <c r="BA6" s="6">
        <v>8.390352464E9</v>
      </c>
      <c r="BB6" s="6">
        <v>0.0</v>
      </c>
      <c r="BC6" s="6">
        <v>4.82486212E8</v>
      </c>
      <c r="BD6" s="6">
        <v>-2.725599755E9</v>
      </c>
      <c r="BE6" s="12">
        <f>149495577+3986363699</f>
        <v>4135859276</v>
      </c>
      <c r="BF6" s="6">
        <v>9.29130165E8</v>
      </c>
      <c r="BG6" s="6">
        <v>5.520453001E9</v>
      </c>
      <c r="BH6" s="6">
        <v>-6.43800592E9</v>
      </c>
      <c r="BI6" s="6"/>
      <c r="BJ6" s="6">
        <v>-6.43800592E9</v>
      </c>
      <c r="BK6" s="6">
        <v>-2.2728735E7</v>
      </c>
      <c r="BL6" s="6"/>
      <c r="BM6" s="6"/>
      <c r="BN6" s="6">
        <v>4.5250956731E10</v>
      </c>
      <c r="BO6" s="6">
        <v>7.639814192E10</v>
      </c>
    </row>
    <row r="7" ht="14.25" customHeight="1">
      <c r="A7" s="3" t="s">
        <v>129</v>
      </c>
      <c r="B7" s="4">
        <f t="shared" si="3"/>
        <v>2018</v>
      </c>
      <c r="C7" s="5">
        <v>43281.0</v>
      </c>
      <c r="D7" s="5">
        <v>42916.0</v>
      </c>
      <c r="E7" s="5">
        <v>43281.0</v>
      </c>
      <c r="F7" s="6">
        <v>120453.0</v>
      </c>
      <c r="G7" s="13">
        <v>139269.0</v>
      </c>
      <c r="H7" s="6"/>
      <c r="I7" s="6">
        <v>160425.0</v>
      </c>
      <c r="J7" s="6">
        <v>420147.0</v>
      </c>
      <c r="K7" s="8">
        <v>0.07</v>
      </c>
      <c r="L7" s="8">
        <v>0.0358</v>
      </c>
      <c r="M7" s="8">
        <v>0.0387</v>
      </c>
      <c r="N7" s="4"/>
      <c r="O7" s="8">
        <v>0.07</v>
      </c>
      <c r="P7" s="8">
        <v>0.07</v>
      </c>
      <c r="Q7" s="6">
        <v>1.29914383296E11</v>
      </c>
      <c r="R7" s="6">
        <v>5.1969546694E10</v>
      </c>
      <c r="S7" s="6">
        <v>7.7944836602E10</v>
      </c>
      <c r="T7" s="9">
        <v>0.4</v>
      </c>
      <c r="U7" s="6">
        <v>1.016398E10</v>
      </c>
      <c r="V7" s="6">
        <v>6.956672541E9</v>
      </c>
      <c r="W7" s="6">
        <v>4.985165423E9</v>
      </c>
      <c r="X7" s="6">
        <v>2.464771187E9</v>
      </c>
      <c r="Y7" s="10">
        <f t="shared" si="1"/>
        <v>0.6966519021</v>
      </c>
      <c r="Z7" s="8">
        <v>0.411</v>
      </c>
      <c r="AA7" s="6">
        <v>7.080756E9</v>
      </c>
      <c r="AB7" s="6">
        <v>4.17865E9</v>
      </c>
      <c r="AC7" s="6">
        <v>2.902106E9</v>
      </c>
      <c r="AD7" s="10">
        <f t="shared" si="2"/>
        <v>0.5901417871</v>
      </c>
      <c r="AE7" s="6">
        <v>1.838002948E9</v>
      </c>
      <c r="AF7" s="6">
        <v>8.703519454E9</v>
      </c>
      <c r="AG7" s="6">
        <v>-3.74603419E8</v>
      </c>
      <c r="AH7" s="6">
        <v>4.36303122E8</v>
      </c>
      <c r="AI7" s="6">
        <v>1.028141645E9</v>
      </c>
      <c r="AJ7" s="6">
        <v>-9.38037245E8</v>
      </c>
      <c r="AK7" s="6">
        <v>-3.405357881E9</v>
      </c>
      <c r="AL7" s="6">
        <v>-3.52846979E8</v>
      </c>
      <c r="AM7" s="6">
        <v>2.1550896E7</v>
      </c>
      <c r="AN7" s="6"/>
      <c r="AO7" s="6"/>
      <c r="AP7" s="6"/>
      <c r="AQ7" s="6">
        <v>6.956672541E9</v>
      </c>
      <c r="AR7" s="8">
        <v>0.06</v>
      </c>
      <c r="AS7" s="8">
        <v>0.07</v>
      </c>
      <c r="AT7" s="8">
        <v>0.08</v>
      </c>
      <c r="AU7" s="6">
        <v>9.5591974194E10</v>
      </c>
      <c r="AV7" s="6">
        <v>7.7944836602E10</v>
      </c>
      <c r="AW7" s="6">
        <v>6.373357673E10</v>
      </c>
      <c r="AX7" s="11">
        <v>5.46</v>
      </c>
      <c r="AY7" s="6">
        <v>1.25773806438E11</v>
      </c>
      <c r="AZ7" s="6">
        <v>1.838002948E9</v>
      </c>
      <c r="BA7" s="6">
        <v>8.703519454E9</v>
      </c>
      <c r="BB7" s="6">
        <v>-3.74603419E8</v>
      </c>
      <c r="BC7" s="6">
        <v>1.19134697E9</v>
      </c>
      <c r="BD7" s="6">
        <v>-6.66054719E8</v>
      </c>
      <c r="BE7" s="12">
        <f>84633117+4095125358</f>
        <v>4179758475</v>
      </c>
      <c r="BF7" s="6">
        <v>9.38037245E8</v>
      </c>
      <c r="BG7" s="6">
        <v>4.049271728E9</v>
      </c>
      <c r="BH7" s="6">
        <v>-6.551634376E9</v>
      </c>
      <c r="BI7" s="6"/>
      <c r="BJ7" s="6">
        <v>-6.551634376E9</v>
      </c>
      <c r="BK7" s="6">
        <v>-2.1550896E7</v>
      </c>
      <c r="BL7" s="6"/>
      <c r="BM7" s="6"/>
      <c r="BN7" s="6">
        <v>4.9375664518E10</v>
      </c>
      <c r="BO7" s="6">
        <v>7.7944836602E10</v>
      </c>
    </row>
    <row r="8" ht="14.25" customHeight="1">
      <c r="A8" s="3" t="s">
        <v>129</v>
      </c>
      <c r="B8" s="4">
        <v>2019.0</v>
      </c>
      <c r="C8" s="5">
        <v>43646.0</v>
      </c>
      <c r="D8" s="5">
        <v>43281.0</v>
      </c>
      <c r="E8" s="5">
        <v>43646.0</v>
      </c>
      <c r="F8" s="6">
        <v>122895.0</v>
      </c>
      <c r="G8" s="13">
        <v>139559.0</v>
      </c>
      <c r="H8" s="6"/>
      <c r="I8" s="6">
        <v>160752.0</v>
      </c>
      <c r="J8" s="6">
        <v>423206.0</v>
      </c>
      <c r="K8" s="8">
        <v>0.07</v>
      </c>
      <c r="L8" s="8">
        <v>0.0387</v>
      </c>
      <c r="M8" s="8">
        <v>0.035</v>
      </c>
      <c r="N8" s="4"/>
      <c r="O8" s="8">
        <v>0.07</v>
      </c>
      <c r="P8" s="8">
        <v>0.07</v>
      </c>
      <c r="Q8" s="6">
        <v>1.34370954628E11</v>
      </c>
      <c r="R8" s="6">
        <v>5.3262789367E10</v>
      </c>
      <c r="S8" s="6">
        <v>8.1108165261E10</v>
      </c>
      <c r="T8" s="9">
        <v>0.396</v>
      </c>
      <c r="U8" s="6">
        <v>1.0450452444E10</v>
      </c>
      <c r="V8" s="6">
        <v>8.519306826E9</v>
      </c>
      <c r="W8" s="6">
        <v>3.27581295E9</v>
      </c>
      <c r="X8" s="6">
        <v>1.556861408E9</v>
      </c>
      <c r="Y8" s="10">
        <f t="shared" si="1"/>
        <v>0.7108818532</v>
      </c>
      <c r="Z8" s="8">
        <v>0.436</v>
      </c>
      <c r="AA8" s="6">
        <v>7.429037E9</v>
      </c>
      <c r="AB8" s="6">
        <v>4.553285E9</v>
      </c>
      <c r="AC8" s="6">
        <v>2.875752E9</v>
      </c>
      <c r="AD8" s="10">
        <f t="shared" si="2"/>
        <v>0.612903799</v>
      </c>
      <c r="AE8" s="6">
        <v>1.947627286E9</v>
      </c>
      <c r="AF8" s="6">
        <v>8.991684121E9</v>
      </c>
      <c r="AG8" s="6">
        <v>0.0</v>
      </c>
      <c r="AH8" s="6">
        <v>4.78372958E8</v>
      </c>
      <c r="AI8" s="6">
        <v>1.026230333E9</v>
      </c>
      <c r="AJ8" s="6">
        <v>-9.6397212E8</v>
      </c>
      <c r="AK8" s="6">
        <v>-3.591507666E9</v>
      </c>
      <c r="AL8" s="6">
        <v>6.06536234E8</v>
      </c>
      <c r="AM8" s="6">
        <v>2.433568E7</v>
      </c>
      <c r="AN8" s="6"/>
      <c r="AO8" s="6"/>
      <c r="AP8" s="6"/>
      <c r="AQ8" s="6">
        <v>8.519306826E9</v>
      </c>
      <c r="AR8" s="8">
        <v>0.06</v>
      </c>
      <c r="AS8" s="8">
        <v>0.07</v>
      </c>
      <c r="AT8" s="8">
        <v>0.08</v>
      </c>
      <c r="AU8" s="6">
        <v>9.9066519428E10</v>
      </c>
      <c r="AV8" s="6">
        <v>8.1108165261E10</v>
      </c>
      <c r="AW8" s="6">
        <v>6.634282911E10</v>
      </c>
      <c r="AX8" s="11">
        <v>5.43</v>
      </c>
      <c r="AY8" s="6">
        <v>1.29914383296E11</v>
      </c>
      <c r="AZ8" s="6">
        <v>1.947627286E9</v>
      </c>
      <c r="BA8" s="6">
        <v>8.991684121E9</v>
      </c>
      <c r="BB8" s="6">
        <v>0.0</v>
      </c>
      <c r="BC8" s="6">
        <v>2.58778925E8</v>
      </c>
      <c r="BD8" s="6">
        <v>7.7241572E7</v>
      </c>
      <c r="BE8" s="12">
        <f>88514781+4466020692</f>
        <v>4554535473</v>
      </c>
      <c r="BF8" s="6">
        <v>9.6397212E8</v>
      </c>
      <c r="BG8" s="6">
        <v>2.617831332E9</v>
      </c>
      <c r="BH8" s="6">
        <v>-6.818760572E9</v>
      </c>
      <c r="BI8" s="6"/>
      <c r="BJ8" s="6">
        <v>-6.818760572E9</v>
      </c>
      <c r="BK8" s="6">
        <v>-2.433568E7</v>
      </c>
      <c r="BL8" s="6"/>
      <c r="BM8" s="6"/>
      <c r="BN8" s="6">
        <v>5.1969546694E10</v>
      </c>
      <c r="BO8" s="6">
        <v>8.1108165261E10</v>
      </c>
    </row>
    <row r="9" ht="14.25" customHeight="1">
      <c r="A9" s="3" t="s">
        <v>129</v>
      </c>
      <c r="B9" s="4">
        <v>2020.0</v>
      </c>
      <c r="C9" s="5">
        <v>44012.0</v>
      </c>
      <c r="D9" s="5">
        <v>43646.0</v>
      </c>
      <c r="E9" s="5">
        <v>44012.0</v>
      </c>
      <c r="F9" s="6">
        <v>124791.0</v>
      </c>
      <c r="G9" s="13">
        <v>141271.0</v>
      </c>
      <c r="H9" s="6"/>
      <c r="I9" s="6">
        <v>163075.0</v>
      </c>
      <c r="J9" s="6">
        <v>429137.0</v>
      </c>
      <c r="K9" s="8">
        <v>0.07</v>
      </c>
      <c r="L9" s="8">
        <v>0.035</v>
      </c>
      <c r="M9" s="8">
        <v>0.0221</v>
      </c>
      <c r="N9" s="4"/>
      <c r="O9" s="8">
        <v>0.07</v>
      </c>
      <c r="P9" s="8">
        <v>0.07</v>
      </c>
      <c r="Q9" s="6">
        <v>1.38531733887E11</v>
      </c>
      <c r="R9" s="6">
        <v>5.2316477771E10</v>
      </c>
      <c r="S9" s="6">
        <v>8.6215256116E10</v>
      </c>
      <c r="T9" s="9">
        <v>0.378</v>
      </c>
      <c r="U9" s="6">
        <v>1.08274388E10</v>
      </c>
      <c r="V9" s="6">
        <v>8.896713718E9</v>
      </c>
      <c r="W9" s="6">
        <v>4.500962555E9</v>
      </c>
      <c r="X9" s="6">
        <v>1.665523959E9</v>
      </c>
      <c r="Y9" s="10">
        <f t="shared" si="1"/>
        <v>0.7378117898</v>
      </c>
      <c r="Z9" s="8">
        <v>0.453</v>
      </c>
      <c r="AA9" s="6">
        <v>7.988612E9</v>
      </c>
      <c r="AB9" s="6">
        <v>4.905116E9</v>
      </c>
      <c r="AC9" s="6">
        <v>3.083496E9</v>
      </c>
      <c r="AD9" s="10">
        <f t="shared" si="2"/>
        <v>0.6140135483</v>
      </c>
      <c r="AE9" s="6">
        <v>1.991622987E9</v>
      </c>
      <c r="AF9" s="6">
        <v>9.29689706E9</v>
      </c>
      <c r="AG9" s="6">
        <v>0.0</v>
      </c>
      <c r="AH9" s="6">
        <v>4.89223427E8</v>
      </c>
      <c r="AI9" s="6">
        <v>8.11848379E8</v>
      </c>
      <c r="AJ9" s="6">
        <v>-9.94400416E8</v>
      </c>
      <c r="AK9" s="6">
        <v>-3.685625922E9</v>
      </c>
      <c r="AL9" s="6">
        <v>9.64181831E8</v>
      </c>
      <c r="AM9" s="6">
        <v>2.2966372E7</v>
      </c>
      <c r="AN9" s="6"/>
      <c r="AO9" s="6"/>
      <c r="AP9" s="6"/>
      <c r="AQ9" s="6">
        <v>8.896713718E9</v>
      </c>
      <c r="AR9" s="8">
        <v>0.06</v>
      </c>
      <c r="AS9" s="8">
        <v>0.07</v>
      </c>
      <c r="AT9" s="8">
        <v>0.08</v>
      </c>
      <c r="AU9" s="6">
        <v>1.04649618237E11</v>
      </c>
      <c r="AV9" s="6">
        <v>8.6215256116E10</v>
      </c>
      <c r="AW9" s="6">
        <v>7.1038443785E10</v>
      </c>
      <c r="AX9" s="11">
        <v>5.42</v>
      </c>
      <c r="AY9" s="6">
        <v>1.34370954628E11</v>
      </c>
      <c r="AZ9" s="6">
        <v>1.991622987E9</v>
      </c>
      <c r="BA9" s="6">
        <v>9.29689706E9</v>
      </c>
      <c r="BB9" s="6">
        <v>0.0</v>
      </c>
      <c r="BC9" s="6">
        <v>-2.8215833E7</v>
      </c>
      <c r="BD9" s="6">
        <v>0.0</v>
      </c>
      <c r="BE9" s="12">
        <f>92658238+4813451679</f>
        <v>4906109917</v>
      </c>
      <c r="BF9" s="6">
        <v>9.94400416E8</v>
      </c>
      <c r="BG9" s="6">
        <v>2.75669398E8</v>
      </c>
      <c r="BH9" s="6">
        <v>-7.099524955E9</v>
      </c>
      <c r="BI9" s="6"/>
      <c r="BJ9" s="6">
        <v>-7.099524955E9</v>
      </c>
      <c r="BK9" s="6">
        <v>-2.2966372E7</v>
      </c>
      <c r="BL9" s="6"/>
      <c r="BM9" s="6"/>
      <c r="BN9" s="6">
        <v>5.3262789367E10</v>
      </c>
      <c r="BO9" s="6">
        <v>8.6215256116E10</v>
      </c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ht="14.25" customHeight="1">
      <c r="A12" s="14" t="s">
        <v>130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ht="14.25" customHeight="1">
      <c r="A13" s="3" t="s">
        <v>129</v>
      </c>
      <c r="B13" s="4">
        <v>2014.0</v>
      </c>
      <c r="C13" s="4" t="s">
        <v>131</v>
      </c>
      <c r="D13" s="4"/>
      <c r="E13" s="4" t="s">
        <v>131</v>
      </c>
      <c r="F13" s="4" t="s">
        <v>132</v>
      </c>
      <c r="G13" s="4" t="s">
        <v>132</v>
      </c>
      <c r="H13" s="4"/>
      <c r="I13" s="4" t="s">
        <v>132</v>
      </c>
      <c r="J13" s="4" t="s">
        <v>132</v>
      </c>
      <c r="K13" s="4" t="s">
        <v>132</v>
      </c>
      <c r="L13" s="4"/>
      <c r="M13" s="4"/>
      <c r="N13" s="4"/>
      <c r="O13" s="4"/>
      <c r="P13" s="4" t="s">
        <v>132</v>
      </c>
      <c r="Q13" s="4" t="s">
        <v>133</v>
      </c>
      <c r="R13" s="4" t="s">
        <v>133</v>
      </c>
      <c r="S13" s="4" t="s">
        <v>133</v>
      </c>
      <c r="T13" s="4" t="s">
        <v>133</v>
      </c>
      <c r="U13" s="4" t="s">
        <v>133</v>
      </c>
      <c r="V13" s="4" t="s">
        <v>134</v>
      </c>
      <c r="W13" s="4" t="s">
        <v>134</v>
      </c>
      <c r="X13" s="4" t="s">
        <v>134</v>
      </c>
      <c r="Y13" s="4"/>
      <c r="Z13" s="4" t="s">
        <v>135</v>
      </c>
      <c r="AA13" s="4" t="s">
        <v>135</v>
      </c>
      <c r="AB13" s="4" t="s">
        <v>135</v>
      </c>
      <c r="AC13" s="4" t="s">
        <v>135</v>
      </c>
      <c r="AD13" s="4"/>
      <c r="AE13" s="4" t="s">
        <v>134</v>
      </c>
      <c r="AF13" s="4" t="s">
        <v>134</v>
      </c>
      <c r="AG13" s="4"/>
      <c r="AH13" s="4"/>
      <c r="AI13" s="4"/>
      <c r="AJ13" s="4" t="s">
        <v>134</v>
      </c>
      <c r="AK13" s="4" t="s">
        <v>134</v>
      </c>
      <c r="AL13" s="4"/>
      <c r="AM13" s="4" t="s">
        <v>134</v>
      </c>
      <c r="AN13" s="4" t="s">
        <v>134</v>
      </c>
      <c r="AO13" s="4" t="s">
        <v>134</v>
      </c>
      <c r="AP13" s="4" t="s">
        <v>134</v>
      </c>
      <c r="AQ13" s="4" t="s">
        <v>134</v>
      </c>
      <c r="AR13" s="4" t="s">
        <v>136</v>
      </c>
      <c r="AS13" s="4" t="s">
        <v>136</v>
      </c>
      <c r="AT13" s="4" t="s">
        <v>136</v>
      </c>
      <c r="AU13" s="4" t="s">
        <v>136</v>
      </c>
      <c r="AV13" s="4" t="s">
        <v>136</v>
      </c>
      <c r="AW13" s="4" t="s">
        <v>136</v>
      </c>
      <c r="AX13" s="4" t="s">
        <v>132</v>
      </c>
      <c r="AY13" s="4" t="s">
        <v>133</v>
      </c>
      <c r="AZ13" s="4" t="s">
        <v>133</v>
      </c>
      <c r="BA13" s="4" t="s">
        <v>133</v>
      </c>
      <c r="BB13" s="4" t="s">
        <v>133</v>
      </c>
      <c r="BC13" s="4" t="s">
        <v>133</v>
      </c>
      <c r="BD13" s="4" t="s">
        <v>133</v>
      </c>
      <c r="BE13" s="4" t="s">
        <v>133</v>
      </c>
      <c r="BF13" s="4" t="s">
        <v>133</v>
      </c>
      <c r="BG13" s="4" t="s">
        <v>133</v>
      </c>
      <c r="BH13" s="4" t="s">
        <v>133</v>
      </c>
      <c r="BI13" s="4"/>
      <c r="BJ13" s="4" t="s">
        <v>133</v>
      </c>
      <c r="BK13" s="4" t="s">
        <v>133</v>
      </c>
      <c r="BL13" s="4" t="s">
        <v>133</v>
      </c>
      <c r="BM13" s="4"/>
      <c r="BN13" s="4" t="s">
        <v>133</v>
      </c>
      <c r="BO13" s="4" t="s">
        <v>133</v>
      </c>
    </row>
    <row r="14" ht="14.25" customHeight="1">
      <c r="A14" s="3" t="s">
        <v>129</v>
      </c>
      <c r="B14" s="4">
        <f t="shared" ref="B14:B17" si="4">B13+1</f>
        <v>2015</v>
      </c>
      <c r="C14" s="4" t="s">
        <v>137</v>
      </c>
      <c r="D14" s="4" t="s">
        <v>131</v>
      </c>
      <c r="E14" s="4" t="s">
        <v>137</v>
      </c>
      <c r="F14" s="4" t="s">
        <v>138</v>
      </c>
      <c r="G14" s="4" t="s">
        <v>138</v>
      </c>
      <c r="H14" s="4"/>
      <c r="I14" s="4" t="s">
        <v>138</v>
      </c>
      <c r="J14" s="4" t="s">
        <v>138</v>
      </c>
      <c r="K14" s="4" t="s">
        <v>138</v>
      </c>
      <c r="L14" s="4"/>
      <c r="M14" s="4" t="s">
        <v>139</v>
      </c>
      <c r="N14" s="4"/>
      <c r="O14" s="4" t="s">
        <v>132</v>
      </c>
      <c r="P14" s="4" t="s">
        <v>138</v>
      </c>
      <c r="Q14" s="4" t="s">
        <v>139</v>
      </c>
      <c r="R14" s="4" t="s">
        <v>139</v>
      </c>
      <c r="S14" s="4" t="s">
        <v>139</v>
      </c>
      <c r="T14" s="4" t="s">
        <v>139</v>
      </c>
      <c r="U14" s="4" t="s">
        <v>140</v>
      </c>
      <c r="V14" s="4" t="s">
        <v>141</v>
      </c>
      <c r="W14" s="4"/>
      <c r="X14" s="4" t="s">
        <v>141</v>
      </c>
      <c r="Y14" s="4"/>
      <c r="Z14" s="4" t="s">
        <v>142</v>
      </c>
      <c r="AA14" s="4" t="s">
        <v>142</v>
      </c>
      <c r="AB14" s="4" t="s">
        <v>142</v>
      </c>
      <c r="AC14" s="4" t="s">
        <v>142</v>
      </c>
      <c r="AD14" s="4"/>
      <c r="AE14" s="4" t="s">
        <v>141</v>
      </c>
      <c r="AF14" s="4" t="s">
        <v>141</v>
      </c>
      <c r="AG14" s="4"/>
      <c r="AH14" s="4"/>
      <c r="AI14" s="4"/>
      <c r="AJ14" s="4" t="s">
        <v>141</v>
      </c>
      <c r="AK14" s="4" t="s">
        <v>141</v>
      </c>
      <c r="AL14" s="4"/>
      <c r="AM14" s="4" t="s">
        <v>141</v>
      </c>
      <c r="AN14" s="4" t="s">
        <v>141</v>
      </c>
      <c r="AO14" s="4" t="s">
        <v>141</v>
      </c>
      <c r="AP14" s="4" t="s">
        <v>141</v>
      </c>
      <c r="AQ14" s="4" t="s">
        <v>141</v>
      </c>
      <c r="AR14" s="4" t="s">
        <v>143</v>
      </c>
      <c r="AS14" s="4" t="s">
        <v>143</v>
      </c>
      <c r="AT14" s="4" t="s">
        <v>143</v>
      </c>
      <c r="AU14" s="4" t="s">
        <v>143</v>
      </c>
      <c r="AV14" s="4" t="s">
        <v>143</v>
      </c>
      <c r="AW14" s="4" t="s">
        <v>143</v>
      </c>
      <c r="AX14" s="4" t="s">
        <v>144</v>
      </c>
      <c r="AY14" s="4" t="s">
        <v>140</v>
      </c>
      <c r="AZ14" s="4" t="s">
        <v>140</v>
      </c>
      <c r="BA14" s="4" t="s">
        <v>140</v>
      </c>
      <c r="BB14" s="4" t="s">
        <v>140</v>
      </c>
      <c r="BC14" s="4" t="s">
        <v>140</v>
      </c>
      <c r="BD14" s="4" t="s">
        <v>140</v>
      </c>
      <c r="BE14" s="4" t="s">
        <v>140</v>
      </c>
      <c r="BF14" s="4" t="s">
        <v>140</v>
      </c>
      <c r="BG14" s="4" t="s">
        <v>140</v>
      </c>
      <c r="BH14" s="4" t="s">
        <v>140</v>
      </c>
      <c r="BI14" s="4"/>
      <c r="BJ14" s="4" t="s">
        <v>140</v>
      </c>
      <c r="BK14" s="4" t="s">
        <v>140</v>
      </c>
      <c r="BL14" s="4"/>
      <c r="BM14" s="4"/>
      <c r="BN14" s="4" t="s">
        <v>140</v>
      </c>
      <c r="BO14" s="4" t="s">
        <v>140</v>
      </c>
    </row>
    <row r="15" ht="14.25" customHeight="1">
      <c r="A15" s="3" t="s">
        <v>129</v>
      </c>
      <c r="B15" s="4">
        <f t="shared" si="4"/>
        <v>2016</v>
      </c>
      <c r="C15" s="4" t="s">
        <v>145</v>
      </c>
      <c r="D15" s="4" t="s">
        <v>137</v>
      </c>
      <c r="E15" s="4" t="s">
        <v>146</v>
      </c>
      <c r="F15" s="4" t="s">
        <v>147</v>
      </c>
      <c r="G15" s="4" t="s">
        <v>147</v>
      </c>
      <c r="H15" s="4"/>
      <c r="I15" s="4" t="s">
        <v>147</v>
      </c>
      <c r="J15" s="4" t="s">
        <v>147</v>
      </c>
      <c r="K15" s="4" t="s">
        <v>139</v>
      </c>
      <c r="L15" s="4" t="s">
        <v>139</v>
      </c>
      <c r="M15" s="4" t="s">
        <v>139</v>
      </c>
      <c r="N15" s="4"/>
      <c r="O15" s="4" t="s">
        <v>138</v>
      </c>
      <c r="P15" s="4" t="s">
        <v>139</v>
      </c>
      <c r="Q15" s="4" t="s">
        <v>139</v>
      </c>
      <c r="R15" s="4" t="s">
        <v>139</v>
      </c>
      <c r="S15" s="4" t="s">
        <v>139</v>
      </c>
      <c r="T15" s="4" t="s">
        <v>139</v>
      </c>
      <c r="U15" s="4" t="s">
        <v>140</v>
      </c>
      <c r="V15" s="4" t="s">
        <v>139</v>
      </c>
      <c r="W15" s="4" t="s">
        <v>148</v>
      </c>
      <c r="X15" s="4" t="s">
        <v>148</v>
      </c>
      <c r="Y15" s="4"/>
      <c r="Z15" s="4" t="s">
        <v>149</v>
      </c>
      <c r="AA15" s="4" t="s">
        <v>149</v>
      </c>
      <c r="AB15" s="4" t="s">
        <v>149</v>
      </c>
      <c r="AC15" s="4" t="s">
        <v>149</v>
      </c>
      <c r="AD15" s="4"/>
      <c r="AE15" s="4" t="s">
        <v>150</v>
      </c>
      <c r="AF15" s="4" t="s">
        <v>150</v>
      </c>
      <c r="AG15" s="4" t="s">
        <v>150</v>
      </c>
      <c r="AH15" s="4" t="s">
        <v>150</v>
      </c>
      <c r="AI15" s="4" t="s">
        <v>150</v>
      </c>
      <c r="AJ15" s="4" t="s">
        <v>150</v>
      </c>
      <c r="AK15" s="4" t="s">
        <v>150</v>
      </c>
      <c r="AL15" s="4" t="s">
        <v>150</v>
      </c>
      <c r="AM15" s="4" t="s">
        <v>150</v>
      </c>
      <c r="AN15" s="4"/>
      <c r="AO15" s="4"/>
      <c r="AP15" s="4"/>
      <c r="AQ15" s="4" t="s">
        <v>150</v>
      </c>
      <c r="AR15" s="4" t="s">
        <v>151</v>
      </c>
      <c r="AS15" s="4" t="s">
        <v>151</v>
      </c>
      <c r="AT15" s="4" t="s">
        <v>151</v>
      </c>
      <c r="AU15" s="4" t="s">
        <v>151</v>
      </c>
      <c r="AV15" s="4" t="s">
        <v>151</v>
      </c>
      <c r="AW15" s="4" t="s">
        <v>151</v>
      </c>
      <c r="AX15" s="4" t="s">
        <v>152</v>
      </c>
      <c r="AY15" s="4" t="s">
        <v>140</v>
      </c>
      <c r="AZ15" s="4" t="s">
        <v>140</v>
      </c>
      <c r="BA15" s="4" t="s">
        <v>140</v>
      </c>
      <c r="BB15" s="4" t="s">
        <v>140</v>
      </c>
      <c r="BC15" s="4" t="s">
        <v>140</v>
      </c>
      <c r="BD15" s="4" t="s">
        <v>140</v>
      </c>
      <c r="BE15" s="4" t="s">
        <v>140</v>
      </c>
      <c r="BF15" s="4" t="s">
        <v>140</v>
      </c>
      <c r="BG15" s="4" t="s">
        <v>140</v>
      </c>
      <c r="BH15" s="4" t="s">
        <v>140</v>
      </c>
      <c r="BI15" s="4"/>
      <c r="BJ15" s="4" t="s">
        <v>140</v>
      </c>
      <c r="BK15" s="4" t="s">
        <v>140</v>
      </c>
      <c r="BL15" s="4"/>
      <c r="BM15" s="4"/>
      <c r="BN15" s="4" t="s">
        <v>140</v>
      </c>
      <c r="BO15" s="4" t="s">
        <v>140</v>
      </c>
    </row>
    <row r="16" ht="14.25" customHeight="1">
      <c r="A16" s="3" t="s">
        <v>129</v>
      </c>
      <c r="B16" s="4">
        <f t="shared" si="4"/>
        <v>2017</v>
      </c>
      <c r="C16" s="4" t="s">
        <v>153</v>
      </c>
      <c r="D16" s="4" t="s">
        <v>146</v>
      </c>
      <c r="E16" s="4" t="s">
        <v>154</v>
      </c>
      <c r="F16" s="4" t="s">
        <v>155</v>
      </c>
      <c r="G16" s="4" t="s">
        <v>155</v>
      </c>
      <c r="H16" s="4"/>
      <c r="I16" s="4" t="s">
        <v>155</v>
      </c>
      <c r="J16" s="4" t="s">
        <v>155</v>
      </c>
      <c r="K16" s="4" t="s">
        <v>156</v>
      </c>
      <c r="L16" s="4" t="s">
        <v>139</v>
      </c>
      <c r="M16" s="4" t="s">
        <v>156</v>
      </c>
      <c r="N16" s="4"/>
      <c r="O16" s="4" t="s">
        <v>139</v>
      </c>
      <c r="P16" s="4" t="s">
        <v>156</v>
      </c>
      <c r="Q16" s="4" t="s">
        <v>156</v>
      </c>
      <c r="R16" s="4" t="s">
        <v>156</v>
      </c>
      <c r="S16" s="4" t="s">
        <v>156</v>
      </c>
      <c r="T16" s="4" t="s">
        <v>156</v>
      </c>
      <c r="U16" s="4" t="s">
        <v>157</v>
      </c>
      <c r="V16" s="4" t="s">
        <v>156</v>
      </c>
      <c r="W16" s="4" t="s">
        <v>158</v>
      </c>
      <c r="X16" s="4" t="s">
        <v>158</v>
      </c>
      <c r="Y16" s="4"/>
      <c r="Z16" s="4" t="s">
        <v>159</v>
      </c>
      <c r="AA16" s="4" t="s">
        <v>159</v>
      </c>
      <c r="AB16" s="4" t="s">
        <v>159</v>
      </c>
      <c r="AC16" s="4" t="s">
        <v>159</v>
      </c>
      <c r="AD16" s="4"/>
      <c r="AE16" s="4" t="s">
        <v>160</v>
      </c>
      <c r="AF16" s="4" t="s">
        <v>160</v>
      </c>
      <c r="AG16" s="4" t="s">
        <v>160</v>
      </c>
      <c r="AH16" s="4" t="s">
        <v>160</v>
      </c>
      <c r="AI16" s="4" t="s">
        <v>160</v>
      </c>
      <c r="AJ16" s="4" t="s">
        <v>160</v>
      </c>
      <c r="AK16" s="4" t="s">
        <v>160</v>
      </c>
      <c r="AL16" s="4" t="s">
        <v>160</v>
      </c>
      <c r="AM16" s="4" t="s">
        <v>160</v>
      </c>
      <c r="AN16" s="4"/>
      <c r="AO16" s="4"/>
      <c r="AP16" s="4"/>
      <c r="AQ16" s="4" t="s">
        <v>160</v>
      </c>
      <c r="AR16" s="4" t="s">
        <v>161</v>
      </c>
      <c r="AS16" s="4" t="s">
        <v>161</v>
      </c>
      <c r="AT16" s="4" t="s">
        <v>161</v>
      </c>
      <c r="AU16" s="4" t="s">
        <v>161</v>
      </c>
      <c r="AV16" s="4" t="s">
        <v>161</v>
      </c>
      <c r="AW16" s="4" t="s">
        <v>161</v>
      </c>
      <c r="AX16" s="4" t="s">
        <v>162</v>
      </c>
      <c r="AY16" s="4" t="s">
        <v>157</v>
      </c>
      <c r="AZ16" s="4" t="s">
        <v>157</v>
      </c>
      <c r="BA16" s="4" t="s">
        <v>157</v>
      </c>
      <c r="BB16" s="4" t="s">
        <v>157</v>
      </c>
      <c r="BC16" s="4" t="s">
        <v>157</v>
      </c>
      <c r="BD16" s="4" t="s">
        <v>157</v>
      </c>
      <c r="BE16" s="4" t="s">
        <v>157</v>
      </c>
      <c r="BF16" s="4" t="s">
        <v>157</v>
      </c>
      <c r="BG16" s="4" t="s">
        <v>157</v>
      </c>
      <c r="BH16" s="4" t="s">
        <v>157</v>
      </c>
      <c r="BI16" s="4"/>
      <c r="BJ16" s="4" t="s">
        <v>157</v>
      </c>
      <c r="BK16" s="4" t="s">
        <v>157</v>
      </c>
      <c r="BL16" s="4"/>
      <c r="BM16" s="4"/>
      <c r="BN16" s="4" t="s">
        <v>157</v>
      </c>
      <c r="BO16" s="4" t="s">
        <v>157</v>
      </c>
    </row>
    <row r="17" ht="14.25" customHeight="1">
      <c r="A17" s="3" t="s">
        <v>129</v>
      </c>
      <c r="B17" s="4">
        <f t="shared" si="4"/>
        <v>2018</v>
      </c>
      <c r="C17" s="4" t="s">
        <v>163</v>
      </c>
      <c r="D17" s="4" t="s">
        <v>154</v>
      </c>
      <c r="E17" s="4" t="s">
        <v>164</v>
      </c>
      <c r="F17" s="4" t="s">
        <v>165</v>
      </c>
      <c r="G17" s="4" t="s">
        <v>165</v>
      </c>
      <c r="H17" s="4"/>
      <c r="I17" s="4" t="s">
        <v>165</v>
      </c>
      <c r="J17" s="4" t="s">
        <v>165</v>
      </c>
      <c r="K17" s="4" t="s">
        <v>166</v>
      </c>
      <c r="L17" s="4" t="s">
        <v>156</v>
      </c>
      <c r="M17" s="4" t="s">
        <v>166</v>
      </c>
      <c r="N17" s="4"/>
      <c r="O17" s="4" t="s">
        <v>156</v>
      </c>
      <c r="P17" s="4" t="s">
        <v>166</v>
      </c>
      <c r="Q17" s="4" t="s">
        <v>166</v>
      </c>
      <c r="R17" s="4" t="s">
        <v>166</v>
      </c>
      <c r="S17" s="4" t="s">
        <v>166</v>
      </c>
      <c r="T17" s="4" t="s">
        <v>166</v>
      </c>
      <c r="U17" s="4" t="s">
        <v>167</v>
      </c>
      <c r="V17" s="4" t="s">
        <v>166</v>
      </c>
      <c r="W17" s="4" t="s">
        <v>168</v>
      </c>
      <c r="X17" s="4" t="s">
        <v>168</v>
      </c>
      <c r="Y17" s="4"/>
      <c r="Z17" s="4" t="s">
        <v>169</v>
      </c>
      <c r="AA17" s="4" t="s">
        <v>169</v>
      </c>
      <c r="AB17" s="4" t="s">
        <v>169</v>
      </c>
      <c r="AC17" s="4" t="s">
        <v>169</v>
      </c>
      <c r="AD17" s="4"/>
      <c r="AE17" s="4" t="s">
        <v>170</v>
      </c>
      <c r="AF17" s="4" t="s">
        <v>170</v>
      </c>
      <c r="AG17" s="4" t="s">
        <v>170</v>
      </c>
      <c r="AH17" s="4" t="s">
        <v>170</v>
      </c>
      <c r="AI17" s="4" t="s">
        <v>170</v>
      </c>
      <c r="AJ17" s="4" t="s">
        <v>170</v>
      </c>
      <c r="AK17" s="4" t="s">
        <v>170</v>
      </c>
      <c r="AL17" s="4" t="s">
        <v>170</v>
      </c>
      <c r="AM17" s="4" t="s">
        <v>170</v>
      </c>
      <c r="AN17" s="4"/>
      <c r="AO17" s="4"/>
      <c r="AP17" s="4"/>
      <c r="AQ17" s="4" t="s">
        <v>170</v>
      </c>
      <c r="AR17" s="4" t="s">
        <v>171</v>
      </c>
      <c r="AS17" s="4" t="s">
        <v>171</v>
      </c>
      <c r="AT17" s="4" t="s">
        <v>171</v>
      </c>
      <c r="AU17" s="4" t="s">
        <v>171</v>
      </c>
      <c r="AV17" s="4" t="s">
        <v>171</v>
      </c>
      <c r="AW17" s="4" t="s">
        <v>171</v>
      </c>
      <c r="AX17" s="4" t="s">
        <v>172</v>
      </c>
      <c r="AY17" s="4" t="s">
        <v>167</v>
      </c>
      <c r="AZ17" s="4" t="s">
        <v>167</v>
      </c>
      <c r="BA17" s="4" t="s">
        <v>167</v>
      </c>
      <c r="BB17" s="4" t="s">
        <v>167</v>
      </c>
      <c r="BC17" s="4" t="s">
        <v>167</v>
      </c>
      <c r="BD17" s="4" t="s">
        <v>167</v>
      </c>
      <c r="BE17" s="4" t="s">
        <v>167</v>
      </c>
      <c r="BF17" s="4" t="s">
        <v>167</v>
      </c>
      <c r="BG17" s="4" t="s">
        <v>167</v>
      </c>
      <c r="BH17" s="4" t="s">
        <v>167</v>
      </c>
      <c r="BI17" s="4"/>
      <c r="BJ17" s="4" t="s">
        <v>167</v>
      </c>
      <c r="BK17" s="4" t="s">
        <v>167</v>
      </c>
      <c r="BL17" s="4"/>
      <c r="BM17" s="4"/>
      <c r="BN17" s="4" t="s">
        <v>167</v>
      </c>
      <c r="BO17" s="4" t="s">
        <v>167</v>
      </c>
    </row>
    <row r="18" ht="14.25" customHeight="1">
      <c r="A18" s="3" t="s">
        <v>129</v>
      </c>
      <c r="B18" s="4">
        <v>2019.0</v>
      </c>
      <c r="C18" s="4" t="s">
        <v>173</v>
      </c>
      <c r="D18" s="4" t="s">
        <v>164</v>
      </c>
      <c r="E18" s="4" t="s">
        <v>174</v>
      </c>
      <c r="F18" s="4" t="s">
        <v>175</v>
      </c>
      <c r="G18" s="4" t="s">
        <v>175</v>
      </c>
      <c r="H18" s="4"/>
      <c r="I18" s="4" t="s">
        <v>175</v>
      </c>
      <c r="J18" s="4" t="s">
        <v>175</v>
      </c>
      <c r="K18" s="4" t="s">
        <v>176</v>
      </c>
      <c r="L18" s="4" t="s">
        <v>166</v>
      </c>
      <c r="M18" s="4" t="s">
        <v>176</v>
      </c>
      <c r="N18" s="4"/>
      <c r="O18" s="4" t="s">
        <v>166</v>
      </c>
      <c r="P18" s="4" t="s">
        <v>176</v>
      </c>
      <c r="Q18" s="4" t="s">
        <v>176</v>
      </c>
      <c r="R18" s="4" t="s">
        <v>176</v>
      </c>
      <c r="S18" s="4" t="s">
        <v>176</v>
      </c>
      <c r="T18" s="4" t="s">
        <v>176</v>
      </c>
      <c r="U18" s="4" t="s">
        <v>177</v>
      </c>
      <c r="V18" s="4" t="s">
        <v>176</v>
      </c>
      <c r="W18" s="4" t="s">
        <v>178</v>
      </c>
      <c r="X18" s="4" t="s">
        <v>178</v>
      </c>
      <c r="Y18" s="4"/>
      <c r="Z18" s="4" t="s">
        <v>179</v>
      </c>
      <c r="AA18" s="4" t="s">
        <v>179</v>
      </c>
      <c r="AB18" s="4" t="s">
        <v>179</v>
      </c>
      <c r="AC18" s="4" t="s">
        <v>179</v>
      </c>
      <c r="AD18" s="4"/>
      <c r="AE18" s="4" t="s">
        <v>180</v>
      </c>
      <c r="AF18" s="4" t="s">
        <v>180</v>
      </c>
      <c r="AG18" s="4" t="s">
        <v>180</v>
      </c>
      <c r="AH18" s="4" t="s">
        <v>180</v>
      </c>
      <c r="AI18" s="4" t="s">
        <v>180</v>
      </c>
      <c r="AJ18" s="4" t="s">
        <v>180</v>
      </c>
      <c r="AK18" s="4" t="s">
        <v>180</v>
      </c>
      <c r="AL18" s="4" t="s">
        <v>180</v>
      </c>
      <c r="AM18" s="4" t="s">
        <v>180</v>
      </c>
      <c r="AN18" s="4"/>
      <c r="AO18" s="4"/>
      <c r="AP18" s="4"/>
      <c r="AQ18" s="4" t="s">
        <v>180</v>
      </c>
      <c r="AR18" s="4" t="s">
        <v>181</v>
      </c>
      <c r="AS18" s="4" t="s">
        <v>181</v>
      </c>
      <c r="AT18" s="4" t="s">
        <v>181</v>
      </c>
      <c r="AU18" s="4" t="s">
        <v>181</v>
      </c>
      <c r="AV18" s="4" t="s">
        <v>181</v>
      </c>
      <c r="AW18" s="4" t="s">
        <v>181</v>
      </c>
      <c r="AX18" s="4" t="s">
        <v>182</v>
      </c>
      <c r="AY18" s="4" t="s">
        <v>177</v>
      </c>
      <c r="AZ18" s="4" t="s">
        <v>177</v>
      </c>
      <c r="BA18" s="4" t="s">
        <v>177</v>
      </c>
      <c r="BB18" s="4" t="s">
        <v>177</v>
      </c>
      <c r="BC18" s="4" t="s">
        <v>177</v>
      </c>
      <c r="BD18" s="4" t="s">
        <v>177</v>
      </c>
      <c r="BE18" s="4" t="s">
        <v>177</v>
      </c>
      <c r="BF18" s="4" t="s">
        <v>177</v>
      </c>
      <c r="BG18" s="4" t="s">
        <v>177</v>
      </c>
      <c r="BH18" s="4" t="s">
        <v>177</v>
      </c>
      <c r="BI18" s="4"/>
      <c r="BJ18" s="4" t="s">
        <v>177</v>
      </c>
      <c r="BK18" s="4" t="s">
        <v>177</v>
      </c>
      <c r="BL18" s="4"/>
      <c r="BM18" s="4"/>
      <c r="BN18" s="4" t="s">
        <v>177</v>
      </c>
      <c r="BO18" s="4" t="s">
        <v>177</v>
      </c>
    </row>
    <row r="19" ht="14.25" customHeight="1">
      <c r="A19" s="3" t="s">
        <v>129</v>
      </c>
      <c r="B19" s="4">
        <v>2020.0</v>
      </c>
      <c r="C19" s="4" t="s">
        <v>183</v>
      </c>
      <c r="D19" s="4" t="s">
        <v>174</v>
      </c>
      <c r="E19" s="4" t="s">
        <v>184</v>
      </c>
      <c r="F19" s="4" t="s">
        <v>185</v>
      </c>
      <c r="G19" s="4" t="s">
        <v>185</v>
      </c>
      <c r="H19" s="4"/>
      <c r="I19" s="4" t="s">
        <v>185</v>
      </c>
      <c r="J19" s="4" t="s">
        <v>185</v>
      </c>
      <c r="K19" s="4" t="s">
        <v>186</v>
      </c>
      <c r="L19" s="4" t="s">
        <v>176</v>
      </c>
      <c r="M19" s="4" t="s">
        <v>186</v>
      </c>
      <c r="N19" s="4"/>
      <c r="O19" s="4" t="s">
        <v>176</v>
      </c>
      <c r="P19" s="4" t="s">
        <v>186</v>
      </c>
      <c r="Q19" s="4" t="s">
        <v>186</v>
      </c>
      <c r="R19" s="4" t="s">
        <v>186</v>
      </c>
      <c r="S19" s="4" t="s">
        <v>186</v>
      </c>
      <c r="T19" s="4" t="s">
        <v>186</v>
      </c>
      <c r="U19" s="4" t="s">
        <v>187</v>
      </c>
      <c r="V19" s="4" t="s">
        <v>188</v>
      </c>
      <c r="W19" s="4" t="s">
        <v>189</v>
      </c>
      <c r="X19" s="4" t="s">
        <v>189</v>
      </c>
      <c r="Y19" s="4"/>
      <c r="Z19" s="4" t="s">
        <v>190</v>
      </c>
      <c r="AA19" s="4" t="s">
        <v>190</v>
      </c>
      <c r="AB19" s="4" t="s">
        <v>190</v>
      </c>
      <c r="AC19" s="4" t="s">
        <v>190</v>
      </c>
      <c r="AD19" s="4"/>
      <c r="AE19" s="4" t="s">
        <v>188</v>
      </c>
      <c r="AF19" s="4" t="s">
        <v>188</v>
      </c>
      <c r="AG19" s="4" t="s">
        <v>188</v>
      </c>
      <c r="AH19" s="4" t="s">
        <v>188</v>
      </c>
      <c r="AI19" s="4" t="s">
        <v>188</v>
      </c>
      <c r="AJ19" s="4" t="s">
        <v>188</v>
      </c>
      <c r="AK19" s="4" t="s">
        <v>188</v>
      </c>
      <c r="AL19" s="4" t="s">
        <v>188</v>
      </c>
      <c r="AM19" s="4" t="s">
        <v>188</v>
      </c>
      <c r="AN19" s="4"/>
      <c r="AO19" s="4"/>
      <c r="AP19" s="4"/>
      <c r="AQ19" s="4" t="s">
        <v>188</v>
      </c>
      <c r="AR19" s="4" t="s">
        <v>183</v>
      </c>
      <c r="AS19" s="4" t="s">
        <v>183</v>
      </c>
      <c r="AT19" s="4" t="s">
        <v>183</v>
      </c>
      <c r="AU19" s="4" t="s">
        <v>183</v>
      </c>
      <c r="AV19" s="4" t="s">
        <v>183</v>
      </c>
      <c r="AW19" s="4" t="s">
        <v>183</v>
      </c>
      <c r="AX19" s="4" t="s">
        <v>189</v>
      </c>
      <c r="AY19" s="4" t="s">
        <v>187</v>
      </c>
      <c r="AZ19" s="4" t="s">
        <v>187</v>
      </c>
      <c r="BA19" s="4" t="s">
        <v>187</v>
      </c>
      <c r="BB19" s="4" t="s">
        <v>187</v>
      </c>
      <c r="BC19" s="4" t="s">
        <v>187</v>
      </c>
      <c r="BD19" s="4" t="s">
        <v>187</v>
      </c>
      <c r="BE19" s="4" t="s">
        <v>187</v>
      </c>
      <c r="BF19" s="4" t="s">
        <v>187</v>
      </c>
      <c r="BG19" s="4" t="s">
        <v>187</v>
      </c>
      <c r="BH19" s="4" t="s">
        <v>187</v>
      </c>
      <c r="BI19" s="4"/>
      <c r="BJ19" s="4" t="s">
        <v>187</v>
      </c>
      <c r="BK19" s="4" t="s">
        <v>187</v>
      </c>
      <c r="BL19" s="4"/>
      <c r="BM19" s="4"/>
      <c r="BN19" s="4" t="s">
        <v>187</v>
      </c>
      <c r="BO19" s="4" t="s">
        <v>187</v>
      </c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8.63"/>
    <col customWidth="1" min="3" max="3" width="31.75"/>
    <col customWidth="1" min="4" max="4" width="20.88"/>
    <col customWidth="1" min="5" max="7" width="31.75"/>
    <col customWidth="1" min="8" max="8" width="32.25"/>
    <col customWidth="1" min="9" max="9" width="18.75"/>
    <col customWidth="1" min="10" max="12" width="31.75"/>
    <col customWidth="1" min="13" max="13" width="32.38"/>
    <col customWidth="1" min="14" max="14" width="31.75"/>
    <col customWidth="1" min="15" max="16" width="17.38"/>
    <col customWidth="1" min="17" max="18" width="31.75"/>
    <col customWidth="1" min="19" max="19" width="32.63"/>
    <col customWidth="1" min="20" max="20" width="20.38"/>
    <col customWidth="1" min="21" max="21" width="19.63"/>
    <col customWidth="1" min="22" max="22" width="255.63"/>
    <col customWidth="1" min="23" max="24" width="32.63"/>
    <col customWidth="1" min="25" max="25" width="89.88"/>
    <col customWidth="1" min="26" max="26" width="12.63"/>
    <col customWidth="1" min="27" max="27" width="19.75"/>
    <col customWidth="1" min="28" max="28" width="20.13"/>
    <col customWidth="1" min="29" max="29" width="19.13"/>
    <col customWidth="1" min="30" max="30" width="32.75"/>
    <col customWidth="1" min="31" max="31" width="30.75"/>
    <col customWidth="1" min="32" max="32" width="21.13"/>
    <col customWidth="1" min="33" max="33" width="22.63"/>
    <col customWidth="1" min="34" max="34" width="18.5"/>
    <col customWidth="1" min="35" max="38" width="31.75"/>
    <col customWidth="1" min="39" max="39" width="20.38"/>
    <col customWidth="1" min="40" max="40" width="19.63"/>
    <col customWidth="1" min="41" max="42" width="32.63"/>
    <col customWidth="1" min="43" max="43" width="83.38"/>
    <col customWidth="1" min="44" max="44" width="51.38"/>
    <col customWidth="1" min="45" max="45" width="35.88"/>
    <col customWidth="1" min="46" max="47" width="31.75"/>
    <col customWidth="1" min="48" max="48" width="32.75"/>
    <col customWidth="1" min="49" max="49" width="31.75"/>
    <col customWidth="1" min="50" max="50" width="18.13"/>
    <col customWidth="1" min="51" max="52" width="31.75"/>
    <col customWidth="1" min="53" max="53" width="31.88"/>
    <col customWidth="1" min="54" max="54" width="32.13"/>
    <col customWidth="1" min="55" max="55" width="31.75"/>
    <col customWidth="1" min="56" max="56" width="21.25"/>
    <col customWidth="1" min="57" max="61" width="31.75"/>
    <col customWidth="1" min="62" max="62" width="32.75"/>
    <col customWidth="1" min="63" max="63" width="32.13"/>
    <col customWidth="1" min="64" max="64" width="24.63"/>
    <col customWidth="1" min="65" max="65" width="16.63"/>
    <col customWidth="1" min="66" max="66" width="16.13"/>
    <col customWidth="1" min="67" max="67" width="31.75"/>
    <col customWidth="1" min="68" max="68" width="30.63"/>
    <col customWidth="1" min="69" max="69" width="16.63"/>
    <col customWidth="1" min="70" max="70" width="27.88"/>
    <col customWidth="1" min="71" max="71" width="31.75"/>
    <col customWidth="1" min="72" max="72" width="24.13"/>
    <col customWidth="1" min="73" max="73" width="16.63"/>
    <col customWidth="1" min="74" max="74" width="16.13"/>
    <col customWidth="1" min="75" max="75" width="14.5"/>
    <col customWidth="1" min="76" max="76" width="33.5"/>
    <col customWidth="1" min="77" max="77" width="31.75"/>
    <col customWidth="1" min="78" max="78" width="23.13"/>
    <col customWidth="1" min="79" max="81" width="31.75"/>
    <col customWidth="1" min="82" max="82" width="15.63"/>
    <col customWidth="1" min="83" max="83" width="32.63"/>
    <col customWidth="1" min="84" max="84" width="32.13"/>
    <col customWidth="1" min="85" max="86" width="31.75"/>
    <col customWidth="1" min="87" max="88" width="21.88"/>
    <col customWidth="1" min="89" max="89" width="31.75"/>
    <col customWidth="1" min="90" max="90" width="32.13"/>
    <col customWidth="1" min="91" max="91" width="36.25"/>
    <col customWidth="1" min="92" max="92" width="31.75"/>
    <col customWidth="1" min="93" max="93" width="20.75"/>
  </cols>
  <sheetData>
    <row r="1" ht="14.25" customHeight="1">
      <c r="A1" s="1" t="s">
        <v>0</v>
      </c>
      <c r="B1" s="1" t="s">
        <v>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5" t="s">
        <v>213</v>
      </c>
      <c r="Z1" s="15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20</v>
      </c>
      <c r="BJ1" s="2"/>
      <c r="BK1" s="2" t="s">
        <v>249</v>
      </c>
      <c r="CD1" s="2"/>
      <c r="CE1" s="2"/>
      <c r="CF1" s="2"/>
      <c r="CG1" s="2"/>
      <c r="CH1" s="2"/>
      <c r="CI1" s="2"/>
      <c r="CJ1" s="2"/>
      <c r="CK1" s="2"/>
      <c r="CL1" s="2"/>
      <c r="CM1" s="15"/>
      <c r="CN1" s="15"/>
      <c r="CO1" s="2"/>
    </row>
    <row r="2" ht="14.25" customHeight="1">
      <c r="A2" s="16" t="s">
        <v>64</v>
      </c>
      <c r="B2" s="16" t="s">
        <v>65</v>
      </c>
      <c r="C2" s="16" t="s">
        <v>250</v>
      </c>
      <c r="D2" s="16" t="s">
        <v>251</v>
      </c>
      <c r="E2" s="16" t="s">
        <v>252</v>
      </c>
      <c r="F2" s="16" t="s">
        <v>253</v>
      </c>
      <c r="G2" s="16" t="s">
        <v>254</v>
      </c>
      <c r="H2" s="16" t="s">
        <v>255</v>
      </c>
      <c r="I2" s="16" t="s">
        <v>256</v>
      </c>
      <c r="J2" s="16" t="s">
        <v>257</v>
      </c>
      <c r="K2" s="1" t="s">
        <v>258</v>
      </c>
      <c r="L2" s="16" t="s">
        <v>259</v>
      </c>
      <c r="M2" s="17" t="s">
        <v>260</v>
      </c>
      <c r="N2" s="17" t="s">
        <v>261</v>
      </c>
      <c r="O2" s="2" t="s">
        <v>262</v>
      </c>
      <c r="P2" s="2" t="s">
        <v>263</v>
      </c>
      <c r="Q2" s="16" t="s">
        <v>264</v>
      </c>
      <c r="R2" s="16" t="s">
        <v>265</v>
      </c>
      <c r="S2" s="16" t="s">
        <v>266</v>
      </c>
      <c r="T2" s="16" t="s">
        <v>267</v>
      </c>
      <c r="U2" s="16" t="s">
        <v>268</v>
      </c>
      <c r="V2" s="16" t="s">
        <v>269</v>
      </c>
      <c r="W2" s="16" t="s">
        <v>270</v>
      </c>
      <c r="X2" s="16" t="s">
        <v>271</v>
      </c>
      <c r="Y2" s="16" t="s">
        <v>272</v>
      </c>
      <c r="Z2" s="16" t="s">
        <v>273</v>
      </c>
      <c r="AA2" s="16" t="s">
        <v>274</v>
      </c>
      <c r="AB2" s="16" t="s">
        <v>275</v>
      </c>
      <c r="AC2" s="16" t="s">
        <v>276</v>
      </c>
      <c r="AD2" s="16" t="s">
        <v>277</v>
      </c>
      <c r="AE2" s="16" t="s">
        <v>278</v>
      </c>
      <c r="AF2" s="16" t="s">
        <v>279</v>
      </c>
      <c r="AG2" s="16" t="s">
        <v>280</v>
      </c>
      <c r="AH2" s="16" t="s">
        <v>281</v>
      </c>
      <c r="AI2" s="16" t="s">
        <v>282</v>
      </c>
      <c r="AJ2" s="16" t="s">
        <v>283</v>
      </c>
      <c r="AK2" s="16" t="s">
        <v>284</v>
      </c>
      <c r="AL2" s="16" t="s">
        <v>285</v>
      </c>
      <c r="AM2" s="16" t="s">
        <v>286</v>
      </c>
      <c r="AN2" s="16" t="s">
        <v>287</v>
      </c>
      <c r="AO2" s="16" t="s">
        <v>288</v>
      </c>
      <c r="AP2" s="16" t="s">
        <v>289</v>
      </c>
      <c r="AQ2" s="16" t="s">
        <v>290</v>
      </c>
      <c r="AR2" s="16" t="s">
        <v>291</v>
      </c>
      <c r="AS2" s="16" t="s">
        <v>292</v>
      </c>
      <c r="AT2" s="16" t="s">
        <v>293</v>
      </c>
      <c r="AU2" s="16" t="s">
        <v>294</v>
      </c>
      <c r="AV2" s="16" t="s">
        <v>295</v>
      </c>
      <c r="AW2" s="16" t="s">
        <v>296</v>
      </c>
      <c r="AX2" s="16" t="s">
        <v>297</v>
      </c>
      <c r="AY2" s="16" t="s">
        <v>298</v>
      </c>
      <c r="AZ2" s="16" t="s">
        <v>299</v>
      </c>
      <c r="BA2" s="16" t="s">
        <v>300</v>
      </c>
      <c r="BB2" s="16" t="s">
        <v>301</v>
      </c>
      <c r="BC2" s="16" t="s">
        <v>302</v>
      </c>
      <c r="BD2" s="16" t="s">
        <v>303</v>
      </c>
      <c r="BE2" s="16" t="s">
        <v>304</v>
      </c>
      <c r="BF2" s="16" t="s">
        <v>305</v>
      </c>
      <c r="BG2" s="16" t="s">
        <v>306</v>
      </c>
      <c r="BH2" s="16" t="s">
        <v>307</v>
      </c>
      <c r="BI2" s="16" t="s">
        <v>308</v>
      </c>
      <c r="BJ2" s="1" t="s">
        <v>309</v>
      </c>
      <c r="BK2" s="1" t="s">
        <v>310</v>
      </c>
      <c r="BL2" s="1" t="s">
        <v>311</v>
      </c>
      <c r="BM2" s="1" t="s">
        <v>312</v>
      </c>
      <c r="BN2" s="1" t="s">
        <v>313</v>
      </c>
      <c r="BO2" s="1" t="s">
        <v>314</v>
      </c>
      <c r="BP2" s="1" t="s">
        <v>315</v>
      </c>
      <c r="BQ2" s="1" t="s">
        <v>316</v>
      </c>
      <c r="BR2" s="1" t="s">
        <v>317</v>
      </c>
      <c r="BS2" s="1" t="s">
        <v>318</v>
      </c>
      <c r="BT2" s="1" t="s">
        <v>319</v>
      </c>
      <c r="BU2" s="1" t="s">
        <v>320</v>
      </c>
      <c r="BV2" s="1" t="s">
        <v>321</v>
      </c>
      <c r="BW2" s="1" t="s">
        <v>322</v>
      </c>
      <c r="BX2" s="1" t="s">
        <v>323</v>
      </c>
      <c r="BY2" s="1" t="s">
        <v>324</v>
      </c>
      <c r="BZ2" s="1" t="s">
        <v>325</v>
      </c>
      <c r="CA2" s="1" t="s">
        <v>326</v>
      </c>
      <c r="CB2" s="1" t="s">
        <v>327</v>
      </c>
      <c r="CC2" s="1" t="s">
        <v>328</v>
      </c>
      <c r="CD2" s="1" t="s">
        <v>329</v>
      </c>
      <c r="CE2" s="1" t="s">
        <v>330</v>
      </c>
      <c r="CF2" s="1" t="s">
        <v>331</v>
      </c>
      <c r="CG2" s="1" t="s">
        <v>332</v>
      </c>
      <c r="CH2" s="1" t="s">
        <v>333</v>
      </c>
      <c r="CI2" s="1" t="s">
        <v>334</v>
      </c>
      <c r="CJ2" s="1" t="s">
        <v>335</v>
      </c>
      <c r="CK2" s="1" t="s">
        <v>336</v>
      </c>
      <c r="CL2" s="1" t="s">
        <v>337</v>
      </c>
      <c r="CM2" s="1" t="s">
        <v>338</v>
      </c>
      <c r="CN2" s="1" t="s">
        <v>339</v>
      </c>
      <c r="CO2" s="1" t="s">
        <v>340</v>
      </c>
    </row>
    <row r="3" ht="14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2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" t="s">
        <v>341</v>
      </c>
      <c r="BK3" s="1" t="s">
        <v>342</v>
      </c>
      <c r="BL3" s="17" t="s">
        <v>343</v>
      </c>
      <c r="BM3" s="17"/>
      <c r="BN3" s="17"/>
      <c r="BO3" s="17"/>
      <c r="BP3" s="17" t="s">
        <v>344</v>
      </c>
      <c r="BQ3" s="17"/>
      <c r="BR3" s="17"/>
      <c r="BS3" s="17"/>
      <c r="BT3" s="17" t="s">
        <v>345</v>
      </c>
      <c r="BU3" s="17"/>
      <c r="BV3" s="17"/>
      <c r="BW3" s="17"/>
      <c r="BX3" s="1" t="s">
        <v>346</v>
      </c>
      <c r="BY3" s="1" t="s">
        <v>347</v>
      </c>
      <c r="BZ3" s="1" t="s">
        <v>348</v>
      </c>
      <c r="CA3" s="1" t="s">
        <v>349</v>
      </c>
      <c r="CB3" s="1"/>
      <c r="CC3" s="1" t="s">
        <v>350</v>
      </c>
      <c r="CD3" s="1"/>
      <c r="CE3" s="1" t="s">
        <v>351</v>
      </c>
      <c r="CF3" s="1" t="s">
        <v>352</v>
      </c>
      <c r="CG3" s="1" t="s">
        <v>353</v>
      </c>
      <c r="CH3" s="1" t="s">
        <v>354</v>
      </c>
      <c r="CI3" s="1" t="s">
        <v>355</v>
      </c>
      <c r="CJ3" s="1" t="s">
        <v>356</v>
      </c>
      <c r="CK3" s="1" t="s">
        <v>357</v>
      </c>
      <c r="CL3" s="1" t="s">
        <v>358</v>
      </c>
      <c r="CM3" s="1" t="s">
        <v>359</v>
      </c>
      <c r="CN3" s="1" t="s">
        <v>360</v>
      </c>
      <c r="CO3" s="1" t="s">
        <v>361</v>
      </c>
    </row>
    <row r="4" ht="14.25" customHeight="1">
      <c r="A4" s="3" t="s">
        <v>129</v>
      </c>
      <c r="B4" s="4">
        <v>2001.0</v>
      </c>
      <c r="C4" s="4">
        <v>2003.0</v>
      </c>
      <c r="D4" s="4" t="s">
        <v>362</v>
      </c>
      <c r="E4" s="8"/>
      <c r="F4" s="8">
        <v>0.0883</v>
      </c>
      <c r="G4" s="8">
        <v>0.1029</v>
      </c>
      <c r="H4" s="6"/>
      <c r="I4" s="8"/>
      <c r="J4" s="8">
        <v>0.0511</v>
      </c>
      <c r="K4" s="8"/>
      <c r="L4" s="6">
        <v>6.43563E8</v>
      </c>
      <c r="M4" s="6">
        <v>9.3005E8</v>
      </c>
      <c r="N4" s="8"/>
      <c r="O4" s="8"/>
      <c r="P4" s="8"/>
      <c r="Q4" s="8">
        <v>0.1395</v>
      </c>
      <c r="R4" s="8">
        <v>0.1029</v>
      </c>
      <c r="S4" s="4" t="s">
        <v>363</v>
      </c>
      <c r="T4" s="8"/>
      <c r="U4" s="8"/>
      <c r="V4" s="4" t="s">
        <v>364</v>
      </c>
      <c r="W4" s="4" t="s">
        <v>270</v>
      </c>
      <c r="X4" s="4" t="s">
        <v>365</v>
      </c>
      <c r="Y4" s="8">
        <v>0.03</v>
      </c>
      <c r="Z4" s="8"/>
      <c r="AA4" s="8"/>
      <c r="AB4" s="4" t="s">
        <v>366</v>
      </c>
      <c r="AC4" s="4" t="s">
        <v>366</v>
      </c>
      <c r="AD4" s="4"/>
      <c r="AE4" s="4" t="s">
        <v>366</v>
      </c>
      <c r="AF4" s="4" t="s">
        <v>366</v>
      </c>
      <c r="AG4" s="4" t="s">
        <v>366</v>
      </c>
      <c r="AH4" s="4"/>
      <c r="AI4" s="8">
        <v>0.04</v>
      </c>
      <c r="AJ4" s="8">
        <v>0.085</v>
      </c>
      <c r="AK4" s="8"/>
      <c r="AL4" s="4" t="s">
        <v>367</v>
      </c>
      <c r="AM4" s="4" t="s">
        <v>368</v>
      </c>
      <c r="AN4" s="4" t="s">
        <v>368</v>
      </c>
      <c r="AO4" s="4" t="s">
        <v>369</v>
      </c>
      <c r="AP4" s="4">
        <v>1995.0</v>
      </c>
      <c r="AQ4" s="4"/>
      <c r="AR4" s="4"/>
      <c r="AS4" s="4" t="s">
        <v>370</v>
      </c>
      <c r="AT4" s="4" t="s">
        <v>371</v>
      </c>
      <c r="AU4" s="4" t="s">
        <v>372</v>
      </c>
      <c r="AV4" s="4" t="s">
        <v>373</v>
      </c>
      <c r="AW4" s="8">
        <v>0.085</v>
      </c>
      <c r="AX4" s="4" t="s">
        <v>366</v>
      </c>
      <c r="AY4" s="8">
        <v>0.085</v>
      </c>
      <c r="AZ4" s="4"/>
      <c r="BA4" s="8">
        <v>-0.0416</v>
      </c>
      <c r="BB4" s="8">
        <v>-0.0416</v>
      </c>
      <c r="BC4" s="8"/>
      <c r="BD4" s="4" t="s">
        <v>366</v>
      </c>
      <c r="BE4" s="6">
        <v>2.3315646E10</v>
      </c>
      <c r="BF4" s="6">
        <v>3.9166697E10</v>
      </c>
      <c r="BG4" s="6">
        <v>1.5851051E10</v>
      </c>
      <c r="BH4" s="8">
        <v>0.595</v>
      </c>
      <c r="BI4" s="6">
        <v>6.430612E9</v>
      </c>
      <c r="BJ4" s="6">
        <v>3.089764E9</v>
      </c>
      <c r="BK4" s="6">
        <v>6.9559E7</v>
      </c>
      <c r="BL4" s="4"/>
      <c r="BM4" s="4"/>
      <c r="BN4" s="4"/>
      <c r="BO4" s="4"/>
      <c r="BP4" s="4"/>
      <c r="BQ4" s="4"/>
      <c r="BR4" s="4"/>
      <c r="BS4" s="6">
        <v>1569000.0</v>
      </c>
      <c r="BT4" s="4"/>
      <c r="BU4" s="4"/>
      <c r="BV4" s="4"/>
      <c r="BW4" s="4"/>
      <c r="BX4" s="6">
        <v>9.9652E7</v>
      </c>
      <c r="BY4" s="6">
        <v>-1.031E7</v>
      </c>
      <c r="BZ4" s="4"/>
      <c r="CA4" s="6">
        <v>2.2775E7</v>
      </c>
      <c r="CB4" s="4"/>
      <c r="CC4" s="12">
        <f>(24445+134951+279778)*1000</f>
        <v>439174000</v>
      </c>
      <c r="CD4" s="4"/>
      <c r="CE4" s="4"/>
      <c r="CF4" s="4"/>
      <c r="CG4" s="6">
        <f>(15851051-11404991)*1000</f>
        <v>4446060000</v>
      </c>
      <c r="CH4" s="6"/>
      <c r="CI4" s="6"/>
      <c r="CJ4" s="6"/>
      <c r="CK4" s="6"/>
      <c r="CL4" s="6"/>
      <c r="CM4" s="4"/>
      <c r="CN4" s="4"/>
      <c r="CO4" s="4"/>
    </row>
    <row r="5" ht="14.25" customHeight="1">
      <c r="A5" s="3" t="s">
        <v>129</v>
      </c>
      <c r="B5" s="4">
        <f t="shared" ref="B5:B21" si="1">B4+1</f>
        <v>2002</v>
      </c>
      <c r="C5" s="4">
        <v>2004.0</v>
      </c>
      <c r="D5" s="4" t="s">
        <v>362</v>
      </c>
      <c r="E5" s="8"/>
      <c r="F5" s="8">
        <v>0.0815</v>
      </c>
      <c r="G5" s="8">
        <v>0.1046</v>
      </c>
      <c r="H5" s="6"/>
      <c r="I5" s="8"/>
      <c r="J5" s="8">
        <v>0.0682</v>
      </c>
      <c r="K5" s="8"/>
      <c r="L5" s="6">
        <v>6.81152E8</v>
      </c>
      <c r="M5" s="6">
        <v>1.030659E9</v>
      </c>
      <c r="N5" s="8"/>
      <c r="O5" s="8"/>
      <c r="P5" s="8"/>
      <c r="Q5" s="8">
        <v>0.1496</v>
      </c>
      <c r="R5" s="8">
        <v>0.1046</v>
      </c>
      <c r="S5" s="4" t="s">
        <v>363</v>
      </c>
      <c r="T5" s="8"/>
      <c r="U5" s="8"/>
      <c r="V5" s="4" t="s">
        <v>364</v>
      </c>
      <c r="W5" s="4" t="s">
        <v>270</v>
      </c>
      <c r="X5" s="4" t="s">
        <v>365</v>
      </c>
      <c r="Y5" s="8">
        <v>0.03</v>
      </c>
      <c r="Z5" s="8"/>
      <c r="AA5" s="8"/>
      <c r="AB5" s="4" t="s">
        <v>366</v>
      </c>
      <c r="AC5" s="4" t="s">
        <v>366</v>
      </c>
      <c r="AD5" s="4"/>
      <c r="AE5" s="4" t="s">
        <v>366</v>
      </c>
      <c r="AF5" s="4" t="s">
        <v>366</v>
      </c>
      <c r="AG5" s="4" t="s">
        <v>366</v>
      </c>
      <c r="AH5" s="4"/>
      <c r="AI5" s="8">
        <v>0.035</v>
      </c>
      <c r="AJ5" s="8">
        <v>0.085</v>
      </c>
      <c r="AK5" s="8"/>
      <c r="AL5" s="4" t="s">
        <v>374</v>
      </c>
      <c r="AM5" s="4" t="s">
        <v>375</v>
      </c>
      <c r="AN5" s="4" t="s">
        <v>375</v>
      </c>
      <c r="AO5" s="4" t="s">
        <v>369</v>
      </c>
      <c r="AP5" s="4">
        <v>1995.0</v>
      </c>
      <c r="AQ5" s="4"/>
      <c r="AR5" s="4"/>
      <c r="AS5" s="4" t="s">
        <v>376</v>
      </c>
      <c r="AT5" s="4" t="s">
        <v>371</v>
      </c>
      <c r="AU5" s="4" t="s">
        <v>372</v>
      </c>
      <c r="AV5" s="4" t="s">
        <v>373</v>
      </c>
      <c r="AW5" s="8">
        <v>0.085</v>
      </c>
      <c r="AX5" s="4" t="s">
        <v>366</v>
      </c>
      <c r="AY5" s="8">
        <v>0.085</v>
      </c>
      <c r="AZ5" s="4"/>
      <c r="BA5" s="8">
        <v>-0.0312</v>
      </c>
      <c r="BB5" s="8">
        <v>-0.0312</v>
      </c>
      <c r="BC5" s="8"/>
      <c r="BD5" s="4" t="s">
        <v>366</v>
      </c>
      <c r="BE5" s="6">
        <v>2.2366285E10</v>
      </c>
      <c r="BF5" s="6">
        <v>4.3047674E10</v>
      </c>
      <c r="BG5" s="6">
        <v>2.0681389E10</v>
      </c>
      <c r="BH5" s="8">
        <v>0.52</v>
      </c>
      <c r="BI5" s="6">
        <v>6.785236E9</v>
      </c>
      <c r="BJ5" s="6">
        <v>2.696199E9</v>
      </c>
      <c r="BK5" s="6">
        <v>7.7536E7</v>
      </c>
      <c r="BL5" s="4"/>
      <c r="BM5" s="4"/>
      <c r="BN5" s="4"/>
      <c r="BO5" s="4"/>
      <c r="BP5" s="4"/>
      <c r="BQ5" s="4"/>
      <c r="BR5" s="4"/>
      <c r="BS5" s="6">
        <v>-8832000.0</v>
      </c>
      <c r="BT5" s="4"/>
      <c r="BU5" s="4"/>
      <c r="BV5" s="4"/>
      <c r="BW5" s="4"/>
      <c r="BX5" s="6">
        <v>3.1991E7</v>
      </c>
      <c r="BY5" s="6">
        <v>4934000.0</v>
      </c>
      <c r="BZ5" s="4"/>
      <c r="CA5" s="6">
        <v>2.7032E7</v>
      </c>
      <c r="CB5" s="4"/>
      <c r="CC5" s="12">
        <f>(25698+273219-66597)*1000</f>
        <v>232320000</v>
      </c>
      <c r="CD5" s="4"/>
      <c r="CE5" s="4"/>
      <c r="CF5" s="4"/>
      <c r="CG5" s="6">
        <f>(20681389-15851051)*1000</f>
        <v>4830338000</v>
      </c>
      <c r="CH5" s="6"/>
      <c r="CI5" s="6"/>
      <c r="CJ5" s="6"/>
      <c r="CK5" s="6"/>
      <c r="CL5" s="12">
        <f>(-346000+1040736)*1000</f>
        <v>694736000</v>
      </c>
      <c r="CM5" s="4"/>
      <c r="CN5" s="4"/>
      <c r="CO5" s="4"/>
    </row>
    <row r="6" ht="14.25" customHeight="1">
      <c r="A6" s="3" t="s">
        <v>129</v>
      </c>
      <c r="B6" s="4">
        <f t="shared" si="1"/>
        <v>2003</v>
      </c>
      <c r="C6" s="4">
        <v>2005.0</v>
      </c>
      <c r="D6" s="4" t="s">
        <v>377</v>
      </c>
      <c r="E6" s="8"/>
      <c r="F6" s="8">
        <v>0.0832</v>
      </c>
      <c r="G6" s="8">
        <v>0.0993</v>
      </c>
      <c r="H6" s="6"/>
      <c r="I6" s="8"/>
      <c r="J6" s="8">
        <v>0.0452</v>
      </c>
      <c r="K6" s="8"/>
      <c r="L6" s="6">
        <v>7.3202E8</v>
      </c>
      <c r="M6" s="6">
        <v>9.07028E8</v>
      </c>
      <c r="N6" s="8"/>
      <c r="O6" s="8"/>
      <c r="P6" s="8"/>
      <c r="Q6" s="8">
        <v>0.1284</v>
      </c>
      <c r="R6" s="8">
        <v>0.0993</v>
      </c>
      <c r="S6" s="4" t="s">
        <v>363</v>
      </c>
      <c r="T6" s="8"/>
      <c r="U6" s="8"/>
      <c r="V6" s="4" t="s">
        <v>364</v>
      </c>
      <c r="W6" s="4" t="s">
        <v>270</v>
      </c>
      <c r="X6" s="4" t="s">
        <v>365</v>
      </c>
      <c r="Y6" s="8">
        <v>0.03</v>
      </c>
      <c r="Z6" s="8"/>
      <c r="AA6" s="8"/>
      <c r="AB6" s="4" t="s">
        <v>366</v>
      </c>
      <c r="AC6" s="4" t="s">
        <v>366</v>
      </c>
      <c r="AD6" s="4"/>
      <c r="AE6" s="4" t="s">
        <v>366</v>
      </c>
      <c r="AF6" s="4" t="s">
        <v>366</v>
      </c>
      <c r="AG6" s="4" t="s">
        <v>366</v>
      </c>
      <c r="AH6" s="4"/>
      <c r="AI6" s="8">
        <v>0.035</v>
      </c>
      <c r="AJ6" s="8">
        <v>0.085</v>
      </c>
      <c r="AK6" s="8"/>
      <c r="AL6" s="4" t="s">
        <v>378</v>
      </c>
      <c r="AM6" s="4" t="s">
        <v>379</v>
      </c>
      <c r="AN6" s="4" t="s">
        <v>379</v>
      </c>
      <c r="AO6" s="4" t="s">
        <v>369</v>
      </c>
      <c r="AP6" s="4">
        <v>1995.0</v>
      </c>
      <c r="AQ6" s="4"/>
      <c r="AR6" s="4"/>
      <c r="AS6" s="4" t="s">
        <v>376</v>
      </c>
      <c r="AT6" s="4" t="s">
        <v>371</v>
      </c>
      <c r="AU6" s="4" t="s">
        <v>372</v>
      </c>
      <c r="AV6" s="4" t="s">
        <v>373</v>
      </c>
      <c r="AW6" s="8">
        <v>0.085</v>
      </c>
      <c r="AX6" s="4" t="s">
        <v>366</v>
      </c>
      <c r="AY6" s="8">
        <v>0.085</v>
      </c>
      <c r="AZ6" s="4"/>
      <c r="BA6" s="8">
        <v>0.0478</v>
      </c>
      <c r="BB6" s="8">
        <v>0.0478</v>
      </c>
      <c r="BC6" s="8"/>
      <c r="BD6" s="4" t="s">
        <v>366</v>
      </c>
      <c r="BE6" s="6">
        <v>2.3124823E10</v>
      </c>
      <c r="BF6" s="6">
        <v>4.6933432E10</v>
      </c>
      <c r="BG6" s="6">
        <v>2.3808609E10</v>
      </c>
      <c r="BH6" s="8">
        <v>0.493</v>
      </c>
      <c r="BI6" s="6">
        <v>7.059032E9</v>
      </c>
      <c r="BJ6" s="6">
        <v>8.27434E8</v>
      </c>
      <c r="BK6" s="6">
        <v>2.8377E7</v>
      </c>
      <c r="BL6" s="6"/>
      <c r="BM6" s="6"/>
      <c r="BN6" s="6"/>
      <c r="BO6" s="6"/>
      <c r="BP6" s="6"/>
      <c r="BQ6" s="6"/>
      <c r="BR6" s="6"/>
      <c r="BS6" s="6">
        <v>-3.1913E7</v>
      </c>
      <c r="BT6" s="6"/>
      <c r="BU6" s="6"/>
      <c r="BV6" s="6"/>
      <c r="BW6" s="6"/>
      <c r="BX6" s="6">
        <v>1.7211E7</v>
      </c>
      <c r="BY6" s="6">
        <v>1.71802E8</v>
      </c>
      <c r="BZ6" s="6"/>
      <c r="CA6" s="6">
        <v>2.7026E7</v>
      </c>
      <c r="CB6" s="6"/>
      <c r="CC6" s="12">
        <f>(28742+334583+254498)*1000</f>
        <v>617823000</v>
      </c>
      <c r="CD6" s="6"/>
      <c r="CE6" s="6"/>
      <c r="CF6" s="6"/>
      <c r="CG6" s="6">
        <f>(23808609-20681389)*1000</f>
        <v>3127220000</v>
      </c>
      <c r="CH6" s="6"/>
      <c r="CI6" s="6"/>
      <c r="CJ6" s="6"/>
      <c r="CK6" s="12">
        <f>(37000+10850+6000)*1000</f>
        <v>53850000</v>
      </c>
      <c r="CL6" s="6">
        <v>0.0</v>
      </c>
      <c r="CM6" s="6"/>
      <c r="CN6" s="6"/>
      <c r="CO6" s="4"/>
    </row>
    <row r="7" ht="14.25" customHeight="1">
      <c r="A7" s="3" t="s">
        <v>129</v>
      </c>
      <c r="B7" s="4">
        <f t="shared" si="1"/>
        <v>2004</v>
      </c>
      <c r="C7" s="4">
        <v>2006.0</v>
      </c>
      <c r="D7" s="4" t="s">
        <v>377</v>
      </c>
      <c r="E7" s="8"/>
      <c r="F7" s="8">
        <v>0.0827</v>
      </c>
      <c r="G7" s="8">
        <v>0.1015</v>
      </c>
      <c r="H7" s="6"/>
      <c r="I7" s="8"/>
      <c r="J7" s="8">
        <v>0.0631</v>
      </c>
      <c r="K7" s="8"/>
      <c r="L7" s="6">
        <v>7.68661E8</v>
      </c>
      <c r="M7" s="6">
        <v>1.058537E9</v>
      </c>
      <c r="N7" s="8"/>
      <c r="O7" s="8"/>
      <c r="P7" s="8"/>
      <c r="Q7" s="8">
        <v>0.1458</v>
      </c>
      <c r="R7" s="8">
        <v>0.1015</v>
      </c>
      <c r="S7" s="4" t="s">
        <v>363</v>
      </c>
      <c r="T7" s="8"/>
      <c r="U7" s="8"/>
      <c r="V7" s="4" t="s">
        <v>364</v>
      </c>
      <c r="W7" s="4" t="s">
        <v>270</v>
      </c>
      <c r="X7" s="4" t="s">
        <v>365</v>
      </c>
      <c r="Y7" s="8">
        <v>0.03</v>
      </c>
      <c r="Z7" s="8"/>
      <c r="AA7" s="8"/>
      <c r="AB7" s="4" t="s">
        <v>366</v>
      </c>
      <c r="AC7" s="4" t="s">
        <v>366</v>
      </c>
      <c r="AD7" s="4"/>
      <c r="AE7" s="4" t="s">
        <v>366</v>
      </c>
      <c r="AF7" s="4" t="s">
        <v>366</v>
      </c>
      <c r="AG7" s="4" t="s">
        <v>366</v>
      </c>
      <c r="AH7" s="4"/>
      <c r="AI7" s="8">
        <v>0.035</v>
      </c>
      <c r="AJ7" s="8">
        <v>0.085</v>
      </c>
      <c r="AK7" s="8"/>
      <c r="AL7" s="4" t="s">
        <v>378</v>
      </c>
      <c r="AM7" s="4" t="s">
        <v>380</v>
      </c>
      <c r="AN7" s="4" t="s">
        <v>380</v>
      </c>
      <c r="AO7" s="4" t="s">
        <v>369</v>
      </c>
      <c r="AP7" s="4">
        <v>1995.0</v>
      </c>
      <c r="AQ7" s="4"/>
      <c r="AR7" s="4"/>
      <c r="AS7" s="4" t="s">
        <v>376</v>
      </c>
      <c r="AT7" s="4" t="s">
        <v>371</v>
      </c>
      <c r="AU7" s="4" t="s">
        <v>372</v>
      </c>
      <c r="AV7" s="4" t="s">
        <v>373</v>
      </c>
      <c r="AW7" s="8">
        <v>0.085</v>
      </c>
      <c r="AX7" s="4" t="s">
        <v>366</v>
      </c>
      <c r="AY7" s="8">
        <v>0.085</v>
      </c>
      <c r="AZ7" s="4"/>
      <c r="BA7" s="8">
        <v>0.1646</v>
      </c>
      <c r="BB7" s="8">
        <v>0.1646</v>
      </c>
      <c r="BC7" s="8"/>
      <c r="BD7" s="4" t="s">
        <v>366</v>
      </c>
      <c r="BE7" s="6">
        <v>3.1544729E10</v>
      </c>
      <c r="BF7" s="6">
        <v>5.0947451E10</v>
      </c>
      <c r="BG7" s="6">
        <v>1.9402722E10</v>
      </c>
      <c r="BH7" s="8">
        <v>0.619</v>
      </c>
      <c r="BI7" s="6">
        <v>7.280795E9</v>
      </c>
      <c r="BJ7" s="6">
        <v>-2.168876E9</v>
      </c>
      <c r="BK7" s="6">
        <v>4621000.0</v>
      </c>
      <c r="BL7" s="6"/>
      <c r="BM7" s="6"/>
      <c r="BN7" s="6"/>
      <c r="BO7" s="6"/>
      <c r="BP7" s="6"/>
      <c r="BQ7" s="6"/>
      <c r="BR7" s="6"/>
      <c r="BS7" s="6">
        <v>-4.2065E7</v>
      </c>
      <c r="BT7" s="6"/>
      <c r="BU7" s="6"/>
      <c r="BV7" s="6"/>
      <c r="BW7" s="6"/>
      <c r="BX7" s="6">
        <v>1.8999E7</v>
      </c>
      <c r="BY7" s="6">
        <v>2.17255E8</v>
      </c>
      <c r="BZ7" s="6"/>
      <c r="CA7" s="6">
        <v>1.9078E7</v>
      </c>
      <c r="CB7" s="6"/>
      <c r="CC7" s="12">
        <f>(7739+349622-744)*1000</f>
        <v>356617000</v>
      </c>
      <c r="CD7" s="6"/>
      <c r="CE7" s="6"/>
      <c r="CF7" s="6"/>
      <c r="CG7" s="6">
        <f>(19402722-23808609)*1000</f>
        <v>-4405887000</v>
      </c>
      <c r="CH7" s="6"/>
      <c r="CI7" s="6"/>
      <c r="CJ7" s="6"/>
      <c r="CK7" s="6">
        <f>(-4330374+0)*1000</f>
        <v>-4330374000</v>
      </c>
      <c r="CL7" s="6"/>
      <c r="CM7" s="6"/>
      <c r="CN7" s="6"/>
      <c r="CO7" s="4"/>
    </row>
    <row r="8" ht="14.25" customHeight="1">
      <c r="A8" s="3" t="s">
        <v>129</v>
      </c>
      <c r="B8" s="4">
        <f t="shared" si="1"/>
        <v>2005</v>
      </c>
      <c r="C8" s="4">
        <v>2007.0</v>
      </c>
      <c r="D8" s="4" t="s">
        <v>381</v>
      </c>
      <c r="E8" s="8"/>
      <c r="F8" s="8">
        <v>0.082</v>
      </c>
      <c r="G8" s="8">
        <v>0.1041</v>
      </c>
      <c r="H8" s="6"/>
      <c r="I8" s="8"/>
      <c r="J8" s="8">
        <v>0.0217</v>
      </c>
      <c r="K8" s="8"/>
      <c r="L8" s="6">
        <v>7.6179E8</v>
      </c>
      <c r="M8" s="6">
        <v>7.380415E8</v>
      </c>
      <c r="N8" s="8"/>
      <c r="O8" s="8"/>
      <c r="P8" s="8"/>
      <c r="Q8" s="8">
        <v>0.1036</v>
      </c>
      <c r="R8" s="8">
        <v>0.1041</v>
      </c>
      <c r="S8" s="4" t="s">
        <v>363</v>
      </c>
      <c r="T8" s="8"/>
      <c r="U8" s="8"/>
      <c r="V8" s="4" t="s">
        <v>382</v>
      </c>
      <c r="W8" s="4" t="s">
        <v>270</v>
      </c>
      <c r="X8" s="4" t="s">
        <v>365</v>
      </c>
      <c r="Y8" s="8">
        <v>0.03</v>
      </c>
      <c r="Z8" s="8"/>
      <c r="AA8" s="8"/>
      <c r="AB8" s="4" t="s">
        <v>366</v>
      </c>
      <c r="AC8" s="4" t="s">
        <v>366</v>
      </c>
      <c r="AD8" s="4"/>
      <c r="AE8" s="4" t="s">
        <v>366</v>
      </c>
      <c r="AF8" s="4" t="s">
        <v>366</v>
      </c>
      <c r="AG8" s="4" t="s">
        <v>366</v>
      </c>
      <c r="AH8" s="4"/>
      <c r="AI8" s="8">
        <v>0.035</v>
      </c>
      <c r="AJ8" s="8">
        <v>0.085</v>
      </c>
      <c r="AK8" s="8"/>
      <c r="AL8" s="4" t="s">
        <v>378</v>
      </c>
      <c r="AM8" s="4" t="s">
        <v>383</v>
      </c>
      <c r="AN8" s="4" t="s">
        <v>383</v>
      </c>
      <c r="AO8" s="4" t="s">
        <v>369</v>
      </c>
      <c r="AP8" s="4">
        <v>1995.0</v>
      </c>
      <c r="AQ8" s="4"/>
      <c r="AR8" s="4"/>
      <c r="AS8" s="4" t="s">
        <v>376</v>
      </c>
      <c r="AT8" s="4" t="s">
        <v>371</v>
      </c>
      <c r="AU8" s="4" t="s">
        <v>372</v>
      </c>
      <c r="AV8" s="4" t="s">
        <v>373</v>
      </c>
      <c r="AW8" s="8">
        <v>0.085</v>
      </c>
      <c r="AX8" s="4" t="s">
        <v>366</v>
      </c>
      <c r="AY8" s="8">
        <v>0.085</v>
      </c>
      <c r="AZ8" s="4"/>
      <c r="BA8" s="8">
        <v>0.1069</v>
      </c>
      <c r="BB8" s="8">
        <v>0.1069</v>
      </c>
      <c r="BC8" s="8"/>
      <c r="BD8" s="4" t="s">
        <v>366</v>
      </c>
      <c r="BE8" s="6">
        <v>3.4085218E10</v>
      </c>
      <c r="BF8" s="6">
        <v>5.6075029E10</v>
      </c>
      <c r="BG8" s="6">
        <v>2.1989811E10</v>
      </c>
      <c r="BH8" s="8">
        <v>0.608</v>
      </c>
      <c r="BI8" s="6">
        <v>7.55051E9</v>
      </c>
      <c r="BJ8" s="6">
        <v>-6.82294E8</v>
      </c>
      <c r="BK8" s="6">
        <v>8779000.0</v>
      </c>
      <c r="BL8" s="6"/>
      <c r="BM8" s="6"/>
      <c r="BN8" s="6"/>
      <c r="BO8" s="6"/>
      <c r="BP8" s="6"/>
      <c r="BQ8" s="6"/>
      <c r="BR8" s="6"/>
      <c r="BS8" s="6">
        <v>1.9022E7</v>
      </c>
      <c r="BT8" s="6"/>
      <c r="BU8" s="6"/>
      <c r="BV8" s="6"/>
      <c r="BW8" s="6"/>
      <c r="BX8" s="6">
        <v>1.883E7</v>
      </c>
      <c r="BY8" s="6">
        <v>2.36687E8</v>
      </c>
      <c r="BZ8" s="6"/>
      <c r="CA8" s="6">
        <v>2.3509E7</v>
      </c>
      <c r="CB8" s="6"/>
      <c r="CC8" s="12">
        <f>(23459+487173+354411)*1000</f>
        <v>865043000</v>
      </c>
      <c r="CD8" s="6"/>
      <c r="CE8" s="6"/>
      <c r="CF8" s="6"/>
      <c r="CG8" s="6">
        <f>(21989811-19402722)*1000</f>
        <v>2587089000</v>
      </c>
      <c r="CH8" s="6"/>
      <c r="CI8" s="6"/>
      <c r="CJ8" s="6"/>
      <c r="CK8" s="6">
        <f>(771248+0)*1000</f>
        <v>771248000</v>
      </c>
      <c r="CL8" s="6">
        <v>2.6425E7</v>
      </c>
      <c r="CM8" s="6"/>
      <c r="CN8" s="6"/>
      <c r="CO8" s="4"/>
    </row>
    <row r="9" ht="14.25" customHeight="1">
      <c r="A9" s="3" t="s">
        <v>129</v>
      </c>
      <c r="B9" s="4">
        <f t="shared" si="1"/>
        <v>2006</v>
      </c>
      <c r="C9" s="4">
        <v>2008.0</v>
      </c>
      <c r="D9" s="4" t="s">
        <v>381</v>
      </c>
      <c r="E9" s="8"/>
      <c r="F9" s="8">
        <v>0.0822</v>
      </c>
      <c r="G9" s="8">
        <v>0.1043</v>
      </c>
      <c r="H9" s="6"/>
      <c r="I9" s="8"/>
      <c r="J9" s="8">
        <v>0.0547</v>
      </c>
      <c r="K9" s="8"/>
      <c r="L9" s="6">
        <v>7.99034E8</v>
      </c>
      <c r="M9" s="6">
        <v>1.041295E9</v>
      </c>
      <c r="N9" s="8"/>
      <c r="O9" s="8"/>
      <c r="P9" s="8"/>
      <c r="Q9" s="8">
        <v>0.1369</v>
      </c>
      <c r="R9" s="8">
        <v>0.1043</v>
      </c>
      <c r="S9" s="4" t="s">
        <v>363</v>
      </c>
      <c r="T9" s="8"/>
      <c r="U9" s="8"/>
      <c r="V9" s="4" t="s">
        <v>382</v>
      </c>
      <c r="W9" s="4" t="s">
        <v>270</v>
      </c>
      <c r="X9" s="4" t="s">
        <v>365</v>
      </c>
      <c r="Y9" s="8">
        <v>0.03</v>
      </c>
      <c r="Z9" s="8"/>
      <c r="AA9" s="8"/>
      <c r="AB9" s="4" t="s">
        <v>366</v>
      </c>
      <c r="AC9" s="4" t="s">
        <v>366</v>
      </c>
      <c r="AD9" s="4"/>
      <c r="AE9" s="4" t="s">
        <v>366</v>
      </c>
      <c r="AF9" s="4" t="s">
        <v>366</v>
      </c>
      <c r="AG9" s="4" t="s">
        <v>366</v>
      </c>
      <c r="AH9" s="4"/>
      <c r="AI9" s="8">
        <v>0.035</v>
      </c>
      <c r="AJ9" s="8">
        <v>0.085</v>
      </c>
      <c r="AK9" s="8"/>
      <c r="AL9" s="4" t="s">
        <v>378</v>
      </c>
      <c r="AM9" s="4" t="s">
        <v>384</v>
      </c>
      <c r="AN9" s="4" t="s">
        <v>384</v>
      </c>
      <c r="AO9" s="4" t="s">
        <v>369</v>
      </c>
      <c r="AP9" s="4">
        <v>1995.0</v>
      </c>
      <c r="AQ9" s="4"/>
      <c r="AR9" s="4"/>
      <c r="AS9" s="4" t="s">
        <v>376</v>
      </c>
      <c r="AT9" s="4" t="s">
        <v>371</v>
      </c>
      <c r="AU9" s="4" t="s">
        <v>385</v>
      </c>
      <c r="AV9" s="4" t="s">
        <v>373</v>
      </c>
      <c r="AW9" s="8">
        <v>0.085</v>
      </c>
      <c r="AX9" s="4" t="s">
        <v>366</v>
      </c>
      <c r="AY9" s="8">
        <v>0.085</v>
      </c>
      <c r="AZ9" s="4"/>
      <c r="BA9" s="8">
        <v>0.1198</v>
      </c>
      <c r="BB9" s="8">
        <v>0.1198</v>
      </c>
      <c r="BC9" s="8"/>
      <c r="BD9" s="4" t="s">
        <v>366</v>
      </c>
      <c r="BE9" s="6">
        <v>3.6584889E10</v>
      </c>
      <c r="BF9" s="6">
        <v>5.8996913E10</v>
      </c>
      <c r="BG9" s="6">
        <v>2.2412024E10</v>
      </c>
      <c r="BH9" s="8">
        <v>0.62</v>
      </c>
      <c r="BI9" s="6">
        <v>7.765752E9</v>
      </c>
      <c r="BJ9" s="6">
        <v>-1.159525E9</v>
      </c>
      <c r="BK9" s="6">
        <v>1.219E7</v>
      </c>
      <c r="BL9" s="6"/>
      <c r="BM9" s="6"/>
      <c r="BN9" s="6"/>
      <c r="BO9" s="6"/>
      <c r="BP9" s="6"/>
      <c r="BQ9" s="6"/>
      <c r="BR9" s="6"/>
      <c r="BS9" s="6">
        <v>1.6811E7</v>
      </c>
      <c r="BT9" s="6"/>
      <c r="BU9" s="6"/>
      <c r="BV9" s="6"/>
      <c r="BW9" s="6"/>
      <c r="BX9" s="6">
        <v>2.0116E7</v>
      </c>
      <c r="BY9" s="6">
        <v>6.8398E7</v>
      </c>
      <c r="BZ9" s="6"/>
      <c r="CA9" s="6">
        <v>2.1735E7</v>
      </c>
      <c r="CB9" s="6"/>
      <c r="CC9" s="12">
        <f>(28543+198867-698290)*1000</f>
        <v>-470880000</v>
      </c>
      <c r="CD9" s="6"/>
      <c r="CE9" s="6"/>
      <c r="CF9" s="6"/>
      <c r="CG9" s="6">
        <f>22412024000-21989811000</f>
        <v>422213000</v>
      </c>
      <c r="CH9" s="6"/>
      <c r="CI9" s="6"/>
      <c r="CJ9" s="6"/>
      <c r="CK9" s="6">
        <v>0.0</v>
      </c>
      <c r="CL9" s="6">
        <v>0.0</v>
      </c>
      <c r="CM9" s="6"/>
      <c r="CN9" s="6"/>
      <c r="CO9" s="4"/>
    </row>
    <row r="10" ht="14.25" customHeight="1">
      <c r="A10" s="3" t="s">
        <v>129</v>
      </c>
      <c r="B10" s="4">
        <f t="shared" si="1"/>
        <v>2007</v>
      </c>
      <c r="C10" s="4">
        <v>2009.0</v>
      </c>
      <c r="D10" s="4" t="s">
        <v>381</v>
      </c>
      <c r="E10" s="8"/>
      <c r="F10" s="8">
        <v>0.0927</v>
      </c>
      <c r="G10" s="8">
        <v>0.0994</v>
      </c>
      <c r="H10" s="6"/>
      <c r="I10" s="8"/>
      <c r="J10" s="8">
        <v>0.0839</v>
      </c>
      <c r="K10" s="8"/>
      <c r="L10" s="6">
        <v>8.26249E8</v>
      </c>
      <c r="M10" s="6">
        <v>1.451789E9</v>
      </c>
      <c r="N10" s="8"/>
      <c r="O10" s="8"/>
      <c r="P10" s="8"/>
      <c r="Q10" s="8">
        <v>0.1766</v>
      </c>
      <c r="R10" s="8">
        <v>0.0994</v>
      </c>
      <c r="S10" s="4" t="s">
        <v>363</v>
      </c>
      <c r="T10" s="8"/>
      <c r="U10" s="8"/>
      <c r="V10" s="4" t="s">
        <v>382</v>
      </c>
      <c r="W10" s="4" t="s">
        <v>270</v>
      </c>
      <c r="X10" s="4" t="s">
        <v>365</v>
      </c>
      <c r="Y10" s="8">
        <v>0.03</v>
      </c>
      <c r="Z10" s="8"/>
      <c r="AA10" s="8"/>
      <c r="AB10" s="4" t="s">
        <v>366</v>
      </c>
      <c r="AC10" s="4" t="s">
        <v>366</v>
      </c>
      <c r="AD10" s="4"/>
      <c r="AE10" s="4" t="s">
        <v>366</v>
      </c>
      <c r="AF10" s="4" t="s">
        <v>366</v>
      </c>
      <c r="AG10" s="4" t="s">
        <v>366</v>
      </c>
      <c r="AH10" s="4"/>
      <c r="AI10" s="8">
        <v>0.035</v>
      </c>
      <c r="AJ10" s="8">
        <v>0.085</v>
      </c>
      <c r="AK10" s="8"/>
      <c r="AL10" s="4" t="s">
        <v>386</v>
      </c>
      <c r="AM10" s="4" t="s">
        <v>384</v>
      </c>
      <c r="AN10" s="4" t="s">
        <v>379</v>
      </c>
      <c r="AO10" s="4" t="s">
        <v>369</v>
      </c>
      <c r="AP10" s="4">
        <v>1995.0</v>
      </c>
      <c r="AQ10" s="4" t="s">
        <v>387</v>
      </c>
      <c r="AR10" s="4"/>
      <c r="AS10" s="4" t="s">
        <v>388</v>
      </c>
      <c r="AT10" s="4" t="s">
        <v>371</v>
      </c>
      <c r="AU10" s="4" t="s">
        <v>385</v>
      </c>
      <c r="AV10" s="4" t="s">
        <v>373</v>
      </c>
      <c r="AW10" s="8">
        <v>0.085</v>
      </c>
      <c r="AX10" s="4" t="s">
        <v>366</v>
      </c>
      <c r="AY10" s="8">
        <v>0.085</v>
      </c>
      <c r="AZ10" s="4"/>
      <c r="BA10" s="8">
        <v>0.1907</v>
      </c>
      <c r="BB10" s="8">
        <v>0.1907</v>
      </c>
      <c r="BC10" s="8"/>
      <c r="BD10" s="4" t="s">
        <v>366</v>
      </c>
      <c r="BE10" s="6">
        <v>4.1909318E10</v>
      </c>
      <c r="BF10" s="6">
        <v>6.5648395E10</v>
      </c>
      <c r="BG10" s="6">
        <v>2.3739077E10</v>
      </c>
      <c r="BH10" s="8">
        <v>0.638</v>
      </c>
      <c r="BI10" s="6">
        <v>8.149849E9</v>
      </c>
      <c r="BJ10" s="6">
        <v>-3.785653E9</v>
      </c>
      <c r="BK10" s="6">
        <v>7276000.0</v>
      </c>
      <c r="BL10" s="6"/>
      <c r="BM10" s="6"/>
      <c r="BN10" s="6"/>
      <c r="BO10" s="6"/>
      <c r="BP10" s="6"/>
      <c r="BQ10" s="6"/>
      <c r="BR10" s="6"/>
      <c r="BS10" s="6">
        <v>3.4848E7</v>
      </c>
      <c r="BT10" s="6"/>
      <c r="BU10" s="6"/>
      <c r="BV10" s="6"/>
      <c r="BW10" s="6"/>
      <c r="BX10" s="6">
        <v>2.6924E7</v>
      </c>
      <c r="BY10" s="6">
        <v>1.49682E8</v>
      </c>
      <c r="BZ10" s="6"/>
      <c r="CA10" s="6">
        <v>3.4305E7</v>
      </c>
      <c r="CB10" s="6"/>
      <c r="CC10" s="12">
        <f>(288832+35889+385007)*1000</f>
        <v>709728000</v>
      </c>
      <c r="CD10" s="6"/>
      <c r="CE10" s="6"/>
      <c r="CF10" s="6"/>
      <c r="CG10" s="6">
        <f>23739077000-22412024000</f>
        <v>1327053000</v>
      </c>
      <c r="CH10" s="6"/>
      <c r="CI10" s="6"/>
      <c r="CJ10" s="6"/>
      <c r="CK10" s="6"/>
      <c r="CL10" s="6">
        <f>2410756*1000</f>
        <v>2410756000</v>
      </c>
      <c r="CM10" s="6"/>
      <c r="CN10" s="6"/>
      <c r="CO10" s="4"/>
    </row>
    <row r="11" ht="14.25" customHeight="1">
      <c r="A11" s="3" t="s">
        <v>129</v>
      </c>
      <c r="B11" s="4">
        <f t="shared" si="1"/>
        <v>2008</v>
      </c>
      <c r="C11" s="4">
        <v>2010.0</v>
      </c>
      <c r="D11" s="4" t="s">
        <v>381</v>
      </c>
      <c r="E11" s="8"/>
      <c r="F11" s="8">
        <v>0.0915</v>
      </c>
      <c r="G11" s="8">
        <v>0.0983</v>
      </c>
      <c r="H11" s="6"/>
      <c r="I11" s="8"/>
      <c r="J11" s="8">
        <v>0.1481</v>
      </c>
      <c r="K11" s="8"/>
      <c r="L11" s="6">
        <v>8.654E8</v>
      </c>
      <c r="M11" s="6">
        <v>2.089268E9</v>
      </c>
      <c r="N11" s="8"/>
      <c r="O11" s="8"/>
      <c r="P11" s="8"/>
      <c r="Q11" s="8">
        <v>0.2396</v>
      </c>
      <c r="R11" s="8">
        <v>0.0983</v>
      </c>
      <c r="S11" s="4" t="s">
        <v>363</v>
      </c>
      <c r="T11" s="8"/>
      <c r="U11" s="8"/>
      <c r="V11" s="4" t="s">
        <v>382</v>
      </c>
      <c r="W11" s="4" t="s">
        <v>270</v>
      </c>
      <c r="X11" s="4" t="s">
        <v>365</v>
      </c>
      <c r="Y11" s="8">
        <v>0.03</v>
      </c>
      <c r="Z11" s="8"/>
      <c r="AA11" s="8"/>
      <c r="AB11" s="4" t="s">
        <v>366</v>
      </c>
      <c r="AC11" s="4" t="s">
        <v>366</v>
      </c>
      <c r="AD11" s="4"/>
      <c r="AE11" s="4" t="s">
        <v>366</v>
      </c>
      <c r="AF11" s="4" t="s">
        <v>366</v>
      </c>
      <c r="AG11" s="4" t="s">
        <v>366</v>
      </c>
      <c r="AH11" s="4"/>
      <c r="AI11" s="8">
        <v>0.035</v>
      </c>
      <c r="AJ11" s="8">
        <v>0.085</v>
      </c>
      <c r="AK11" s="8"/>
      <c r="AL11" s="4" t="s">
        <v>389</v>
      </c>
      <c r="AM11" s="4" t="s">
        <v>384</v>
      </c>
      <c r="AN11" s="4" t="s">
        <v>379</v>
      </c>
      <c r="AO11" s="4" t="s">
        <v>390</v>
      </c>
      <c r="AP11" s="4">
        <v>1995.0</v>
      </c>
      <c r="AQ11" s="4" t="s">
        <v>387</v>
      </c>
      <c r="AR11" s="4"/>
      <c r="AS11" s="4" t="s">
        <v>388</v>
      </c>
      <c r="AT11" s="4" t="s">
        <v>371</v>
      </c>
      <c r="AU11" s="4" t="s">
        <v>385</v>
      </c>
      <c r="AV11" s="4" t="s">
        <v>373</v>
      </c>
      <c r="AW11" s="8">
        <v>0.085</v>
      </c>
      <c r="AX11" s="4" t="s">
        <v>366</v>
      </c>
      <c r="AY11" s="8">
        <v>0.085</v>
      </c>
      <c r="AZ11" s="4"/>
      <c r="BA11" s="8">
        <v>-0.0489</v>
      </c>
      <c r="BB11" s="8">
        <v>-0.0489</v>
      </c>
      <c r="BC11" s="8"/>
      <c r="BD11" s="4" t="s">
        <v>366</v>
      </c>
      <c r="BE11" s="6">
        <v>3.8430723E10</v>
      </c>
      <c r="BF11" s="6">
        <v>6.8632367E10</v>
      </c>
      <c r="BG11" s="6">
        <v>3.0201644E10</v>
      </c>
      <c r="BH11" s="8">
        <v>0.56</v>
      </c>
      <c r="BI11" s="6">
        <v>8.521717E9</v>
      </c>
      <c r="BJ11" s="6">
        <v>5.514988E9</v>
      </c>
      <c r="BK11" s="6">
        <v>1.7066E7</v>
      </c>
      <c r="BL11" s="6"/>
      <c r="BM11" s="6"/>
      <c r="BN11" s="6"/>
      <c r="BO11" s="6"/>
      <c r="BP11" s="6"/>
      <c r="BQ11" s="6"/>
      <c r="BR11" s="6"/>
      <c r="BS11" s="6">
        <v>3079000.0</v>
      </c>
      <c r="BT11" s="6"/>
      <c r="BU11" s="6"/>
      <c r="BV11" s="6"/>
      <c r="BW11" s="6"/>
      <c r="BX11" s="6">
        <v>3.2821E7</v>
      </c>
      <c r="BY11" s="6">
        <v>-1.53987E8</v>
      </c>
      <c r="BZ11" s="6"/>
      <c r="CA11" s="6">
        <v>2.8587E7</v>
      </c>
      <c r="CB11" s="6"/>
      <c r="CC11" s="12">
        <f>(33390+7722-550800)*1000</f>
        <v>-509688000</v>
      </c>
      <c r="CD11" s="6"/>
      <c r="CE11" s="6"/>
      <c r="CF11" s="6"/>
      <c r="CG11" s="6">
        <f>30201644000-23739077000</f>
        <v>6462567000</v>
      </c>
      <c r="CH11" s="6"/>
      <c r="CI11" s="6"/>
      <c r="CJ11" s="6"/>
      <c r="CK11" s="6"/>
      <c r="CL11" s="6">
        <v>0.0</v>
      </c>
      <c r="CM11" s="6"/>
      <c r="CN11" s="6"/>
      <c r="CO11" s="4"/>
    </row>
    <row r="12" ht="14.25" customHeight="1">
      <c r="A12" s="3" t="s">
        <v>129</v>
      </c>
      <c r="B12" s="4">
        <f t="shared" si="1"/>
        <v>2009</v>
      </c>
      <c r="C12" s="4">
        <v>2011.0</v>
      </c>
      <c r="D12" s="4" t="s">
        <v>381</v>
      </c>
      <c r="E12" s="8"/>
      <c r="F12" s="8">
        <v>0.0877</v>
      </c>
      <c r="G12" s="8">
        <v>0.0979</v>
      </c>
      <c r="H12" s="6"/>
      <c r="I12" s="8"/>
      <c r="J12" s="8">
        <v>0.1692</v>
      </c>
      <c r="K12" s="8"/>
      <c r="L12" s="6">
        <v>8.76182E8</v>
      </c>
      <c r="M12" s="6">
        <v>2.358441E9</v>
      </c>
      <c r="N12" s="8"/>
      <c r="O12" s="8"/>
      <c r="P12" s="8"/>
      <c r="Q12" s="8">
        <v>0.257</v>
      </c>
      <c r="R12" s="8">
        <v>0.0979</v>
      </c>
      <c r="S12" s="4" t="s">
        <v>363</v>
      </c>
      <c r="T12" s="8"/>
      <c r="U12" s="8"/>
      <c r="V12" s="4" t="s">
        <v>382</v>
      </c>
      <c r="W12" s="4" t="s">
        <v>270</v>
      </c>
      <c r="X12" s="4" t="s">
        <v>365</v>
      </c>
      <c r="Y12" s="8">
        <v>0.03</v>
      </c>
      <c r="Z12" s="8"/>
      <c r="AA12" s="8"/>
      <c r="AB12" s="4" t="s">
        <v>366</v>
      </c>
      <c r="AC12" s="4" t="s">
        <v>366</v>
      </c>
      <c r="AD12" s="4"/>
      <c r="AE12" s="4" t="s">
        <v>366</v>
      </c>
      <c r="AF12" s="4" t="s">
        <v>366</v>
      </c>
      <c r="AG12" s="4" t="s">
        <v>366</v>
      </c>
      <c r="AH12" s="4"/>
      <c r="AI12" s="8">
        <v>0.035</v>
      </c>
      <c r="AJ12" s="8">
        <v>0.085</v>
      </c>
      <c r="AK12" s="8"/>
      <c r="AL12" s="4" t="s">
        <v>389</v>
      </c>
      <c r="AM12" s="4" t="s">
        <v>380</v>
      </c>
      <c r="AN12" s="4" t="s">
        <v>391</v>
      </c>
      <c r="AO12" s="4" t="s">
        <v>390</v>
      </c>
      <c r="AP12" s="4">
        <v>1995.0</v>
      </c>
      <c r="AQ12" s="4" t="s">
        <v>387</v>
      </c>
      <c r="AR12" s="4"/>
      <c r="AS12" s="4" t="s">
        <v>388</v>
      </c>
      <c r="AT12" s="4" t="s">
        <v>371</v>
      </c>
      <c r="AU12" s="4" t="s">
        <v>385</v>
      </c>
      <c r="AV12" s="4" t="s">
        <v>373</v>
      </c>
      <c r="AW12" s="8">
        <v>0.085</v>
      </c>
      <c r="AX12" s="4" t="s">
        <v>366</v>
      </c>
      <c r="AY12" s="8">
        <v>0.085</v>
      </c>
      <c r="AZ12" s="4" t="s">
        <v>392</v>
      </c>
      <c r="BA12" s="8">
        <v>0.0222</v>
      </c>
      <c r="BB12" s="8">
        <v>-0.2289</v>
      </c>
      <c r="BC12" s="8">
        <f>17387936/28531312242</f>
        <v>0.0006094334482</v>
      </c>
      <c r="BD12" s="4" t="s">
        <v>366</v>
      </c>
      <c r="BE12" s="6">
        <v>3.8026044E10</v>
      </c>
      <c r="BF12" s="6">
        <v>7.3027198E10</v>
      </c>
      <c r="BG12" s="6">
        <v>3.5001154E10</v>
      </c>
      <c r="BH12" s="8">
        <v>0.521</v>
      </c>
      <c r="BI12" s="6">
        <v>8.945021E9</v>
      </c>
      <c r="BJ12" s="6">
        <v>1.1868414E10</v>
      </c>
      <c r="BK12" s="6">
        <v>1.1508E7</v>
      </c>
      <c r="BL12" s="6"/>
      <c r="BM12" s="6"/>
      <c r="BN12" s="6"/>
      <c r="BO12" s="6"/>
      <c r="BP12" s="6"/>
      <c r="BQ12" s="6"/>
      <c r="BR12" s="6"/>
      <c r="BS12" s="6">
        <v>4.0644E7</v>
      </c>
      <c r="BT12" s="6"/>
      <c r="BU12" s="6"/>
      <c r="BV12" s="6"/>
      <c r="BW12" s="6"/>
      <c r="BX12" s="6">
        <v>3.5951E7</v>
      </c>
      <c r="BY12" s="6">
        <v>-2.9162E7</v>
      </c>
      <c r="BZ12" s="6"/>
      <c r="CA12" s="6">
        <v>3.0694E7</v>
      </c>
      <c r="CB12" s="6"/>
      <c r="CC12" s="12">
        <f>(30441+0+522896)*1000</f>
        <v>553337000</v>
      </c>
      <c r="CD12" s="6"/>
      <c r="CE12" s="6"/>
      <c r="CF12" s="6"/>
      <c r="CG12" s="6">
        <f>35001154000-30201644000</f>
        <v>4799510000</v>
      </c>
      <c r="CH12" s="6"/>
      <c r="CI12" s="6"/>
      <c r="CJ12" s="6"/>
      <c r="CK12" s="6"/>
      <c r="CL12" s="6">
        <f>-9494731*1000</f>
        <v>-9494731000</v>
      </c>
      <c r="CM12" s="6"/>
      <c r="CN12" s="6"/>
      <c r="CO12" s="4"/>
    </row>
    <row r="13" ht="14.25" customHeight="1">
      <c r="A13" s="3" t="s">
        <v>129</v>
      </c>
      <c r="B13" s="4">
        <f t="shared" si="1"/>
        <v>2010</v>
      </c>
      <c r="C13" s="4">
        <v>2012.0</v>
      </c>
      <c r="D13" s="4" t="s">
        <v>362</v>
      </c>
      <c r="E13" s="8"/>
      <c r="F13" s="8">
        <v>0.0843</v>
      </c>
      <c r="G13" s="8">
        <v>0.0977</v>
      </c>
      <c r="H13" s="6">
        <v>1.634977E9</v>
      </c>
      <c r="I13" s="8"/>
      <c r="J13" s="8">
        <v>0.1706</v>
      </c>
      <c r="K13" s="8"/>
      <c r="L13" s="6">
        <v>8.99401E8</v>
      </c>
      <c r="M13" s="6">
        <v>2.406472E9</v>
      </c>
      <c r="N13" s="8"/>
      <c r="O13" s="8"/>
      <c r="P13" s="8"/>
      <c r="Q13" s="8">
        <v>0.2549</v>
      </c>
      <c r="R13" s="8">
        <v>0.0977</v>
      </c>
      <c r="S13" s="4" t="s">
        <v>363</v>
      </c>
      <c r="T13" s="8"/>
      <c r="U13" s="8"/>
      <c r="V13" s="4" t="s">
        <v>393</v>
      </c>
      <c r="W13" s="4" t="s">
        <v>270</v>
      </c>
      <c r="X13" s="4" t="s">
        <v>365</v>
      </c>
      <c r="Y13" s="8">
        <v>0.03</v>
      </c>
      <c r="Z13" s="8"/>
      <c r="AA13" s="8"/>
      <c r="AB13" s="4" t="s">
        <v>366</v>
      </c>
      <c r="AC13" s="4" t="s">
        <v>366</v>
      </c>
      <c r="AD13" s="4"/>
      <c r="AE13" s="4" t="s">
        <v>366</v>
      </c>
      <c r="AF13" s="4" t="s">
        <v>366</v>
      </c>
      <c r="AG13" s="4" t="s">
        <v>366</v>
      </c>
      <c r="AH13" s="4"/>
      <c r="AI13" s="8">
        <v>0.035</v>
      </c>
      <c r="AJ13" s="8">
        <v>0.085</v>
      </c>
      <c r="AK13" s="8"/>
      <c r="AL13" s="4" t="s">
        <v>386</v>
      </c>
      <c r="AM13" s="4" t="s">
        <v>394</v>
      </c>
      <c r="AN13" s="4" t="s">
        <v>395</v>
      </c>
      <c r="AO13" s="4" t="s">
        <v>390</v>
      </c>
      <c r="AP13" s="4">
        <v>1995.0</v>
      </c>
      <c r="AQ13" s="4" t="s">
        <v>387</v>
      </c>
      <c r="AR13" s="4"/>
      <c r="AS13" s="4" t="s">
        <v>388</v>
      </c>
      <c r="AT13" s="4" t="s">
        <v>371</v>
      </c>
      <c r="AU13" s="4" t="s">
        <v>385</v>
      </c>
      <c r="AV13" s="4" t="s">
        <v>373</v>
      </c>
      <c r="AW13" s="8">
        <v>0.085</v>
      </c>
      <c r="AX13" s="4" t="s">
        <v>366</v>
      </c>
      <c r="AY13" s="8">
        <v>0.085</v>
      </c>
      <c r="AZ13" s="4" t="s">
        <v>392</v>
      </c>
      <c r="BA13" s="8">
        <v>0.0071</v>
      </c>
      <c r="BB13" s="8">
        <v>0.1297</v>
      </c>
      <c r="BC13" s="8">
        <f>16950679/31323784214</f>
        <v>0.0005411440356</v>
      </c>
      <c r="BD13" s="4" t="s">
        <v>366</v>
      </c>
      <c r="BE13" s="6">
        <v>3.7439092E10</v>
      </c>
      <c r="BF13" s="6">
        <v>7.7293198E10</v>
      </c>
      <c r="BG13" s="6">
        <v>3.9854106E10</v>
      </c>
      <c r="BH13" s="8">
        <v>0.484</v>
      </c>
      <c r="BI13" s="6">
        <v>9.251139E9</v>
      </c>
      <c r="BJ13" s="6">
        <v>2.9293E9</v>
      </c>
      <c r="BK13" s="6">
        <v>1.0974E7</v>
      </c>
      <c r="BL13" s="6"/>
      <c r="BM13" s="6"/>
      <c r="BN13" s="6"/>
      <c r="BO13" s="6"/>
      <c r="BP13" s="6"/>
      <c r="BQ13" s="6"/>
      <c r="BR13" s="6"/>
      <c r="BS13" s="6">
        <v>4.0736E7</v>
      </c>
      <c r="BT13" s="6"/>
      <c r="BU13" s="6"/>
      <c r="BV13" s="6"/>
      <c r="BW13" s="6"/>
      <c r="BX13" s="6">
        <v>4.2044E7</v>
      </c>
      <c r="BY13" s="6">
        <v>-2.10215E8</v>
      </c>
      <c r="BZ13" s="6"/>
      <c r="CA13" s="6">
        <v>2.6484E7</v>
      </c>
      <c r="CB13" s="6"/>
      <c r="CC13" s="12">
        <f>(27030+414347)*1000</f>
        <v>441377000</v>
      </c>
      <c r="CD13" s="6"/>
      <c r="CE13" s="6"/>
      <c r="CF13" s="6"/>
      <c r="CG13" s="6">
        <f>39854106000-35001154000</f>
        <v>4852952000</v>
      </c>
      <c r="CH13" s="6"/>
      <c r="CI13" s="6"/>
      <c r="CJ13" s="6"/>
      <c r="CK13" s="6"/>
      <c r="CL13" s="6">
        <v>0.0</v>
      </c>
      <c r="CM13" s="6"/>
      <c r="CN13" s="6"/>
      <c r="CO13" s="4"/>
    </row>
    <row r="14" ht="14.25" customHeight="1">
      <c r="A14" s="3" t="s">
        <v>129</v>
      </c>
      <c r="B14" s="4">
        <f t="shared" si="1"/>
        <v>2011</v>
      </c>
      <c r="C14" s="4">
        <v>2013.0</v>
      </c>
      <c r="D14" s="4" t="s">
        <v>362</v>
      </c>
      <c r="E14" s="8"/>
      <c r="F14" s="8">
        <v>0.0823</v>
      </c>
      <c r="G14" s="8">
        <v>0.0974</v>
      </c>
      <c r="H14" s="6">
        <v>1.893505E9</v>
      </c>
      <c r="I14" s="8"/>
      <c r="J14" s="8">
        <v>0.204</v>
      </c>
      <c r="K14" s="8"/>
      <c r="L14" s="6">
        <v>9.09578E8</v>
      </c>
      <c r="M14" s="6">
        <v>2.703478E9</v>
      </c>
      <c r="N14" s="8"/>
      <c r="O14" s="8"/>
      <c r="P14" s="8"/>
      <c r="Q14" s="8">
        <v>0.2863</v>
      </c>
      <c r="R14" s="8">
        <v>0.0974</v>
      </c>
      <c r="S14" s="4" t="s">
        <v>363</v>
      </c>
      <c r="T14" s="8"/>
      <c r="U14" s="8"/>
      <c r="V14" s="4" t="s">
        <v>393</v>
      </c>
      <c r="W14" s="4" t="s">
        <v>270</v>
      </c>
      <c r="X14" s="4" t="s">
        <v>365</v>
      </c>
      <c r="Y14" s="8" t="s">
        <v>396</v>
      </c>
      <c r="Z14" s="8"/>
      <c r="AA14" s="8"/>
      <c r="AB14" s="4" t="s">
        <v>366</v>
      </c>
      <c r="AC14" s="4" t="s">
        <v>366</v>
      </c>
      <c r="AD14" s="4"/>
      <c r="AE14" s="4" t="s">
        <v>366</v>
      </c>
      <c r="AF14" s="4" t="s">
        <v>366</v>
      </c>
      <c r="AG14" s="4" t="s">
        <v>366</v>
      </c>
      <c r="AH14" s="4"/>
      <c r="AI14" s="8">
        <v>0.035</v>
      </c>
      <c r="AJ14" s="8">
        <v>0.085</v>
      </c>
      <c r="AK14" s="8"/>
      <c r="AL14" s="4" t="s">
        <v>386</v>
      </c>
      <c r="AM14" s="4" t="s">
        <v>394</v>
      </c>
      <c r="AN14" s="4" t="s">
        <v>395</v>
      </c>
      <c r="AO14" s="4" t="s">
        <v>390</v>
      </c>
      <c r="AP14" s="4">
        <v>1995.0</v>
      </c>
      <c r="AQ14" s="4" t="s">
        <v>387</v>
      </c>
      <c r="AR14" s="4"/>
      <c r="AS14" s="4" t="s">
        <v>388</v>
      </c>
      <c r="AT14" s="4" t="s">
        <v>371</v>
      </c>
      <c r="AU14" s="4" t="s">
        <v>397</v>
      </c>
      <c r="AV14" s="4" t="s">
        <v>373</v>
      </c>
      <c r="AW14" s="8">
        <v>0.085</v>
      </c>
      <c r="AX14" s="4" t="s">
        <v>366</v>
      </c>
      <c r="AY14" s="8">
        <v>0.085</v>
      </c>
      <c r="AZ14" s="4" t="s">
        <v>392</v>
      </c>
      <c r="BA14" s="8">
        <v>0.0384</v>
      </c>
      <c r="BB14" s="8">
        <v>0.235</v>
      </c>
      <c r="BC14" s="8">
        <f>17792071/37471267194</f>
        <v>0.0004748190369</v>
      </c>
      <c r="BD14" s="4" t="s">
        <v>366</v>
      </c>
      <c r="BE14" s="6">
        <v>3.7769753E10</v>
      </c>
      <c r="BF14" s="6">
        <v>8.1299745E10</v>
      </c>
      <c r="BG14" s="6">
        <v>4.3529992E10</v>
      </c>
      <c r="BH14" s="8">
        <v>0.465</v>
      </c>
      <c r="BI14" s="6">
        <v>9.205603E9</v>
      </c>
      <c r="BJ14" s="6">
        <v>1.718405E9</v>
      </c>
      <c r="BK14" s="6">
        <v>1.1222E7</v>
      </c>
      <c r="BL14" s="6"/>
      <c r="BM14" s="6"/>
      <c r="BN14" s="6"/>
      <c r="BO14" s="6"/>
      <c r="BP14" s="6"/>
      <c r="BQ14" s="6"/>
      <c r="BR14" s="6"/>
      <c r="BS14" s="6">
        <v>5.2319E7</v>
      </c>
      <c r="BT14" s="6"/>
      <c r="BU14" s="6"/>
      <c r="BV14" s="6"/>
      <c r="BW14" s="6"/>
      <c r="BX14" s="6">
        <v>5.0761E7</v>
      </c>
      <c r="BY14" s="6">
        <v>-5.45612E8</v>
      </c>
      <c r="BZ14" s="6"/>
      <c r="CA14" s="6">
        <v>2.123E7</v>
      </c>
      <c r="CB14" s="6"/>
      <c r="CC14" s="12">
        <f>(30392+423522)*1000</f>
        <v>453914000</v>
      </c>
      <c r="CD14" s="6"/>
      <c r="CE14" s="6"/>
      <c r="CF14" s="6"/>
      <c r="CG14" s="6">
        <f>43529992000-39854106000</f>
        <v>3675886000</v>
      </c>
      <c r="CH14" s="6"/>
      <c r="CI14" s="6"/>
      <c r="CJ14" s="6"/>
      <c r="CK14" s="6"/>
      <c r="CL14" s="6"/>
      <c r="CM14" s="6"/>
      <c r="CN14" s="6"/>
      <c r="CO14" s="4"/>
    </row>
    <row r="15" ht="14.25" customHeight="1">
      <c r="A15" s="3" t="s">
        <v>129</v>
      </c>
      <c r="B15" s="4">
        <f t="shared" si="1"/>
        <v>2012</v>
      </c>
      <c r="C15" s="4">
        <v>2014.0</v>
      </c>
      <c r="D15" s="4" t="s">
        <v>362</v>
      </c>
      <c r="E15" s="8"/>
      <c r="F15" s="8">
        <v>0.0789</v>
      </c>
      <c r="G15" s="8">
        <v>0.1006</v>
      </c>
      <c r="H15" s="6">
        <v>2.587413E9</v>
      </c>
      <c r="I15" s="8"/>
      <c r="J15" s="8">
        <v>0.281</v>
      </c>
      <c r="K15" s="8"/>
      <c r="L15" s="6">
        <v>9.17661E8</v>
      </c>
      <c r="M15" s="6">
        <v>3.438578E9</v>
      </c>
      <c r="N15" s="8">
        <v>0.0789</v>
      </c>
      <c r="O15" s="8"/>
      <c r="P15" s="8"/>
      <c r="Q15" s="8">
        <v>0.3599</v>
      </c>
      <c r="R15" s="8">
        <v>0.1006</v>
      </c>
      <c r="S15" s="4" t="s">
        <v>363</v>
      </c>
      <c r="T15" s="8"/>
      <c r="U15" s="8"/>
      <c r="V15" s="4" t="s">
        <v>393</v>
      </c>
      <c r="W15" s="4" t="s">
        <v>270</v>
      </c>
      <c r="X15" s="4" t="s">
        <v>365</v>
      </c>
      <c r="Y15" s="8" t="s">
        <v>396</v>
      </c>
      <c r="Z15" s="8"/>
      <c r="AA15" s="8"/>
      <c r="AB15" s="4" t="s">
        <v>366</v>
      </c>
      <c r="AC15" s="4" t="s">
        <v>366</v>
      </c>
      <c r="AD15" s="4"/>
      <c r="AE15" s="4" t="s">
        <v>366</v>
      </c>
      <c r="AF15" s="4" t="s">
        <v>366</v>
      </c>
      <c r="AG15" s="4" t="s">
        <v>366</v>
      </c>
      <c r="AH15" s="4"/>
      <c r="AI15" s="8">
        <v>0.0325</v>
      </c>
      <c r="AJ15" s="8">
        <v>0.08</v>
      </c>
      <c r="AK15" s="8"/>
      <c r="AL15" s="4" t="s">
        <v>398</v>
      </c>
      <c r="AM15" s="4" t="s">
        <v>379</v>
      </c>
      <c r="AN15" s="4" t="s">
        <v>395</v>
      </c>
      <c r="AO15" s="4" t="s">
        <v>399</v>
      </c>
      <c r="AP15" s="4">
        <v>2000.0</v>
      </c>
      <c r="AQ15" s="4" t="s">
        <v>400</v>
      </c>
      <c r="AR15" s="4" t="s">
        <v>401</v>
      </c>
      <c r="AS15" s="4"/>
      <c r="AT15" s="4" t="s">
        <v>371</v>
      </c>
      <c r="AU15" s="4" t="s">
        <v>397</v>
      </c>
      <c r="AV15" s="4" t="s">
        <v>373</v>
      </c>
      <c r="AW15" s="8">
        <v>0.08</v>
      </c>
      <c r="AX15" s="4" t="s">
        <v>366</v>
      </c>
      <c r="AY15" s="8">
        <v>0.08</v>
      </c>
      <c r="AZ15" s="4" t="s">
        <v>392</v>
      </c>
      <c r="BA15" s="8">
        <v>0.0364</v>
      </c>
      <c r="BB15" s="8">
        <v>0.0061</v>
      </c>
      <c r="BC15" s="8">
        <f>19011899/36516825339</f>
        <v>0.0005206339495</v>
      </c>
      <c r="BD15" s="4" t="s">
        <v>366</v>
      </c>
      <c r="BE15" s="6">
        <v>3.7945397E10</v>
      </c>
      <c r="BF15" s="6">
        <v>9.0024945E10</v>
      </c>
      <c r="BG15" s="6">
        <v>5.2079548E10</v>
      </c>
      <c r="BH15" s="8">
        <v>0.421</v>
      </c>
      <c r="BI15" s="6">
        <v>9.321098E9</v>
      </c>
      <c r="BJ15" s="6">
        <v>1.806148E9</v>
      </c>
      <c r="BK15" s="6">
        <v>1.2666E7</v>
      </c>
      <c r="BL15" s="6"/>
      <c r="BM15" s="6"/>
      <c r="BN15" s="6"/>
      <c r="BO15" s="6"/>
      <c r="BP15" s="6"/>
      <c r="BQ15" s="6"/>
      <c r="BR15" s="6"/>
      <c r="BS15" s="6">
        <v>5.2681E7</v>
      </c>
      <c r="BT15" s="6"/>
      <c r="BU15" s="6"/>
      <c r="BV15" s="6"/>
      <c r="BW15" s="6"/>
      <c r="BX15" s="6">
        <v>2.981E7</v>
      </c>
      <c r="BY15" s="6">
        <v>-1.211157E9</v>
      </c>
      <c r="BZ15" s="6"/>
      <c r="CA15" s="6">
        <v>1.4505E7</v>
      </c>
      <c r="CB15" s="6"/>
      <c r="CC15" s="12">
        <f>(30013+479211)*1000</f>
        <v>509224000</v>
      </c>
      <c r="CD15" s="6"/>
      <c r="CE15" s="6"/>
      <c r="CF15" s="6"/>
      <c r="CG15" s="6">
        <f>(52079548-43529992)*1000</f>
        <v>8549556000</v>
      </c>
      <c r="CH15" s="6"/>
      <c r="CI15" s="6"/>
      <c r="CJ15" s="6"/>
      <c r="CK15" s="6"/>
      <c r="CL15" s="6">
        <v>4.624966E9</v>
      </c>
      <c r="CM15" s="6"/>
      <c r="CN15" s="6"/>
      <c r="CO15" s="4"/>
    </row>
    <row r="16" ht="14.25" customHeight="1">
      <c r="A16" s="3" t="s">
        <v>129</v>
      </c>
      <c r="B16" s="4">
        <f t="shared" si="1"/>
        <v>2013</v>
      </c>
      <c r="C16" s="4">
        <v>2015.0</v>
      </c>
      <c r="D16" s="4" t="s">
        <v>362</v>
      </c>
      <c r="E16" s="8"/>
      <c r="F16" s="8">
        <v>0.0802</v>
      </c>
      <c r="G16" s="8">
        <v>0.1004</v>
      </c>
      <c r="H16" s="6">
        <v>2.7646E9</v>
      </c>
      <c r="I16" s="8"/>
      <c r="J16" s="8">
        <v>0.2555</v>
      </c>
      <c r="K16" s="8"/>
      <c r="L16" s="6">
        <v>9.21423E8</v>
      </c>
      <c r="M16" s="6">
        <v>3.412878E9</v>
      </c>
      <c r="N16" s="8">
        <v>0.0802</v>
      </c>
      <c r="O16" s="8"/>
      <c r="P16" s="8"/>
      <c r="Q16" s="8">
        <v>0.3358</v>
      </c>
      <c r="R16" s="8">
        <v>0.1004</v>
      </c>
      <c r="S16" s="4" t="s">
        <v>363</v>
      </c>
      <c r="T16" s="8"/>
      <c r="U16" s="8"/>
      <c r="V16" s="4" t="s">
        <v>393</v>
      </c>
      <c r="W16" s="4" t="s">
        <v>270</v>
      </c>
      <c r="X16" s="4" t="s">
        <v>365</v>
      </c>
      <c r="Y16" s="8" t="s">
        <v>396</v>
      </c>
      <c r="Z16" s="8"/>
      <c r="AA16" s="8"/>
      <c r="AB16" s="4" t="s">
        <v>366</v>
      </c>
      <c r="AC16" s="4" t="s">
        <v>366</v>
      </c>
      <c r="AD16" s="4"/>
      <c r="AE16" s="4" t="s">
        <v>366</v>
      </c>
      <c r="AF16" s="4" t="s">
        <v>366</v>
      </c>
      <c r="AG16" s="4" t="s">
        <v>366</v>
      </c>
      <c r="AH16" s="4"/>
      <c r="AI16" s="8">
        <v>0.0325</v>
      </c>
      <c r="AJ16" s="8">
        <v>0.08</v>
      </c>
      <c r="AK16" s="8"/>
      <c r="AL16" s="4" t="s">
        <v>398</v>
      </c>
      <c r="AM16" s="4" t="s">
        <v>379</v>
      </c>
      <c r="AN16" s="4" t="s">
        <v>395</v>
      </c>
      <c r="AO16" s="4" t="s">
        <v>399</v>
      </c>
      <c r="AP16" s="4">
        <v>2000.0</v>
      </c>
      <c r="AQ16" s="4" t="s">
        <v>400</v>
      </c>
      <c r="AR16" s="4" t="s">
        <v>401</v>
      </c>
      <c r="AS16" s="4"/>
      <c r="AT16" s="4" t="s">
        <v>371</v>
      </c>
      <c r="AU16" s="4" t="s">
        <v>397</v>
      </c>
      <c r="AV16" s="4" t="s">
        <v>373</v>
      </c>
      <c r="AW16" s="8">
        <v>0.08</v>
      </c>
      <c r="AX16" s="4" t="s">
        <v>366</v>
      </c>
      <c r="AY16" s="8">
        <v>0.08</v>
      </c>
      <c r="AZ16" s="4" t="s">
        <v>392</v>
      </c>
      <c r="BA16" s="8">
        <v>0.0383</v>
      </c>
      <c r="BB16" s="8">
        <v>0.127</v>
      </c>
      <c r="BC16" s="8">
        <f>20257553/39858768499</f>
        <v>0.0005082332888</v>
      </c>
      <c r="BD16" s="4" t="s">
        <v>366</v>
      </c>
      <c r="BE16" s="6">
        <v>3.8155191E10</v>
      </c>
      <c r="BF16" s="6">
        <v>9.3886988E10</v>
      </c>
      <c r="BG16" s="6">
        <v>5.5731797E10</v>
      </c>
      <c r="BH16" s="8">
        <v>0.406</v>
      </c>
      <c r="BI16" s="6">
        <v>9.394741E9</v>
      </c>
      <c r="BJ16" s="6">
        <v>1.557219E9</v>
      </c>
      <c r="BK16" s="12">
        <f>(65579+2303)*1000</f>
        <v>67882000</v>
      </c>
      <c r="BL16" s="6"/>
      <c r="BM16" s="6"/>
      <c r="BN16" s="6"/>
      <c r="BO16" s="6">
        <v>-6121000.0</v>
      </c>
      <c r="BP16" s="4"/>
      <c r="BQ16" s="6"/>
      <c r="BR16" s="6"/>
      <c r="BS16" s="6">
        <v>7355000.0</v>
      </c>
      <c r="BT16" s="6"/>
      <c r="BU16" s="6"/>
      <c r="BV16" s="6"/>
      <c r="BW16" s="6"/>
      <c r="BX16" s="6">
        <v>2.2926E7</v>
      </c>
      <c r="BY16" s="6">
        <v>-4.12776E8</v>
      </c>
      <c r="BZ16" s="6"/>
      <c r="CA16" s="6">
        <v>1.2678E7</v>
      </c>
      <c r="CB16" s="6"/>
      <c r="CC16" s="12">
        <f>(25733+251621)*1000</f>
        <v>277354000</v>
      </c>
      <c r="CD16" s="6"/>
      <c r="CE16" s="6"/>
      <c r="CF16" s="6"/>
      <c r="CG16" s="6">
        <f>55731797000-52079548000</f>
        <v>3652249000</v>
      </c>
      <c r="CH16" s="6"/>
      <c r="CI16" s="6"/>
      <c r="CJ16" s="6"/>
      <c r="CK16" s="6"/>
      <c r="CL16" s="6">
        <v>0.0</v>
      </c>
      <c r="CM16" s="6"/>
      <c r="CN16" s="6"/>
      <c r="CO16" s="4"/>
    </row>
    <row r="17" ht="14.25" customHeight="1">
      <c r="A17" s="3" t="s">
        <v>129</v>
      </c>
      <c r="B17" s="4">
        <f t="shared" si="1"/>
        <v>2014</v>
      </c>
      <c r="C17" s="4">
        <v>2016.0</v>
      </c>
      <c r="D17" s="4" t="s">
        <v>362</v>
      </c>
      <c r="E17" s="8">
        <v>0.1919</v>
      </c>
      <c r="F17" s="8">
        <v>0.0936</v>
      </c>
      <c r="G17" s="8">
        <v>0.0983</v>
      </c>
      <c r="H17" s="6">
        <v>3.304748E9</v>
      </c>
      <c r="I17" s="8"/>
      <c r="J17" s="8">
        <v>0.2727</v>
      </c>
      <c r="K17" s="8"/>
      <c r="L17" s="6">
        <v>9.28745853E8</v>
      </c>
      <c r="M17" s="6">
        <v>3.742702194E9</v>
      </c>
      <c r="N17" s="8">
        <v>0.0936</v>
      </c>
      <c r="O17" s="8"/>
      <c r="P17" s="8"/>
      <c r="Q17" s="8">
        <v>0.3664</v>
      </c>
      <c r="R17" s="8">
        <v>0.0983</v>
      </c>
      <c r="S17" s="4" t="s">
        <v>363</v>
      </c>
      <c r="T17" s="8"/>
      <c r="U17" s="8"/>
      <c r="V17" s="4" t="s">
        <v>393</v>
      </c>
      <c r="W17" s="4" t="s">
        <v>270</v>
      </c>
      <c r="X17" s="4" t="s">
        <v>365</v>
      </c>
      <c r="Y17" s="8" t="s">
        <v>402</v>
      </c>
      <c r="Z17" s="8"/>
      <c r="AA17" s="8"/>
      <c r="AB17" s="4" t="s">
        <v>366</v>
      </c>
      <c r="AC17" s="4" t="s">
        <v>366</v>
      </c>
      <c r="AD17" s="4"/>
      <c r="AE17" s="4" t="s">
        <v>366</v>
      </c>
      <c r="AF17" s="4" t="s">
        <v>366</v>
      </c>
      <c r="AG17" s="4" t="s">
        <v>366</v>
      </c>
      <c r="AH17" s="4"/>
      <c r="AI17" s="8">
        <v>0.03</v>
      </c>
      <c r="AJ17" s="8">
        <v>0.075</v>
      </c>
      <c r="AK17" s="8"/>
      <c r="AL17" s="4" t="s">
        <v>403</v>
      </c>
      <c r="AM17" s="4" t="s">
        <v>404</v>
      </c>
      <c r="AN17" s="4" t="s">
        <v>405</v>
      </c>
      <c r="AO17" s="4" t="s">
        <v>399</v>
      </c>
      <c r="AP17" s="4">
        <v>2000.0</v>
      </c>
      <c r="AQ17" s="4" t="s">
        <v>400</v>
      </c>
      <c r="AR17" s="4" t="s">
        <v>401</v>
      </c>
      <c r="AS17" s="4"/>
      <c r="AT17" s="4" t="s">
        <v>371</v>
      </c>
      <c r="AU17" s="4" t="s">
        <v>397</v>
      </c>
      <c r="AV17" s="4" t="s">
        <v>373</v>
      </c>
      <c r="AW17" s="8">
        <v>0.075</v>
      </c>
      <c r="AX17" s="4" t="s">
        <v>366</v>
      </c>
      <c r="AY17" s="8">
        <v>0.075</v>
      </c>
      <c r="AZ17" s="4" t="s">
        <v>392</v>
      </c>
      <c r="BA17" s="8">
        <v>0.1275</v>
      </c>
      <c r="BB17" s="8">
        <v>0.1719</v>
      </c>
      <c r="BC17" s="8">
        <f>21218069/45824382514</f>
        <v>0.0004630301127</v>
      </c>
      <c r="BD17" s="4" t="s">
        <v>366</v>
      </c>
      <c r="BE17" s="6">
        <v>4.2150765261E10</v>
      </c>
      <c r="BF17" s="6">
        <v>1.03740377267E11</v>
      </c>
      <c r="BG17" s="6">
        <v>6.1589612006E10</v>
      </c>
      <c r="BH17" s="8">
        <v>0.406</v>
      </c>
      <c r="BI17" s="6">
        <v>9.51280968E9</v>
      </c>
      <c r="BJ17" s="6">
        <v>-1.791604611E9</v>
      </c>
      <c r="BK17" s="6">
        <f>119675346+0</f>
        <v>119675346</v>
      </c>
      <c r="BL17" s="6"/>
      <c r="BM17" s="6"/>
      <c r="BN17" s="6"/>
      <c r="BO17" s="6">
        <v>-3237170.0</v>
      </c>
      <c r="BP17" s="6"/>
      <c r="BQ17" s="6"/>
      <c r="BR17" s="6"/>
      <c r="BS17" s="6">
        <v>-7.4308199E7</v>
      </c>
      <c r="BT17" s="6"/>
      <c r="BU17" s="6"/>
      <c r="BV17" s="6"/>
      <c r="BW17" s="6"/>
      <c r="BX17" s="6">
        <v>-4442984.0</v>
      </c>
      <c r="BY17" s="6">
        <v>-4.74190195E8</v>
      </c>
      <c r="BZ17" s="6"/>
      <c r="CA17" s="6">
        <v>-315731.0</v>
      </c>
      <c r="CB17" s="6">
        <v>3.7754909E7</v>
      </c>
      <c r="CC17" s="6">
        <f>-2815856+0</f>
        <v>-2815856</v>
      </c>
      <c r="CD17" s="6"/>
      <c r="CE17" s="6"/>
      <c r="CF17" s="6"/>
      <c r="CG17" s="6">
        <f>61589612006-55731797288</f>
        <v>5857814718</v>
      </c>
      <c r="CH17" s="6"/>
      <c r="CI17" s="6"/>
      <c r="CJ17" s="6"/>
      <c r="CK17" s="6"/>
      <c r="CL17" s="6">
        <v>6.403256969E9</v>
      </c>
      <c r="CM17" s="6"/>
      <c r="CN17" s="6"/>
      <c r="CO17" s="4"/>
    </row>
    <row r="18" ht="14.25" customHeight="1">
      <c r="A18" s="3" t="s">
        <v>129</v>
      </c>
      <c r="B18" s="4">
        <f t="shared" si="1"/>
        <v>2015</v>
      </c>
      <c r="C18" s="4">
        <v>2017.0</v>
      </c>
      <c r="D18" s="4" t="s">
        <v>362</v>
      </c>
      <c r="E18" s="8">
        <v>0.1808</v>
      </c>
      <c r="F18" s="8">
        <v>0.0827</v>
      </c>
      <c r="G18" s="8">
        <v>0.0981</v>
      </c>
      <c r="H18" s="6">
        <v>3.283715E9</v>
      </c>
      <c r="I18" s="8"/>
      <c r="J18" s="8">
        <v>0.3086</v>
      </c>
      <c r="K18" s="8"/>
      <c r="L18" s="6">
        <v>9.35451049E8</v>
      </c>
      <c r="M18" s="6">
        <v>3.986583351E9</v>
      </c>
      <c r="N18" s="8">
        <v>0.0827</v>
      </c>
      <c r="O18" s="8"/>
      <c r="P18" s="8"/>
      <c r="Q18" s="8">
        <v>0.3912</v>
      </c>
      <c r="R18" s="8">
        <v>0.0981</v>
      </c>
      <c r="S18" s="4" t="s">
        <v>363</v>
      </c>
      <c r="T18" s="8"/>
      <c r="U18" s="8"/>
      <c r="V18" s="4" t="s">
        <v>393</v>
      </c>
      <c r="W18" s="4" t="s">
        <v>270</v>
      </c>
      <c r="X18" s="4" t="s">
        <v>365</v>
      </c>
      <c r="Y18" s="8" t="s">
        <v>402</v>
      </c>
      <c r="Z18" s="8"/>
      <c r="AA18" s="8"/>
      <c r="AB18" s="4" t="s">
        <v>366</v>
      </c>
      <c r="AC18" s="4" t="s">
        <v>366</v>
      </c>
      <c r="AD18" s="4"/>
      <c r="AE18" s="4" t="s">
        <v>366</v>
      </c>
      <c r="AF18" s="4" t="s">
        <v>366</v>
      </c>
      <c r="AG18" s="4" t="s">
        <v>366</v>
      </c>
      <c r="AH18" s="4"/>
      <c r="AI18" s="8">
        <v>0.03</v>
      </c>
      <c r="AJ18" s="8">
        <v>0.08</v>
      </c>
      <c r="AK18" s="8"/>
      <c r="AL18" s="4" t="s">
        <v>403</v>
      </c>
      <c r="AM18" s="4" t="s">
        <v>406</v>
      </c>
      <c r="AN18" s="4" t="s">
        <v>407</v>
      </c>
      <c r="AO18" s="4" t="s">
        <v>408</v>
      </c>
      <c r="AP18" s="4">
        <v>2014.0</v>
      </c>
      <c r="AQ18" s="4" t="s">
        <v>409</v>
      </c>
      <c r="AR18" s="4"/>
      <c r="AS18" s="4"/>
      <c r="AT18" s="4" t="s">
        <v>371</v>
      </c>
      <c r="AU18" s="4" t="s">
        <v>397</v>
      </c>
      <c r="AV18" s="4" t="s">
        <v>373</v>
      </c>
      <c r="AW18" s="8">
        <v>0.0747</v>
      </c>
      <c r="AX18" s="4" t="s">
        <v>366</v>
      </c>
      <c r="AY18" s="8">
        <v>0.08</v>
      </c>
      <c r="AZ18" s="4" t="s">
        <v>392</v>
      </c>
      <c r="BA18" s="8">
        <v>0.1076</v>
      </c>
      <c r="BB18" s="8">
        <v>0.0391</v>
      </c>
      <c r="BC18" s="8">
        <f>21686860/46406915593</f>
        <v>0.0004673195734</v>
      </c>
      <c r="BD18" s="4" t="s">
        <v>366</v>
      </c>
      <c r="BE18" s="6">
        <v>4.5435192645E10</v>
      </c>
      <c r="BF18" s="6">
        <v>1.08121825171E11</v>
      </c>
      <c r="BG18" s="6">
        <v>6.2686632526E10</v>
      </c>
      <c r="BH18" s="8">
        <v>0.42</v>
      </c>
      <c r="BI18" s="6">
        <v>9.641170627E9</v>
      </c>
      <c r="BJ18" s="6">
        <v>-1.354881665E9</v>
      </c>
      <c r="BK18" s="6">
        <f>302761415+0</f>
        <v>302761415</v>
      </c>
      <c r="BL18" s="6"/>
      <c r="BM18" s="6"/>
      <c r="BN18" s="6"/>
      <c r="BO18" s="6">
        <v>-1.3393193E7</v>
      </c>
      <c r="BP18" s="6"/>
      <c r="BQ18" s="6"/>
      <c r="BR18" s="6"/>
      <c r="BS18" s="6">
        <v>-4.5647175E7</v>
      </c>
      <c r="BT18" s="6"/>
      <c r="BU18" s="6"/>
      <c r="BV18" s="6"/>
      <c r="BW18" s="6"/>
      <c r="BX18" s="6">
        <v>5.6862195E7</v>
      </c>
      <c r="BY18" s="6">
        <v>-4.68541235E8</v>
      </c>
      <c r="BZ18" s="6"/>
      <c r="CA18" s="6">
        <v>5168927.0</v>
      </c>
      <c r="CB18" s="6">
        <v>1.3630966E7</v>
      </c>
      <c r="CC18" s="6">
        <f>21988860+0</f>
        <v>21988860</v>
      </c>
      <c r="CD18" s="6"/>
      <c r="CE18" s="6"/>
      <c r="CF18" s="6"/>
      <c r="CG18" s="6">
        <f>62686632526-61589612006</f>
        <v>1097020520</v>
      </c>
      <c r="CH18" s="6"/>
      <c r="CI18" s="6"/>
      <c r="CJ18" s="6"/>
      <c r="CK18" s="6"/>
      <c r="CL18" s="6">
        <v>5.8641896E8</v>
      </c>
      <c r="CM18" s="6"/>
      <c r="CN18" s="6"/>
      <c r="CO18" s="4"/>
    </row>
    <row r="19" ht="14.25" customHeight="1">
      <c r="A19" s="3" t="s">
        <v>129</v>
      </c>
      <c r="B19" s="4">
        <f t="shared" si="1"/>
        <v>2016</v>
      </c>
      <c r="C19" s="4">
        <v>2018.0</v>
      </c>
      <c r="D19" s="4" t="s">
        <v>410</v>
      </c>
      <c r="E19" s="8">
        <v>0.191</v>
      </c>
      <c r="F19" s="8">
        <v>0.101</v>
      </c>
      <c r="G19" s="8">
        <v>0.09</v>
      </c>
      <c r="H19" s="6">
        <v>3.433347E9</v>
      </c>
      <c r="I19" s="8"/>
      <c r="J19" s="8">
        <v>0.3508</v>
      </c>
      <c r="K19" s="8">
        <v>0.0</v>
      </c>
      <c r="L19" s="6">
        <v>9.51809398E8</v>
      </c>
      <c r="M19" s="6">
        <v>4.564952674E9</v>
      </c>
      <c r="N19" s="8">
        <v>0.101</v>
      </c>
      <c r="O19" s="8"/>
      <c r="P19" s="8"/>
      <c r="Q19" s="8">
        <v>0.4519</v>
      </c>
      <c r="R19" s="8">
        <v>0.09</v>
      </c>
      <c r="S19" s="4" t="s">
        <v>363</v>
      </c>
      <c r="T19" s="8"/>
      <c r="U19" s="8"/>
      <c r="V19" s="4" t="s">
        <v>393</v>
      </c>
      <c r="W19" s="4" t="s">
        <v>270</v>
      </c>
      <c r="X19" s="4" t="s">
        <v>365</v>
      </c>
      <c r="Y19" s="8" t="s">
        <v>402</v>
      </c>
      <c r="Z19" s="8"/>
      <c r="AA19" s="8"/>
      <c r="AB19" s="4" t="s">
        <v>366</v>
      </c>
      <c r="AC19" s="4" t="s">
        <v>366</v>
      </c>
      <c r="AD19" s="4"/>
      <c r="AE19" s="4" t="s">
        <v>366</v>
      </c>
      <c r="AF19" s="4" t="s">
        <v>366</v>
      </c>
      <c r="AG19" s="4" t="s">
        <v>366</v>
      </c>
      <c r="AH19" s="4"/>
      <c r="AI19" s="8">
        <v>0.03</v>
      </c>
      <c r="AJ19" s="8">
        <v>0.075</v>
      </c>
      <c r="AK19" s="8"/>
      <c r="AL19" s="4" t="s">
        <v>411</v>
      </c>
      <c r="AM19" s="4" t="s">
        <v>412</v>
      </c>
      <c r="AN19" s="4" t="s">
        <v>413</v>
      </c>
      <c r="AO19" s="4" t="s">
        <v>408</v>
      </c>
      <c r="AP19" s="4">
        <v>2014.0</v>
      </c>
      <c r="AQ19" s="4" t="s">
        <v>409</v>
      </c>
      <c r="AR19" s="4"/>
      <c r="AS19" s="4"/>
      <c r="AT19" s="4" t="s">
        <v>371</v>
      </c>
      <c r="AU19" s="4" t="s">
        <v>397</v>
      </c>
      <c r="AV19" s="4" t="s">
        <v>373</v>
      </c>
      <c r="AW19" s="8">
        <v>0.0683</v>
      </c>
      <c r="AX19" s="4" t="s">
        <v>366</v>
      </c>
      <c r="AY19" s="8">
        <v>0.075</v>
      </c>
      <c r="AZ19" s="4" t="s">
        <v>392</v>
      </c>
      <c r="BA19" s="8">
        <v>0.0646</v>
      </c>
      <c r="BB19" s="8">
        <v>-0.001</v>
      </c>
      <c r="BC19" s="8">
        <f>22967917/45250956731</f>
        <v>0.0005075675446</v>
      </c>
      <c r="BD19" s="4" t="s">
        <v>366</v>
      </c>
      <c r="BE19" s="6">
        <v>4.7222098E10</v>
      </c>
      <c r="BF19" s="6">
        <v>1.1862989E11</v>
      </c>
      <c r="BG19" s="6">
        <v>7.1407792E10</v>
      </c>
      <c r="BH19" s="8">
        <v>0.398</v>
      </c>
      <c r="BI19" s="6">
        <v>9.811614E9</v>
      </c>
      <c r="BJ19" s="6">
        <v>4.67184012E8</v>
      </c>
      <c r="BK19" s="6">
        <v>2.37492448E8</v>
      </c>
      <c r="BL19" s="6"/>
      <c r="BM19" s="6"/>
      <c r="BN19" s="6"/>
      <c r="BO19" s="6">
        <v>-1.6091632E7</v>
      </c>
      <c r="BP19" s="6"/>
      <c r="BQ19" s="6"/>
      <c r="BR19" s="6"/>
      <c r="BS19" s="6">
        <v>4.9779799E7</v>
      </c>
      <c r="BT19" s="6"/>
      <c r="BU19" s="6"/>
      <c r="BV19" s="6"/>
      <c r="BW19" s="6"/>
      <c r="BX19" s="6">
        <v>1.5147793E7</v>
      </c>
      <c r="BY19" s="6">
        <v>-6.5504184E7</v>
      </c>
      <c r="BZ19" s="6"/>
      <c r="CA19" s="6">
        <v>-1.7516646E7</v>
      </c>
      <c r="CB19" s="6">
        <v>2.3266945E7</v>
      </c>
      <c r="CC19" s="6">
        <v>7.374802E8</v>
      </c>
      <c r="CD19" s="6"/>
      <c r="CE19" s="6"/>
      <c r="CF19" s="6">
        <v>1.820919242E9</v>
      </c>
      <c r="CG19" s="6">
        <f>71407792496-62686632526</f>
        <v>8721159970</v>
      </c>
      <c r="CH19" s="6">
        <v>0.0</v>
      </c>
      <c r="CI19" s="6"/>
      <c r="CJ19" s="6"/>
      <c r="CK19" s="6"/>
      <c r="CL19" s="6">
        <v>5.654841998E9</v>
      </c>
      <c r="CM19" s="6">
        <v>4.838066383E9</v>
      </c>
      <c r="CN19" s="6">
        <v>1.81586978E8</v>
      </c>
      <c r="CO19" s="4"/>
    </row>
    <row r="20" ht="14.25" customHeight="1">
      <c r="A20" s="3" t="s">
        <v>129</v>
      </c>
      <c r="B20" s="4">
        <f t="shared" si="1"/>
        <v>2017</v>
      </c>
      <c r="C20" s="4">
        <v>2019.0</v>
      </c>
      <c r="D20" s="4" t="s">
        <v>410</v>
      </c>
      <c r="E20" s="8">
        <v>0.1885</v>
      </c>
      <c r="F20" s="8">
        <v>0.0985</v>
      </c>
      <c r="G20" s="8">
        <v>0.09</v>
      </c>
      <c r="H20" s="6">
        <v>5.493641E9</v>
      </c>
      <c r="I20" s="8"/>
      <c r="J20" s="8">
        <v>0.3292</v>
      </c>
      <c r="K20" s="8">
        <v>0.0</v>
      </c>
      <c r="L20" s="6">
        <v>9.29130165E8</v>
      </c>
      <c r="M20" s="6">
        <v>4.466178109E9</v>
      </c>
      <c r="N20" s="8">
        <v>0.0985</v>
      </c>
      <c r="O20" s="8"/>
      <c r="P20" s="8"/>
      <c r="Q20" s="8">
        <v>0.4277</v>
      </c>
      <c r="R20" s="8">
        <v>0.09</v>
      </c>
      <c r="S20" s="4" t="s">
        <v>363</v>
      </c>
      <c r="T20" s="8"/>
      <c r="U20" s="8"/>
      <c r="V20" s="4" t="s">
        <v>393</v>
      </c>
      <c r="W20" s="4" t="s">
        <v>270</v>
      </c>
      <c r="X20" s="4" t="s">
        <v>365</v>
      </c>
      <c r="Y20" s="8" t="s">
        <v>402</v>
      </c>
      <c r="Z20" s="8"/>
      <c r="AA20" s="8"/>
      <c r="AB20" s="4" t="s">
        <v>366</v>
      </c>
      <c r="AC20" s="4" t="s">
        <v>366</v>
      </c>
      <c r="AD20" s="4"/>
      <c r="AE20" s="4" t="s">
        <v>366</v>
      </c>
      <c r="AF20" s="4" t="s">
        <v>366</v>
      </c>
      <c r="AG20" s="4" t="s">
        <v>366</v>
      </c>
      <c r="AH20" s="4"/>
      <c r="AI20" s="8">
        <v>0.03</v>
      </c>
      <c r="AJ20" s="8">
        <v>0.075</v>
      </c>
      <c r="AK20" s="8">
        <v>0.02</v>
      </c>
      <c r="AL20" s="4" t="s">
        <v>414</v>
      </c>
      <c r="AM20" s="4" t="s">
        <v>415</v>
      </c>
      <c r="AN20" s="4" t="s">
        <v>407</v>
      </c>
      <c r="AO20" s="4" t="s">
        <v>408</v>
      </c>
      <c r="AP20" s="4">
        <v>2014.0</v>
      </c>
      <c r="AQ20" s="4" t="s">
        <v>409</v>
      </c>
      <c r="AR20" s="4"/>
      <c r="AS20" s="4"/>
      <c r="AT20" s="4" t="s">
        <v>416</v>
      </c>
      <c r="AU20" s="4" t="s">
        <v>417</v>
      </c>
      <c r="AV20" s="4" t="s">
        <v>418</v>
      </c>
      <c r="AW20" s="8">
        <v>0.07</v>
      </c>
      <c r="AX20" s="4" t="s">
        <v>366</v>
      </c>
      <c r="AY20" s="8">
        <v>0.075</v>
      </c>
      <c r="AZ20" s="4" t="s">
        <v>392</v>
      </c>
      <c r="BA20" s="8">
        <v>0.0783</v>
      </c>
      <c r="BB20" s="8">
        <v>0.1239</v>
      </c>
      <c r="BC20" s="8">
        <f>22728735/49375664518</f>
        <v>0.0004603226148</v>
      </c>
      <c r="BD20" s="4" t="s">
        <v>366</v>
      </c>
      <c r="BE20" s="6">
        <v>4.9467525E10</v>
      </c>
      <c r="BF20" s="6">
        <v>1.22904034E11</v>
      </c>
      <c r="BG20" s="6">
        <v>7.3436509E10</v>
      </c>
      <c r="BH20" s="8">
        <v>0.402</v>
      </c>
      <c r="BI20" s="6">
        <v>9.96557E9</v>
      </c>
      <c r="BJ20" s="6">
        <v>-3.8447685E8</v>
      </c>
      <c r="BK20" s="6">
        <v>3.65965251E8</v>
      </c>
      <c r="BL20" s="6"/>
      <c r="BM20" s="6"/>
      <c r="BN20" s="6"/>
      <c r="BO20" s="6">
        <v>-2.3361862E7</v>
      </c>
      <c r="BP20" s="6"/>
      <c r="BQ20" s="6"/>
      <c r="BR20" s="6"/>
      <c r="BS20" s="6">
        <v>2.4539086E7</v>
      </c>
      <c r="BT20" s="6"/>
      <c r="BU20" s="6"/>
      <c r="BV20" s="6"/>
      <c r="BW20" s="6"/>
      <c r="BX20" s="6">
        <v>2.5597354E7</v>
      </c>
      <c r="BY20" s="6">
        <v>2.9518579E7</v>
      </c>
      <c r="BZ20" s="6"/>
      <c r="CA20" s="6">
        <v>-1.662736E7</v>
      </c>
      <c r="CB20" s="6">
        <v>3.2789033E7</v>
      </c>
      <c r="CC20" s="6">
        <v>1.65896422E8</v>
      </c>
      <c r="CD20" s="6"/>
      <c r="CE20" s="6"/>
      <c r="CF20" s="6">
        <v>1.917029641E9</v>
      </c>
      <c r="CG20" s="6">
        <f>73436509059-71407792496</f>
        <v>2028716563</v>
      </c>
      <c r="CH20" s="6">
        <v>0.0</v>
      </c>
      <c r="CI20" s="6"/>
      <c r="CJ20" s="6"/>
      <c r="CK20" s="6"/>
      <c r="CL20" s="6">
        <v>0.0</v>
      </c>
      <c r="CM20" s="6">
        <v>5.13273755E9</v>
      </c>
      <c r="CN20" s="6">
        <v>1.77228174E8</v>
      </c>
      <c r="CO20" s="4"/>
    </row>
    <row r="21" ht="14.25" customHeight="1">
      <c r="A21" s="3" t="s">
        <v>129</v>
      </c>
      <c r="B21" s="4">
        <f t="shared" si="1"/>
        <v>2018</v>
      </c>
      <c r="C21" s="4">
        <v>2020.0</v>
      </c>
      <c r="D21" s="4" t="s">
        <v>410</v>
      </c>
      <c r="E21" s="8">
        <v>0.1966</v>
      </c>
      <c r="F21" s="8">
        <v>0.1066</v>
      </c>
      <c r="G21" s="8">
        <v>0.09</v>
      </c>
      <c r="H21" s="6">
        <v>6.138659864E9</v>
      </c>
      <c r="I21" s="8"/>
      <c r="J21" s="8">
        <v>0.3429</v>
      </c>
      <c r="K21" s="8">
        <v>0.0</v>
      </c>
      <c r="L21" s="6">
        <v>9.38037245E8</v>
      </c>
      <c r="M21" s="6">
        <v>4.813577696E9</v>
      </c>
      <c r="N21" s="8">
        <v>0.1066</v>
      </c>
      <c r="O21" s="8"/>
      <c r="P21" s="8"/>
      <c r="Q21" s="8">
        <v>0.4494</v>
      </c>
      <c r="R21" s="8">
        <v>0.09</v>
      </c>
      <c r="S21" s="4" t="s">
        <v>363</v>
      </c>
      <c r="T21" s="8"/>
      <c r="U21" s="8"/>
      <c r="V21" s="4" t="s">
        <v>393</v>
      </c>
      <c r="W21" s="4" t="s">
        <v>270</v>
      </c>
      <c r="X21" s="4" t="s">
        <v>365</v>
      </c>
      <c r="Y21" s="8" t="s">
        <v>419</v>
      </c>
      <c r="Z21" s="8"/>
      <c r="AA21" s="8"/>
      <c r="AB21" s="4" t="s">
        <v>366</v>
      </c>
      <c r="AC21" s="4" t="s">
        <v>366</v>
      </c>
      <c r="AD21" s="4"/>
      <c r="AE21" s="4" t="s">
        <v>366</v>
      </c>
      <c r="AF21" s="4" t="s">
        <v>366</v>
      </c>
      <c r="AG21" s="4" t="s">
        <v>366</v>
      </c>
      <c r="AH21" s="4"/>
      <c r="AI21" s="8">
        <v>0.025</v>
      </c>
      <c r="AJ21" s="8">
        <v>0.07</v>
      </c>
      <c r="AK21" s="8">
        <v>0.02</v>
      </c>
      <c r="AL21" s="4" t="s">
        <v>420</v>
      </c>
      <c r="AM21" s="4" t="s">
        <v>421</v>
      </c>
      <c r="AN21" s="4" t="s">
        <v>422</v>
      </c>
      <c r="AO21" s="4" t="s">
        <v>408</v>
      </c>
      <c r="AP21" s="4">
        <v>2014.0</v>
      </c>
      <c r="AQ21" s="4" t="s">
        <v>423</v>
      </c>
      <c r="AR21" s="4"/>
      <c r="AS21" s="4"/>
      <c r="AT21" s="4" t="s">
        <v>416</v>
      </c>
      <c r="AU21" s="4" t="s">
        <v>424</v>
      </c>
      <c r="AV21" s="4" t="s">
        <v>418</v>
      </c>
      <c r="AW21" s="8">
        <v>0.07</v>
      </c>
      <c r="AX21" s="4" t="s">
        <v>366</v>
      </c>
      <c r="AY21" s="8">
        <v>0.07</v>
      </c>
      <c r="AZ21" s="4" t="s">
        <v>392</v>
      </c>
      <c r="BA21" s="8">
        <v>0.0763</v>
      </c>
      <c r="BB21" s="8">
        <v>0.0832</v>
      </c>
      <c r="BC21" s="8">
        <f>21550896/51969546694</f>
        <v>0.0004146831629</v>
      </c>
      <c r="BD21" s="4" t="s">
        <v>366</v>
      </c>
      <c r="BE21" s="6">
        <v>5.173089E10</v>
      </c>
      <c r="BF21" s="6">
        <v>1.2701933E11</v>
      </c>
      <c r="BG21" s="6">
        <v>7.528844E10</v>
      </c>
      <c r="BH21" s="8">
        <v>0.407</v>
      </c>
      <c r="BI21" s="6">
        <v>1.016398E10</v>
      </c>
      <c r="BJ21" s="6">
        <v>-3.06966173E8</v>
      </c>
      <c r="BK21" s="6">
        <v>3.41957544E8</v>
      </c>
      <c r="BL21" s="6"/>
      <c r="BM21" s="6"/>
      <c r="BN21" s="6"/>
      <c r="BO21" s="6">
        <v>-2.4275853E7</v>
      </c>
      <c r="BP21" s="6"/>
      <c r="BQ21" s="6"/>
      <c r="BR21" s="6"/>
      <c r="BS21" s="6">
        <v>4.2624422E7</v>
      </c>
      <c r="BT21" s="6"/>
      <c r="BU21" s="6"/>
      <c r="BV21" s="6"/>
      <c r="BW21" s="6"/>
      <c r="BX21" s="6">
        <v>1.9458838E7</v>
      </c>
      <c r="BY21" s="6">
        <v>-4.0293935E7</v>
      </c>
      <c r="BZ21" s="6"/>
      <c r="CA21" s="6">
        <v>-1.6845581E7</v>
      </c>
      <c r="CB21" s="6">
        <v>3.6264543E7</v>
      </c>
      <c r="CC21" s="6">
        <v>9.83112072E8</v>
      </c>
      <c r="CD21" s="6"/>
      <c r="CE21" s="6"/>
      <c r="CF21" s="6">
        <v>1.929676002E9</v>
      </c>
      <c r="CG21" s="6">
        <f>75288440204-73436509059</f>
        <v>1851931145</v>
      </c>
      <c r="CH21" s="6"/>
      <c r="CI21" s="6"/>
      <c r="CJ21" s="6"/>
      <c r="CK21" s="6">
        <v>-3.80955376E8</v>
      </c>
      <c r="CL21" s="6">
        <v>-7.11686423E8</v>
      </c>
      <c r="CM21" s="6">
        <v>5.275632954E9</v>
      </c>
      <c r="CN21" s="6">
        <v>1.79084074E8</v>
      </c>
      <c r="CO21" s="4"/>
    </row>
    <row r="22" ht="14.25" customHeight="1">
      <c r="A22" s="3" t="s">
        <v>129</v>
      </c>
      <c r="B22" s="4">
        <v>2019.0</v>
      </c>
      <c r="C22" s="4">
        <v>2021.0</v>
      </c>
      <c r="D22" s="4" t="s">
        <v>410</v>
      </c>
      <c r="E22" s="8">
        <v>0.1941</v>
      </c>
      <c r="F22" s="8">
        <v>0.1041</v>
      </c>
      <c r="G22" s="8">
        <v>0.09</v>
      </c>
      <c r="H22" s="6">
        <v>6.48327475E9</v>
      </c>
      <c r="I22" s="8"/>
      <c r="J22" s="8">
        <v>0.363</v>
      </c>
      <c r="K22" s="8">
        <v>0.0</v>
      </c>
      <c r="L22" s="6">
        <v>9.6397212E8</v>
      </c>
      <c r="M22" s="6">
        <v>5.140736721E9</v>
      </c>
      <c r="N22" s="8">
        <v>0.1041</v>
      </c>
      <c r="O22" s="8"/>
      <c r="P22" s="8"/>
      <c r="Q22" s="8">
        <v>0.4671</v>
      </c>
      <c r="R22" s="8">
        <v>0.09</v>
      </c>
      <c r="S22" s="4" t="s">
        <v>363</v>
      </c>
      <c r="T22" s="8"/>
      <c r="U22" s="8"/>
      <c r="V22" s="4" t="s">
        <v>393</v>
      </c>
      <c r="W22" s="4" t="s">
        <v>270</v>
      </c>
      <c r="X22" s="4" t="s">
        <v>365</v>
      </c>
      <c r="Y22" s="8" t="s">
        <v>419</v>
      </c>
      <c r="Z22" s="8"/>
      <c r="AA22" s="8"/>
      <c r="AB22" s="4" t="s">
        <v>366</v>
      </c>
      <c r="AC22" s="4" t="s">
        <v>366</v>
      </c>
      <c r="AD22" s="4"/>
      <c r="AE22" s="4" t="s">
        <v>366</v>
      </c>
      <c r="AF22" s="4" t="s">
        <v>366</v>
      </c>
      <c r="AG22" s="4" t="s">
        <v>366</v>
      </c>
      <c r="AH22" s="4"/>
      <c r="AI22" s="8">
        <v>0.025</v>
      </c>
      <c r="AJ22" s="8">
        <v>0.07</v>
      </c>
      <c r="AK22" s="8">
        <v>0.02</v>
      </c>
      <c r="AL22" s="4" t="s">
        <v>420</v>
      </c>
      <c r="AM22" s="4" t="s">
        <v>421</v>
      </c>
      <c r="AN22" s="4" t="s">
        <v>422</v>
      </c>
      <c r="AO22" s="4" t="s">
        <v>408</v>
      </c>
      <c r="AP22" s="4">
        <v>2014.0</v>
      </c>
      <c r="AQ22" s="4" t="s">
        <v>423</v>
      </c>
      <c r="AR22" s="4"/>
      <c r="AS22" s="4"/>
      <c r="AT22" s="4" t="s">
        <v>416</v>
      </c>
      <c r="AU22" s="4" t="s">
        <v>424</v>
      </c>
      <c r="AV22" s="4" t="s">
        <v>418</v>
      </c>
      <c r="AW22" s="8">
        <v>0.07</v>
      </c>
      <c r="AX22" s="4" t="s">
        <v>366</v>
      </c>
      <c r="AY22" s="8">
        <v>0.07</v>
      </c>
      <c r="AZ22" s="4" t="s">
        <v>392</v>
      </c>
      <c r="BA22" s="8">
        <v>0.0584</v>
      </c>
      <c r="BB22" s="8">
        <v>0.051</v>
      </c>
      <c r="BC22" s="8">
        <f>24335680/53262789367</f>
        <v>0.0004568983391</v>
      </c>
      <c r="BD22" s="4" t="s">
        <v>366</v>
      </c>
      <c r="BE22" s="6">
        <v>5.3391193E10</v>
      </c>
      <c r="BF22" s="6">
        <v>1.31456969E11</v>
      </c>
      <c r="BG22" s="6">
        <v>7.8065776E10</v>
      </c>
      <c r="BH22" s="8">
        <v>0.406</v>
      </c>
      <c r="BI22" s="6">
        <v>1.0450452E10</v>
      </c>
      <c r="BJ22" s="6">
        <v>5.89910262E8</v>
      </c>
      <c r="BK22" s="6">
        <v>3.24388173E8</v>
      </c>
      <c r="BL22" s="6"/>
      <c r="BM22" s="6"/>
      <c r="BN22" s="6"/>
      <c r="BO22" s="6">
        <v>-1.7840394E7</v>
      </c>
      <c r="BP22" s="6"/>
      <c r="BQ22" s="6"/>
      <c r="BR22" s="6"/>
      <c r="BS22" s="6">
        <v>1.0977383E7</v>
      </c>
      <c r="BT22" s="6"/>
      <c r="BU22" s="6"/>
      <c r="BV22" s="6"/>
      <c r="BW22" s="6"/>
      <c r="BX22" s="6">
        <v>6.0351523E7</v>
      </c>
      <c r="BY22" s="6">
        <v>-8.4011865E7</v>
      </c>
      <c r="BZ22" s="6"/>
      <c r="CA22" s="6">
        <v>-1.085149E7</v>
      </c>
      <c r="CB22" s="6">
        <v>3.9508399E7</v>
      </c>
      <c r="CC22" s="6">
        <v>2.9494007E7</v>
      </c>
      <c r="CD22" s="6"/>
      <c r="CE22" s="6"/>
      <c r="CF22" s="6">
        <v>2.051272978E9</v>
      </c>
      <c r="CG22" s="6">
        <f>78065776220-75288440204</f>
        <v>2777336016</v>
      </c>
      <c r="CH22" s="6"/>
      <c r="CI22" s="6"/>
      <c r="CJ22" s="6"/>
      <c r="CK22" s="6">
        <v>0.0</v>
      </c>
      <c r="CL22" s="6">
        <v>8.0717984E7</v>
      </c>
      <c r="CM22" s="6">
        <v>5.413779923E9</v>
      </c>
      <c r="CN22" s="6">
        <v>1.93103991E8</v>
      </c>
      <c r="CO22" s="4"/>
    </row>
    <row r="23" ht="14.25" customHeight="1">
      <c r="A23" s="3" t="s">
        <v>129</v>
      </c>
      <c r="B23" s="4">
        <v>2020.0</v>
      </c>
      <c r="C23" s="4">
        <v>2022.0</v>
      </c>
      <c r="D23" s="4" t="s">
        <v>410</v>
      </c>
      <c r="E23" s="8">
        <v>0.1931</v>
      </c>
      <c r="F23" s="8">
        <v>0.1031</v>
      </c>
      <c r="G23" s="8">
        <v>0.09</v>
      </c>
      <c r="H23" s="6">
        <v>6.891371717E9</v>
      </c>
      <c r="I23" s="8"/>
      <c r="J23" s="8">
        <v>0.3428</v>
      </c>
      <c r="K23" s="8">
        <v>0.0</v>
      </c>
      <c r="L23" s="6">
        <v>9.94400416E8</v>
      </c>
      <c r="M23" s="6">
        <v>5.694106973E9</v>
      </c>
      <c r="N23" s="8">
        <v>0.1031</v>
      </c>
      <c r="O23" s="8"/>
      <c r="P23" s="8"/>
      <c r="Q23" s="8">
        <v>0.4494</v>
      </c>
      <c r="R23" s="8">
        <v>0.09</v>
      </c>
      <c r="S23" s="4" t="s">
        <v>363</v>
      </c>
      <c r="T23" s="8"/>
      <c r="U23" s="8"/>
      <c r="V23" s="4" t="s">
        <v>393</v>
      </c>
      <c r="W23" s="4" t="s">
        <v>270</v>
      </c>
      <c r="X23" s="4" t="s">
        <v>365</v>
      </c>
      <c r="Y23" s="8" t="s">
        <v>419</v>
      </c>
      <c r="Z23" s="8"/>
      <c r="AA23" s="8"/>
      <c r="AB23" s="4" t="s">
        <v>366</v>
      </c>
      <c r="AC23" s="4" t="s">
        <v>366</v>
      </c>
      <c r="AD23" s="4"/>
      <c r="AE23" s="4" t="s">
        <v>366</v>
      </c>
      <c r="AF23" s="4" t="s">
        <v>366</v>
      </c>
      <c r="AG23" s="4" t="s">
        <v>366</v>
      </c>
      <c r="AH23" s="4"/>
      <c r="AI23" s="8">
        <v>0.025</v>
      </c>
      <c r="AJ23" s="8">
        <v>0.07</v>
      </c>
      <c r="AK23" s="8">
        <v>0.02</v>
      </c>
      <c r="AL23" s="4" t="s">
        <v>425</v>
      </c>
      <c r="AM23" s="4" t="s">
        <v>426</v>
      </c>
      <c r="AN23" s="4" t="s">
        <v>427</v>
      </c>
      <c r="AO23" s="4" t="s">
        <v>408</v>
      </c>
      <c r="AP23" s="4">
        <v>2014.0</v>
      </c>
      <c r="AQ23" s="4" t="s">
        <v>423</v>
      </c>
      <c r="AR23" s="4"/>
      <c r="AS23" s="4"/>
      <c r="AT23" s="4" t="s">
        <v>416</v>
      </c>
      <c r="AU23" s="4" t="s">
        <v>424</v>
      </c>
      <c r="AV23" s="4" t="s">
        <v>418</v>
      </c>
      <c r="AW23" s="8">
        <v>0.07</v>
      </c>
      <c r="AX23" s="4" t="s">
        <v>366</v>
      </c>
      <c r="AY23" s="8">
        <v>0.07</v>
      </c>
      <c r="AZ23" s="4" t="s">
        <v>392</v>
      </c>
      <c r="BA23" s="8">
        <v>0.0516</v>
      </c>
      <c r="BB23" s="8">
        <v>0.0052</v>
      </c>
      <c r="BC23" s="8">
        <f>22966372/52316477771</f>
        <v>0.0004389892626</v>
      </c>
      <c r="BD23" s="4" t="s">
        <v>366</v>
      </c>
      <c r="BE23" s="6">
        <v>5.4890976E10</v>
      </c>
      <c r="BF23" s="6">
        <v>1.35598547E11</v>
      </c>
      <c r="BG23" s="6">
        <v>8.0707571E10</v>
      </c>
      <c r="BH23" s="8">
        <v>0.405</v>
      </c>
      <c r="BI23" s="6">
        <v>1.0827439E10</v>
      </c>
      <c r="BJ23" s="6">
        <v>9.72850068E8</v>
      </c>
      <c r="BK23" s="6">
        <v>1.7815593E8</v>
      </c>
      <c r="BL23" s="6"/>
      <c r="BM23" s="6"/>
      <c r="BN23" s="6"/>
      <c r="BO23" s="6">
        <v>-1.7701086E7</v>
      </c>
      <c r="BP23" s="6"/>
      <c r="BQ23" s="6"/>
      <c r="BR23" s="6"/>
      <c r="BS23" s="6">
        <v>1.4135952E7</v>
      </c>
      <c r="BT23" s="6"/>
      <c r="BU23" s="6"/>
      <c r="BV23" s="6"/>
      <c r="BW23" s="6"/>
      <c r="BX23" s="6">
        <v>4.9417489E7</v>
      </c>
      <c r="BY23" s="6">
        <v>-4.1780212E7</v>
      </c>
      <c r="BZ23" s="6"/>
      <c r="CA23" s="6">
        <v>-1.045695E7</v>
      </c>
      <c r="CB23" s="6">
        <v>4.1266774E7</v>
      </c>
      <c r="CC23" s="6">
        <v>-1.66176905E8</v>
      </c>
      <c r="CD23" s="6"/>
      <c r="CE23" s="6"/>
      <c r="CF23" s="6">
        <v>2.067036527E9</v>
      </c>
      <c r="CG23" s="6">
        <f>80707571185-78065776220</f>
        <v>2641794965</v>
      </c>
      <c r="CH23" s="6"/>
      <c r="CI23" s="6"/>
      <c r="CJ23" s="6"/>
      <c r="CK23" s="6"/>
      <c r="CL23" s="6">
        <v>0.0</v>
      </c>
      <c r="CM23" s="6">
        <v>5.609296892E9</v>
      </c>
      <c r="CN23" s="6">
        <v>2.04733075E8</v>
      </c>
      <c r="CO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ht="14.25" customHeight="1">
      <c r="A26" s="4" t="s">
        <v>428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ht="14.25" customHeight="1">
      <c r="A27" s="3" t="s">
        <v>129</v>
      </c>
      <c r="B27" s="4">
        <v>2001.0</v>
      </c>
      <c r="C27" s="4" t="s">
        <v>429</v>
      </c>
      <c r="D27" s="4"/>
      <c r="E27" s="4"/>
      <c r="F27" s="4" t="s">
        <v>430</v>
      </c>
      <c r="G27" s="4" t="s">
        <v>431</v>
      </c>
      <c r="H27" s="4"/>
      <c r="I27" s="4"/>
      <c r="J27" s="4" t="s">
        <v>430</v>
      </c>
      <c r="K27" s="4"/>
      <c r="L27" s="4" t="s">
        <v>432</v>
      </c>
      <c r="M27" s="4" t="s">
        <v>429</v>
      </c>
      <c r="N27" s="4"/>
      <c r="O27" s="4"/>
      <c r="P27" s="4"/>
      <c r="Q27" s="4" t="s">
        <v>430</v>
      </c>
      <c r="R27" s="4" t="s">
        <v>431</v>
      </c>
      <c r="S27" s="4" t="s">
        <v>433</v>
      </c>
      <c r="T27" s="4"/>
      <c r="U27" s="4"/>
      <c r="V27" s="4" t="s">
        <v>433</v>
      </c>
      <c r="W27" s="4" t="s">
        <v>434</v>
      </c>
      <c r="X27" s="4" t="s">
        <v>434</v>
      </c>
      <c r="Y27" s="4" t="s">
        <v>434</v>
      </c>
      <c r="Z27" s="4"/>
      <c r="AA27" s="4"/>
      <c r="AB27" s="4"/>
      <c r="AC27" s="4"/>
      <c r="AD27" s="4"/>
      <c r="AE27" s="4"/>
      <c r="AF27" s="4"/>
      <c r="AG27" s="4"/>
      <c r="AH27" s="4"/>
      <c r="AI27" s="4" t="s">
        <v>435</v>
      </c>
      <c r="AJ27" s="4" t="s">
        <v>435</v>
      </c>
      <c r="AK27" s="4"/>
      <c r="AL27" s="4" t="s">
        <v>435</v>
      </c>
      <c r="AM27" s="4"/>
      <c r="AN27" s="4"/>
      <c r="AO27" s="4" t="s">
        <v>436</v>
      </c>
      <c r="AP27" s="4" t="s">
        <v>436</v>
      </c>
      <c r="AQ27" s="4"/>
      <c r="AR27" s="4"/>
      <c r="AS27" s="4" t="s">
        <v>436</v>
      </c>
      <c r="AT27" s="4" t="s">
        <v>435</v>
      </c>
      <c r="AU27" s="4" t="s">
        <v>435</v>
      </c>
      <c r="AV27" s="4" t="s">
        <v>435</v>
      </c>
      <c r="AW27" s="4" t="s">
        <v>435</v>
      </c>
      <c r="AX27" s="4"/>
      <c r="AY27" s="4" t="s">
        <v>435</v>
      </c>
      <c r="AZ27" s="4"/>
      <c r="BA27" s="4" t="s">
        <v>437</v>
      </c>
      <c r="BB27" s="4" t="s">
        <v>437</v>
      </c>
      <c r="BC27" s="4"/>
      <c r="BD27" s="4"/>
      <c r="BE27" s="4" t="s">
        <v>435</v>
      </c>
      <c r="BF27" s="4" t="s">
        <v>435</v>
      </c>
      <c r="BG27" s="4" t="s">
        <v>435</v>
      </c>
      <c r="BH27" s="4" t="s">
        <v>435</v>
      </c>
      <c r="BI27" s="4" t="s">
        <v>435</v>
      </c>
      <c r="BJ27" s="4" t="s">
        <v>438</v>
      </c>
      <c r="BK27" s="4" t="s">
        <v>438</v>
      </c>
      <c r="BL27" s="4"/>
      <c r="BM27" s="4"/>
      <c r="BN27" s="4"/>
      <c r="BO27" s="4"/>
      <c r="BP27" s="4"/>
      <c r="BQ27" s="4"/>
      <c r="BR27" s="4"/>
      <c r="BS27" s="4" t="s">
        <v>438</v>
      </c>
      <c r="BT27" s="4"/>
      <c r="BU27" s="4"/>
      <c r="BV27" s="4"/>
      <c r="BW27" s="4"/>
      <c r="BX27" s="4" t="s">
        <v>438</v>
      </c>
      <c r="BY27" s="4" t="s">
        <v>438</v>
      </c>
      <c r="BZ27" s="4"/>
      <c r="CA27" s="4" t="s">
        <v>438</v>
      </c>
      <c r="CB27" s="4"/>
      <c r="CC27" s="4" t="s">
        <v>438</v>
      </c>
      <c r="CD27" s="4"/>
      <c r="CE27" s="4"/>
      <c r="CF27" s="4"/>
      <c r="CG27" s="4" t="s">
        <v>438</v>
      </c>
      <c r="CH27" s="4"/>
      <c r="CI27" s="4"/>
      <c r="CJ27" s="4"/>
      <c r="CK27" s="4"/>
      <c r="CL27" s="4"/>
      <c r="CM27" s="4"/>
      <c r="CN27" s="4"/>
      <c r="CO27" s="4"/>
    </row>
    <row r="28" ht="14.25" customHeight="1">
      <c r="A28" s="3" t="s">
        <v>129</v>
      </c>
      <c r="B28" s="4">
        <f t="shared" ref="B28:B44" si="2">B27+1</f>
        <v>2002</v>
      </c>
      <c r="C28" s="4" t="s">
        <v>439</v>
      </c>
      <c r="D28" s="4"/>
      <c r="E28" s="4"/>
      <c r="F28" s="4" t="s">
        <v>440</v>
      </c>
      <c r="G28" s="4" t="s">
        <v>431</v>
      </c>
      <c r="H28" s="4"/>
      <c r="I28" s="4"/>
      <c r="J28" s="4" t="s">
        <v>440</v>
      </c>
      <c r="K28" s="4"/>
      <c r="L28" s="4" t="s">
        <v>441</v>
      </c>
      <c r="M28" s="4" t="s">
        <v>439</v>
      </c>
      <c r="N28" s="4"/>
      <c r="O28" s="4"/>
      <c r="P28" s="4"/>
      <c r="Q28" s="4" t="s">
        <v>440</v>
      </c>
      <c r="R28" s="4" t="s">
        <v>431</v>
      </c>
      <c r="S28" s="4" t="s">
        <v>442</v>
      </c>
      <c r="T28" s="4"/>
      <c r="U28" s="4"/>
      <c r="V28" s="4" t="s">
        <v>442</v>
      </c>
      <c r="W28" s="4" t="s">
        <v>443</v>
      </c>
      <c r="X28" s="4" t="s">
        <v>443</v>
      </c>
      <c r="Y28" s="4" t="s">
        <v>443</v>
      </c>
      <c r="Z28" s="4"/>
      <c r="AA28" s="4"/>
      <c r="AB28" s="4"/>
      <c r="AC28" s="4"/>
      <c r="AD28" s="4"/>
      <c r="AE28" s="4"/>
      <c r="AF28" s="4"/>
      <c r="AG28" s="4"/>
      <c r="AH28" s="4"/>
      <c r="AI28" s="4" t="s">
        <v>444</v>
      </c>
      <c r="AJ28" s="4" t="s">
        <v>444</v>
      </c>
      <c r="AK28" s="4"/>
      <c r="AL28" s="4" t="s">
        <v>444</v>
      </c>
      <c r="AM28" s="4"/>
      <c r="AN28" s="4"/>
      <c r="AO28" s="4" t="s">
        <v>445</v>
      </c>
      <c r="AP28" s="4" t="s">
        <v>445</v>
      </c>
      <c r="AQ28" s="4"/>
      <c r="AR28" s="4"/>
      <c r="AS28" s="4" t="s">
        <v>445</v>
      </c>
      <c r="AT28" s="4" t="s">
        <v>444</v>
      </c>
      <c r="AU28" s="4" t="s">
        <v>444</v>
      </c>
      <c r="AV28" s="4" t="s">
        <v>444</v>
      </c>
      <c r="AW28" s="4" t="s">
        <v>444</v>
      </c>
      <c r="AX28" s="4"/>
      <c r="AY28" s="4" t="s">
        <v>444</v>
      </c>
      <c r="AZ28" s="4"/>
      <c r="BA28" s="4" t="s">
        <v>446</v>
      </c>
      <c r="BB28" s="4" t="s">
        <v>446</v>
      </c>
      <c r="BC28" s="4"/>
      <c r="BD28" s="4"/>
      <c r="BE28" s="4" t="s">
        <v>444</v>
      </c>
      <c r="BF28" s="4" t="s">
        <v>444</v>
      </c>
      <c r="BG28" s="4" t="s">
        <v>444</v>
      </c>
      <c r="BH28" s="4" t="s">
        <v>444</v>
      </c>
      <c r="BI28" s="4" t="s">
        <v>444</v>
      </c>
      <c r="BJ28" s="4" t="s">
        <v>447</v>
      </c>
      <c r="BK28" s="4" t="s">
        <v>447</v>
      </c>
      <c r="BL28" s="4"/>
      <c r="BM28" s="4"/>
      <c r="BN28" s="4"/>
      <c r="BO28" s="4"/>
      <c r="BP28" s="4"/>
      <c r="BQ28" s="4"/>
      <c r="BR28" s="4"/>
      <c r="BS28" s="4" t="s">
        <v>447</v>
      </c>
      <c r="BT28" s="4"/>
      <c r="BU28" s="4"/>
      <c r="BV28" s="4"/>
      <c r="BW28" s="4"/>
      <c r="BX28" s="4" t="s">
        <v>447</v>
      </c>
      <c r="BY28" s="4" t="s">
        <v>447</v>
      </c>
      <c r="BZ28" s="4"/>
      <c r="CA28" s="4" t="s">
        <v>447</v>
      </c>
      <c r="CB28" s="4"/>
      <c r="CC28" s="4" t="s">
        <v>447</v>
      </c>
      <c r="CD28" s="4"/>
      <c r="CE28" s="4"/>
      <c r="CF28" s="4"/>
      <c r="CG28" s="4" t="s">
        <v>447</v>
      </c>
      <c r="CH28" s="4"/>
      <c r="CI28" s="4"/>
      <c r="CJ28" s="4"/>
      <c r="CK28" s="4"/>
      <c r="CL28" s="4" t="s">
        <v>447</v>
      </c>
      <c r="CM28" s="4"/>
      <c r="CN28" s="4"/>
      <c r="CO28" s="4"/>
    </row>
    <row r="29" ht="14.25" customHeight="1">
      <c r="A29" s="3" t="s">
        <v>129</v>
      </c>
      <c r="B29" s="4">
        <f t="shared" si="2"/>
        <v>2003</v>
      </c>
      <c r="C29" s="4" t="s">
        <v>448</v>
      </c>
      <c r="D29" s="4"/>
      <c r="E29" s="4"/>
      <c r="F29" s="4" t="s">
        <v>449</v>
      </c>
      <c r="G29" s="4" t="s">
        <v>431</v>
      </c>
      <c r="H29" s="4"/>
      <c r="I29" s="4"/>
      <c r="J29" s="4" t="s">
        <v>449</v>
      </c>
      <c r="K29" s="4"/>
      <c r="L29" s="4" t="s">
        <v>450</v>
      </c>
      <c r="M29" s="4" t="s">
        <v>448</v>
      </c>
      <c r="N29" s="4"/>
      <c r="O29" s="4"/>
      <c r="P29" s="4"/>
      <c r="Q29" s="4" t="s">
        <v>449</v>
      </c>
      <c r="R29" s="4" t="s">
        <v>431</v>
      </c>
      <c r="S29" s="4" t="s">
        <v>451</v>
      </c>
      <c r="T29" s="4"/>
      <c r="U29" s="4"/>
      <c r="V29" s="4" t="s">
        <v>451</v>
      </c>
      <c r="W29" s="4" t="s">
        <v>452</v>
      </c>
      <c r="X29" s="4" t="s">
        <v>452</v>
      </c>
      <c r="Y29" s="4" t="s">
        <v>452</v>
      </c>
      <c r="Z29" s="4"/>
      <c r="AA29" s="4"/>
      <c r="AB29" s="4"/>
      <c r="AC29" s="4"/>
      <c r="AD29" s="4"/>
      <c r="AE29" s="4"/>
      <c r="AF29" s="4"/>
      <c r="AG29" s="4"/>
      <c r="AH29" s="4"/>
      <c r="AI29" s="4" t="s">
        <v>453</v>
      </c>
      <c r="AJ29" s="4" t="s">
        <v>453</v>
      </c>
      <c r="AK29" s="4"/>
      <c r="AL29" s="4" t="s">
        <v>453</v>
      </c>
      <c r="AM29" s="4"/>
      <c r="AN29" s="4"/>
      <c r="AO29" s="4" t="s">
        <v>454</v>
      </c>
      <c r="AP29" s="4" t="s">
        <v>454</v>
      </c>
      <c r="AQ29" s="4"/>
      <c r="AR29" s="4"/>
      <c r="AS29" s="4" t="s">
        <v>454</v>
      </c>
      <c r="AT29" s="4" t="s">
        <v>453</v>
      </c>
      <c r="AU29" s="4" t="s">
        <v>453</v>
      </c>
      <c r="AV29" s="4" t="s">
        <v>453</v>
      </c>
      <c r="AW29" s="4" t="s">
        <v>453</v>
      </c>
      <c r="AX29" s="4"/>
      <c r="AY29" s="4" t="s">
        <v>453</v>
      </c>
      <c r="AZ29" s="4"/>
      <c r="BA29" s="4" t="s">
        <v>455</v>
      </c>
      <c r="BB29" s="4" t="s">
        <v>455</v>
      </c>
      <c r="BC29" s="4"/>
      <c r="BD29" s="4"/>
      <c r="BE29" s="4" t="s">
        <v>453</v>
      </c>
      <c r="BF29" s="4" t="s">
        <v>453</v>
      </c>
      <c r="BG29" s="4" t="s">
        <v>453</v>
      </c>
      <c r="BH29" s="4" t="s">
        <v>453</v>
      </c>
      <c r="BI29" s="4" t="s">
        <v>453</v>
      </c>
      <c r="BJ29" s="4" t="s">
        <v>456</v>
      </c>
      <c r="BK29" s="4" t="s">
        <v>456</v>
      </c>
      <c r="BL29" s="4"/>
      <c r="BM29" s="4"/>
      <c r="BN29" s="4"/>
      <c r="BO29" s="4"/>
      <c r="BP29" s="4"/>
      <c r="BQ29" s="4"/>
      <c r="BR29" s="4"/>
      <c r="BS29" s="4" t="s">
        <v>456</v>
      </c>
      <c r="BT29" s="4"/>
      <c r="BU29" s="4"/>
      <c r="BV29" s="4"/>
      <c r="BW29" s="4"/>
      <c r="BX29" s="4" t="s">
        <v>456</v>
      </c>
      <c r="BY29" s="4" t="s">
        <v>456</v>
      </c>
      <c r="BZ29" s="4"/>
      <c r="CA29" s="4" t="s">
        <v>456</v>
      </c>
      <c r="CB29" s="4"/>
      <c r="CC29" s="4" t="s">
        <v>456</v>
      </c>
      <c r="CD29" s="4"/>
      <c r="CE29" s="4"/>
      <c r="CF29" s="4"/>
      <c r="CG29" s="4" t="s">
        <v>456</v>
      </c>
      <c r="CH29" s="4"/>
      <c r="CI29" s="4"/>
      <c r="CJ29" s="4"/>
      <c r="CK29" s="4" t="s">
        <v>456</v>
      </c>
      <c r="CL29" s="4" t="s">
        <v>456</v>
      </c>
      <c r="CM29" s="4"/>
      <c r="CN29" s="4"/>
      <c r="CO29" s="4"/>
    </row>
    <row r="30" ht="14.25" customHeight="1">
      <c r="A30" s="3" t="s">
        <v>129</v>
      </c>
      <c r="B30" s="4">
        <f t="shared" si="2"/>
        <v>2004</v>
      </c>
      <c r="C30" s="4" t="s">
        <v>457</v>
      </c>
      <c r="D30" s="4"/>
      <c r="E30" s="4"/>
      <c r="F30" s="4" t="s">
        <v>458</v>
      </c>
      <c r="G30" s="4" t="s">
        <v>431</v>
      </c>
      <c r="H30" s="4"/>
      <c r="I30" s="4"/>
      <c r="J30" s="4" t="s">
        <v>458</v>
      </c>
      <c r="K30" s="4"/>
      <c r="L30" s="4" t="s">
        <v>459</v>
      </c>
      <c r="M30" s="4" t="s">
        <v>457</v>
      </c>
      <c r="N30" s="4"/>
      <c r="O30" s="4"/>
      <c r="P30" s="4"/>
      <c r="Q30" s="4" t="s">
        <v>458</v>
      </c>
      <c r="R30" s="4" t="s">
        <v>431</v>
      </c>
      <c r="S30" s="4" t="s">
        <v>460</v>
      </c>
      <c r="T30" s="4"/>
      <c r="U30" s="4"/>
      <c r="V30" s="4" t="s">
        <v>460</v>
      </c>
      <c r="W30" s="4" t="s">
        <v>461</v>
      </c>
      <c r="X30" s="4" t="s">
        <v>461</v>
      </c>
      <c r="Y30" s="4" t="s">
        <v>461</v>
      </c>
      <c r="Z30" s="4"/>
      <c r="AA30" s="4"/>
      <c r="AB30" s="4"/>
      <c r="AC30" s="4"/>
      <c r="AD30" s="4"/>
      <c r="AE30" s="4"/>
      <c r="AF30" s="4"/>
      <c r="AG30" s="4"/>
      <c r="AH30" s="4"/>
      <c r="AI30" s="4" t="s">
        <v>462</v>
      </c>
      <c r="AJ30" s="4" t="s">
        <v>462</v>
      </c>
      <c r="AK30" s="4"/>
      <c r="AL30" s="4" t="s">
        <v>462</v>
      </c>
      <c r="AM30" s="4"/>
      <c r="AN30" s="4"/>
      <c r="AO30" s="4" t="s">
        <v>463</v>
      </c>
      <c r="AP30" s="4" t="s">
        <v>463</v>
      </c>
      <c r="AQ30" s="4"/>
      <c r="AR30" s="4"/>
      <c r="AS30" s="4" t="s">
        <v>463</v>
      </c>
      <c r="AT30" s="4" t="s">
        <v>462</v>
      </c>
      <c r="AU30" s="4" t="s">
        <v>462</v>
      </c>
      <c r="AV30" s="4" t="s">
        <v>462</v>
      </c>
      <c r="AW30" s="4" t="s">
        <v>462</v>
      </c>
      <c r="AX30" s="4"/>
      <c r="AY30" s="4" t="s">
        <v>462</v>
      </c>
      <c r="AZ30" s="4"/>
      <c r="BA30" s="4" t="s">
        <v>464</v>
      </c>
      <c r="BB30" s="4" t="s">
        <v>464</v>
      </c>
      <c r="BC30" s="4"/>
      <c r="BD30" s="4"/>
      <c r="BE30" s="4" t="s">
        <v>462</v>
      </c>
      <c r="BF30" s="4" t="s">
        <v>462</v>
      </c>
      <c r="BG30" s="4" t="s">
        <v>462</v>
      </c>
      <c r="BH30" s="4" t="s">
        <v>462</v>
      </c>
      <c r="BI30" s="4" t="s">
        <v>462</v>
      </c>
      <c r="BJ30" s="4" t="s">
        <v>465</v>
      </c>
      <c r="BK30" s="4" t="s">
        <v>465</v>
      </c>
      <c r="BL30" s="4"/>
      <c r="BM30" s="4"/>
      <c r="BN30" s="4"/>
      <c r="BO30" s="4"/>
      <c r="BP30" s="4"/>
      <c r="BQ30" s="4"/>
      <c r="BR30" s="4"/>
      <c r="BS30" s="4" t="s">
        <v>465</v>
      </c>
      <c r="BT30" s="4"/>
      <c r="BU30" s="4"/>
      <c r="BV30" s="4"/>
      <c r="BW30" s="4"/>
      <c r="BX30" s="4" t="s">
        <v>465</v>
      </c>
      <c r="BY30" s="4" t="s">
        <v>465</v>
      </c>
      <c r="BZ30" s="4"/>
      <c r="CA30" s="4" t="s">
        <v>465</v>
      </c>
      <c r="CB30" s="4"/>
      <c r="CC30" s="4" t="s">
        <v>465</v>
      </c>
      <c r="CD30" s="4"/>
      <c r="CE30" s="4"/>
      <c r="CF30" s="4"/>
      <c r="CG30" s="4" t="s">
        <v>465</v>
      </c>
      <c r="CH30" s="4"/>
      <c r="CI30" s="4"/>
      <c r="CJ30" s="4"/>
      <c r="CK30" s="4" t="s">
        <v>465</v>
      </c>
      <c r="CL30" s="4"/>
      <c r="CM30" s="4"/>
      <c r="CN30" s="4"/>
      <c r="CO30" s="4"/>
    </row>
    <row r="31" ht="14.25" customHeight="1">
      <c r="A31" s="3" t="s">
        <v>129</v>
      </c>
      <c r="B31" s="4">
        <f t="shared" si="2"/>
        <v>2005</v>
      </c>
      <c r="C31" s="4" t="s">
        <v>466</v>
      </c>
      <c r="D31" s="4"/>
      <c r="E31" s="4"/>
      <c r="F31" s="4" t="s">
        <v>467</v>
      </c>
      <c r="G31" s="4" t="s">
        <v>431</v>
      </c>
      <c r="H31" s="4"/>
      <c r="I31" s="4"/>
      <c r="J31" s="4" t="s">
        <v>467</v>
      </c>
      <c r="K31" s="4"/>
      <c r="L31" s="4" t="s">
        <v>468</v>
      </c>
      <c r="M31" s="4" t="s">
        <v>466</v>
      </c>
      <c r="N31" s="4"/>
      <c r="O31" s="4"/>
      <c r="P31" s="4"/>
      <c r="Q31" s="4" t="s">
        <v>467</v>
      </c>
      <c r="R31" s="4" t="s">
        <v>431</v>
      </c>
      <c r="S31" s="4" t="s">
        <v>469</v>
      </c>
      <c r="T31" s="4"/>
      <c r="U31" s="4"/>
      <c r="V31" s="4" t="s">
        <v>469</v>
      </c>
      <c r="W31" s="4" t="s">
        <v>470</v>
      </c>
      <c r="X31" s="4" t="s">
        <v>470</v>
      </c>
      <c r="Y31" s="4" t="s">
        <v>470</v>
      </c>
      <c r="Z31" s="4"/>
      <c r="AA31" s="4"/>
      <c r="AB31" s="4"/>
      <c r="AC31" s="4"/>
      <c r="AD31" s="4"/>
      <c r="AE31" s="4"/>
      <c r="AF31" s="4"/>
      <c r="AG31" s="4"/>
      <c r="AH31" s="4"/>
      <c r="AI31" s="4" t="s">
        <v>471</v>
      </c>
      <c r="AJ31" s="4" t="s">
        <v>471</v>
      </c>
      <c r="AK31" s="4"/>
      <c r="AL31" s="4" t="s">
        <v>471</v>
      </c>
      <c r="AM31" s="4"/>
      <c r="AN31" s="4"/>
      <c r="AO31" s="4" t="s">
        <v>472</v>
      </c>
      <c r="AP31" s="4" t="s">
        <v>472</v>
      </c>
      <c r="AQ31" s="4"/>
      <c r="AR31" s="4"/>
      <c r="AS31" s="4" t="s">
        <v>472</v>
      </c>
      <c r="AT31" s="4" t="s">
        <v>471</v>
      </c>
      <c r="AU31" s="4" t="s">
        <v>471</v>
      </c>
      <c r="AV31" s="4" t="s">
        <v>471</v>
      </c>
      <c r="AW31" s="4" t="s">
        <v>471</v>
      </c>
      <c r="AX31" s="4"/>
      <c r="AY31" s="4" t="s">
        <v>471</v>
      </c>
      <c r="AZ31" s="4"/>
      <c r="BA31" s="4" t="s">
        <v>473</v>
      </c>
      <c r="BB31" s="4" t="s">
        <v>473</v>
      </c>
      <c r="BC31" s="4"/>
      <c r="BD31" s="4"/>
      <c r="BE31" s="4" t="s">
        <v>471</v>
      </c>
      <c r="BF31" s="4" t="s">
        <v>471</v>
      </c>
      <c r="BG31" s="4" t="s">
        <v>471</v>
      </c>
      <c r="BH31" s="4" t="s">
        <v>471</v>
      </c>
      <c r="BI31" s="4" t="s">
        <v>471</v>
      </c>
      <c r="BJ31" s="4" t="s">
        <v>474</v>
      </c>
      <c r="BK31" s="4" t="s">
        <v>474</v>
      </c>
      <c r="BL31" s="4"/>
      <c r="BM31" s="4"/>
      <c r="BN31" s="4"/>
      <c r="BO31" s="4"/>
      <c r="BP31" s="4"/>
      <c r="BQ31" s="4"/>
      <c r="BR31" s="4"/>
      <c r="BS31" s="4" t="s">
        <v>474</v>
      </c>
      <c r="BT31" s="4"/>
      <c r="BU31" s="4"/>
      <c r="BV31" s="4"/>
      <c r="BW31" s="4"/>
      <c r="BX31" s="4" t="s">
        <v>474</v>
      </c>
      <c r="BY31" s="4" t="s">
        <v>474</v>
      </c>
      <c r="BZ31" s="4"/>
      <c r="CA31" s="4" t="s">
        <v>474</v>
      </c>
      <c r="CB31" s="4"/>
      <c r="CC31" s="4" t="s">
        <v>474</v>
      </c>
      <c r="CD31" s="4"/>
      <c r="CE31" s="4"/>
      <c r="CF31" s="4"/>
      <c r="CG31" s="4" t="s">
        <v>474</v>
      </c>
      <c r="CH31" s="4"/>
      <c r="CI31" s="4"/>
      <c r="CJ31" s="4"/>
      <c r="CK31" s="4" t="s">
        <v>474</v>
      </c>
      <c r="CL31" s="4" t="s">
        <v>474</v>
      </c>
      <c r="CM31" s="4"/>
      <c r="CN31" s="4"/>
      <c r="CO31" s="4"/>
    </row>
    <row r="32" ht="14.25" customHeight="1">
      <c r="A32" s="3" t="s">
        <v>129</v>
      </c>
      <c r="B32" s="4">
        <f t="shared" si="2"/>
        <v>2006</v>
      </c>
      <c r="C32" s="4" t="s">
        <v>475</v>
      </c>
      <c r="D32" s="4"/>
      <c r="E32" s="4"/>
      <c r="F32" s="4" t="s">
        <v>476</v>
      </c>
      <c r="G32" s="4" t="s">
        <v>431</v>
      </c>
      <c r="H32" s="4"/>
      <c r="I32" s="4"/>
      <c r="J32" s="4" t="s">
        <v>476</v>
      </c>
      <c r="K32" s="4"/>
      <c r="L32" s="4" t="s">
        <v>477</v>
      </c>
      <c r="M32" s="4" t="s">
        <v>475</v>
      </c>
      <c r="N32" s="4"/>
      <c r="O32" s="4"/>
      <c r="P32" s="4"/>
      <c r="Q32" s="4" t="s">
        <v>476</v>
      </c>
      <c r="R32" s="4" t="s">
        <v>431</v>
      </c>
      <c r="S32" s="4" t="s">
        <v>478</v>
      </c>
      <c r="T32" s="4"/>
      <c r="U32" s="4"/>
      <c r="V32" s="4" t="s">
        <v>478</v>
      </c>
      <c r="W32" s="4" t="s">
        <v>479</v>
      </c>
      <c r="X32" s="4" t="s">
        <v>479</v>
      </c>
      <c r="Y32" s="4" t="s">
        <v>479</v>
      </c>
      <c r="Z32" s="4"/>
      <c r="AA32" s="4"/>
      <c r="AB32" s="4"/>
      <c r="AC32" s="4"/>
      <c r="AD32" s="4"/>
      <c r="AE32" s="4"/>
      <c r="AF32" s="4"/>
      <c r="AG32" s="4"/>
      <c r="AH32" s="4"/>
      <c r="AI32" s="4" t="s">
        <v>480</v>
      </c>
      <c r="AJ32" s="4" t="s">
        <v>480</v>
      </c>
      <c r="AK32" s="4"/>
      <c r="AL32" s="4" t="s">
        <v>480</v>
      </c>
      <c r="AM32" s="4"/>
      <c r="AN32" s="4"/>
      <c r="AO32" s="4" t="s">
        <v>481</v>
      </c>
      <c r="AP32" s="4" t="s">
        <v>481</v>
      </c>
      <c r="AQ32" s="4"/>
      <c r="AR32" s="4"/>
      <c r="AS32" s="4" t="s">
        <v>481</v>
      </c>
      <c r="AT32" s="4" t="s">
        <v>480</v>
      </c>
      <c r="AU32" s="4" t="s">
        <v>480</v>
      </c>
      <c r="AV32" s="4" t="s">
        <v>480</v>
      </c>
      <c r="AW32" s="4" t="s">
        <v>480</v>
      </c>
      <c r="AX32" s="4"/>
      <c r="AY32" s="4" t="s">
        <v>480</v>
      </c>
      <c r="AZ32" s="4"/>
      <c r="BA32" s="4" t="s">
        <v>482</v>
      </c>
      <c r="BB32" s="4" t="s">
        <v>482</v>
      </c>
      <c r="BC32" s="4"/>
      <c r="BD32" s="4"/>
      <c r="BE32" s="4" t="s">
        <v>480</v>
      </c>
      <c r="BF32" s="4" t="s">
        <v>480</v>
      </c>
      <c r="BG32" s="4" t="s">
        <v>480</v>
      </c>
      <c r="BH32" s="4" t="s">
        <v>480</v>
      </c>
      <c r="BI32" s="4" t="s">
        <v>480</v>
      </c>
      <c r="BJ32" s="4" t="s">
        <v>483</v>
      </c>
      <c r="BK32" s="4" t="s">
        <v>483</v>
      </c>
      <c r="BL32" s="4"/>
      <c r="BM32" s="4"/>
      <c r="BN32" s="4"/>
      <c r="BO32" s="4"/>
      <c r="BP32" s="4"/>
      <c r="BQ32" s="4"/>
      <c r="BR32" s="4"/>
      <c r="BS32" s="4" t="s">
        <v>483</v>
      </c>
      <c r="BT32" s="4"/>
      <c r="BU32" s="4"/>
      <c r="BV32" s="4"/>
      <c r="BW32" s="4"/>
      <c r="BX32" s="4" t="s">
        <v>483</v>
      </c>
      <c r="BY32" s="4" t="s">
        <v>483</v>
      </c>
      <c r="BZ32" s="4"/>
      <c r="CA32" s="4" t="s">
        <v>483</v>
      </c>
      <c r="CB32" s="4"/>
      <c r="CC32" s="4" t="s">
        <v>483</v>
      </c>
      <c r="CD32" s="4"/>
      <c r="CE32" s="4"/>
      <c r="CF32" s="4"/>
      <c r="CG32" s="4" t="s">
        <v>483</v>
      </c>
      <c r="CH32" s="4"/>
      <c r="CI32" s="4"/>
      <c r="CJ32" s="4"/>
      <c r="CK32" s="4" t="s">
        <v>483</v>
      </c>
      <c r="CL32" s="4" t="s">
        <v>483</v>
      </c>
      <c r="CM32" s="4"/>
      <c r="CN32" s="4"/>
      <c r="CO32" s="4"/>
    </row>
    <row r="33" ht="14.25" customHeight="1">
      <c r="A33" s="3" t="s">
        <v>129</v>
      </c>
      <c r="B33" s="4">
        <f t="shared" si="2"/>
        <v>2007</v>
      </c>
      <c r="C33" s="4" t="s">
        <v>484</v>
      </c>
      <c r="D33" s="4"/>
      <c r="E33" s="4"/>
      <c r="F33" s="4" t="s">
        <v>485</v>
      </c>
      <c r="G33" s="4" t="s">
        <v>431</v>
      </c>
      <c r="H33" s="4"/>
      <c r="I33" s="4"/>
      <c r="J33" s="4" t="s">
        <v>485</v>
      </c>
      <c r="K33" s="4"/>
      <c r="L33" s="4" t="s">
        <v>486</v>
      </c>
      <c r="M33" s="4" t="s">
        <v>484</v>
      </c>
      <c r="N33" s="4"/>
      <c r="O33" s="4"/>
      <c r="P33" s="4"/>
      <c r="Q33" s="4" t="s">
        <v>485</v>
      </c>
      <c r="R33" s="4" t="s">
        <v>431</v>
      </c>
      <c r="S33" s="4" t="s">
        <v>487</v>
      </c>
      <c r="T33" s="4"/>
      <c r="U33" s="4"/>
      <c r="V33" s="4" t="s">
        <v>487</v>
      </c>
      <c r="W33" s="4" t="s">
        <v>488</v>
      </c>
      <c r="X33" s="4" t="s">
        <v>488</v>
      </c>
      <c r="Y33" s="4" t="s">
        <v>488</v>
      </c>
      <c r="Z33" s="4"/>
      <c r="AA33" s="4"/>
      <c r="AB33" s="4"/>
      <c r="AC33" s="4"/>
      <c r="AD33" s="4"/>
      <c r="AE33" s="4"/>
      <c r="AF33" s="4"/>
      <c r="AG33" s="4"/>
      <c r="AH33" s="4"/>
      <c r="AI33" s="4" t="s">
        <v>489</v>
      </c>
      <c r="AJ33" s="4" t="s">
        <v>489</v>
      </c>
      <c r="AK33" s="4"/>
      <c r="AL33" s="4" t="s">
        <v>489</v>
      </c>
      <c r="AM33" s="4"/>
      <c r="AN33" s="4"/>
      <c r="AO33" s="4" t="s">
        <v>490</v>
      </c>
      <c r="AP33" s="4" t="s">
        <v>490</v>
      </c>
      <c r="AQ33" s="4" t="s">
        <v>490</v>
      </c>
      <c r="AR33" s="4"/>
      <c r="AS33" s="4" t="s">
        <v>490</v>
      </c>
      <c r="AT33" s="4" t="s">
        <v>489</v>
      </c>
      <c r="AU33" s="4" t="s">
        <v>489</v>
      </c>
      <c r="AV33" s="4" t="s">
        <v>489</v>
      </c>
      <c r="AW33" s="4" t="s">
        <v>489</v>
      </c>
      <c r="AX33" s="4"/>
      <c r="AY33" s="4" t="s">
        <v>489</v>
      </c>
      <c r="AZ33" s="4"/>
      <c r="BA33" s="4" t="s">
        <v>491</v>
      </c>
      <c r="BB33" s="4" t="s">
        <v>491</v>
      </c>
      <c r="BC33" s="4"/>
      <c r="BD33" s="4"/>
      <c r="BE33" s="4" t="s">
        <v>489</v>
      </c>
      <c r="BF33" s="4" t="s">
        <v>489</v>
      </c>
      <c r="BG33" s="4" t="s">
        <v>489</v>
      </c>
      <c r="BH33" s="4" t="s">
        <v>489</v>
      </c>
      <c r="BI33" s="4" t="s">
        <v>489</v>
      </c>
      <c r="BJ33" s="4" t="s">
        <v>492</v>
      </c>
      <c r="BK33" s="4" t="s">
        <v>492</v>
      </c>
      <c r="BL33" s="4"/>
      <c r="BM33" s="4"/>
      <c r="BN33" s="4"/>
      <c r="BO33" s="4"/>
      <c r="BP33" s="4"/>
      <c r="BQ33" s="4"/>
      <c r="BR33" s="4"/>
      <c r="BS33" s="4" t="s">
        <v>492</v>
      </c>
      <c r="BT33" s="4"/>
      <c r="BU33" s="4"/>
      <c r="BV33" s="4"/>
      <c r="BW33" s="4"/>
      <c r="BX33" s="4" t="s">
        <v>492</v>
      </c>
      <c r="BY33" s="4" t="s">
        <v>492</v>
      </c>
      <c r="BZ33" s="4"/>
      <c r="CA33" s="4" t="s">
        <v>492</v>
      </c>
      <c r="CB33" s="4"/>
      <c r="CC33" s="4" t="s">
        <v>492</v>
      </c>
      <c r="CD33" s="4"/>
      <c r="CE33" s="4"/>
      <c r="CF33" s="4"/>
      <c r="CG33" s="4" t="s">
        <v>492</v>
      </c>
      <c r="CH33" s="4"/>
      <c r="CI33" s="4"/>
      <c r="CJ33" s="4"/>
      <c r="CK33" s="4"/>
      <c r="CL33" s="4" t="s">
        <v>492</v>
      </c>
      <c r="CM33" s="4"/>
      <c r="CN33" s="4"/>
      <c r="CO33" s="4"/>
    </row>
    <row r="34" ht="14.25" customHeight="1">
      <c r="A34" s="3" t="s">
        <v>129</v>
      </c>
      <c r="B34" s="4">
        <f t="shared" si="2"/>
        <v>2008</v>
      </c>
      <c r="C34" s="4" t="s">
        <v>493</v>
      </c>
      <c r="D34" s="4"/>
      <c r="E34" s="4"/>
      <c r="F34" s="4" t="s">
        <v>494</v>
      </c>
      <c r="G34" s="4" t="s">
        <v>431</v>
      </c>
      <c r="H34" s="4"/>
      <c r="I34" s="4"/>
      <c r="J34" s="4" t="s">
        <v>494</v>
      </c>
      <c r="K34" s="4"/>
      <c r="L34" s="4" t="s">
        <v>495</v>
      </c>
      <c r="M34" s="4" t="s">
        <v>493</v>
      </c>
      <c r="N34" s="4"/>
      <c r="O34" s="4"/>
      <c r="P34" s="4"/>
      <c r="Q34" s="4" t="s">
        <v>494</v>
      </c>
      <c r="R34" s="4" t="s">
        <v>431</v>
      </c>
      <c r="S34" s="4" t="s">
        <v>496</v>
      </c>
      <c r="T34" s="4"/>
      <c r="U34" s="4"/>
      <c r="V34" s="4" t="s">
        <v>496</v>
      </c>
      <c r="W34" s="4" t="s">
        <v>497</v>
      </c>
      <c r="X34" s="4" t="s">
        <v>497</v>
      </c>
      <c r="Y34" s="4" t="s">
        <v>497</v>
      </c>
      <c r="Z34" s="4"/>
      <c r="AA34" s="4"/>
      <c r="AB34" s="4"/>
      <c r="AC34" s="4"/>
      <c r="AD34" s="4"/>
      <c r="AE34" s="4"/>
      <c r="AF34" s="4"/>
      <c r="AG34" s="4"/>
      <c r="AH34" s="4"/>
      <c r="AI34" s="4" t="s">
        <v>498</v>
      </c>
      <c r="AJ34" s="4" t="s">
        <v>498</v>
      </c>
      <c r="AK34" s="4"/>
      <c r="AL34" s="4" t="s">
        <v>498</v>
      </c>
      <c r="AM34" s="4"/>
      <c r="AN34" s="4"/>
      <c r="AO34" s="4" t="s">
        <v>499</v>
      </c>
      <c r="AP34" s="4" t="s">
        <v>499</v>
      </c>
      <c r="AQ34" s="4" t="s">
        <v>499</v>
      </c>
      <c r="AR34" s="4"/>
      <c r="AS34" s="4" t="s">
        <v>499</v>
      </c>
      <c r="AT34" s="4" t="s">
        <v>498</v>
      </c>
      <c r="AU34" s="4" t="s">
        <v>498</v>
      </c>
      <c r="AV34" s="4" t="s">
        <v>498</v>
      </c>
      <c r="AW34" s="4" t="s">
        <v>498</v>
      </c>
      <c r="AX34" s="4"/>
      <c r="AY34" s="4" t="s">
        <v>498</v>
      </c>
      <c r="AZ34" s="4"/>
      <c r="BA34" s="4" t="s">
        <v>500</v>
      </c>
      <c r="BB34" s="4" t="s">
        <v>500</v>
      </c>
      <c r="BC34" s="4"/>
      <c r="BD34" s="4"/>
      <c r="BE34" s="4" t="s">
        <v>498</v>
      </c>
      <c r="BF34" s="4" t="s">
        <v>498</v>
      </c>
      <c r="BG34" s="4" t="s">
        <v>498</v>
      </c>
      <c r="BH34" s="4" t="s">
        <v>498</v>
      </c>
      <c r="BI34" s="4" t="s">
        <v>498</v>
      </c>
      <c r="BJ34" s="4" t="s">
        <v>501</v>
      </c>
      <c r="BK34" s="4" t="s">
        <v>501</v>
      </c>
      <c r="BL34" s="4"/>
      <c r="BM34" s="4"/>
      <c r="BN34" s="4"/>
      <c r="BO34" s="4"/>
      <c r="BP34" s="4"/>
      <c r="BQ34" s="4"/>
      <c r="BR34" s="4"/>
      <c r="BS34" s="4" t="s">
        <v>501</v>
      </c>
      <c r="BT34" s="4"/>
      <c r="BU34" s="4"/>
      <c r="BV34" s="4"/>
      <c r="BW34" s="4"/>
      <c r="BX34" s="4" t="s">
        <v>501</v>
      </c>
      <c r="BY34" s="4" t="s">
        <v>501</v>
      </c>
      <c r="BZ34" s="4"/>
      <c r="CA34" s="4" t="s">
        <v>501</v>
      </c>
      <c r="CB34" s="4"/>
      <c r="CC34" s="4" t="s">
        <v>501</v>
      </c>
      <c r="CD34" s="4"/>
      <c r="CE34" s="4"/>
      <c r="CF34" s="4"/>
      <c r="CG34" s="4" t="s">
        <v>501</v>
      </c>
      <c r="CH34" s="4"/>
      <c r="CI34" s="4"/>
      <c r="CJ34" s="4"/>
      <c r="CK34" s="4"/>
      <c r="CL34" s="4" t="s">
        <v>501</v>
      </c>
      <c r="CM34" s="4"/>
      <c r="CN34" s="4"/>
      <c r="CO34" s="4"/>
    </row>
    <row r="35" ht="14.25" customHeight="1">
      <c r="A35" s="3" t="s">
        <v>129</v>
      </c>
      <c r="B35" s="4">
        <f t="shared" si="2"/>
        <v>2009</v>
      </c>
      <c r="C35" s="4" t="s">
        <v>502</v>
      </c>
      <c r="D35" s="4"/>
      <c r="E35" s="4"/>
      <c r="F35" s="4" t="s">
        <v>503</v>
      </c>
      <c r="G35" s="4" t="s">
        <v>431</v>
      </c>
      <c r="H35" s="4"/>
      <c r="I35" s="4"/>
      <c r="J35" s="4" t="s">
        <v>503</v>
      </c>
      <c r="K35" s="4"/>
      <c r="L35" s="4" t="s">
        <v>504</v>
      </c>
      <c r="M35" s="4" t="s">
        <v>502</v>
      </c>
      <c r="N35" s="4"/>
      <c r="O35" s="4"/>
      <c r="P35" s="4"/>
      <c r="Q35" s="4" t="s">
        <v>503</v>
      </c>
      <c r="R35" s="4" t="s">
        <v>431</v>
      </c>
      <c r="S35" s="4" t="s">
        <v>505</v>
      </c>
      <c r="T35" s="4"/>
      <c r="U35" s="4"/>
      <c r="V35" s="4" t="s">
        <v>505</v>
      </c>
      <c r="W35" s="4" t="s">
        <v>506</v>
      </c>
      <c r="X35" s="4" t="s">
        <v>506</v>
      </c>
      <c r="Y35" s="4" t="s">
        <v>506</v>
      </c>
      <c r="Z35" s="4"/>
      <c r="AA35" s="4"/>
      <c r="AB35" s="4"/>
      <c r="AC35" s="4"/>
      <c r="AD35" s="4"/>
      <c r="AE35" s="4"/>
      <c r="AF35" s="4"/>
      <c r="AG35" s="4"/>
      <c r="AH35" s="4"/>
      <c r="AI35" s="4" t="s">
        <v>507</v>
      </c>
      <c r="AJ35" s="4" t="s">
        <v>507</v>
      </c>
      <c r="AK35" s="4"/>
      <c r="AL35" s="4" t="s">
        <v>507</v>
      </c>
      <c r="AM35" s="4"/>
      <c r="AN35" s="4"/>
      <c r="AO35" s="4" t="s">
        <v>508</v>
      </c>
      <c r="AP35" s="4" t="s">
        <v>508</v>
      </c>
      <c r="AQ35" s="4" t="s">
        <v>508</v>
      </c>
      <c r="AR35" s="4"/>
      <c r="AS35" s="4" t="s">
        <v>508</v>
      </c>
      <c r="AT35" s="4" t="s">
        <v>507</v>
      </c>
      <c r="AU35" s="4" t="s">
        <v>507</v>
      </c>
      <c r="AV35" s="4" t="s">
        <v>507</v>
      </c>
      <c r="AW35" s="4" t="s">
        <v>507</v>
      </c>
      <c r="AX35" s="4"/>
      <c r="AY35" s="4" t="s">
        <v>507</v>
      </c>
      <c r="AZ35" s="4" t="s">
        <v>507</v>
      </c>
      <c r="BA35" s="4" t="s">
        <v>509</v>
      </c>
      <c r="BB35" s="4" t="s">
        <v>509</v>
      </c>
      <c r="BC35" s="4" t="s">
        <v>509</v>
      </c>
      <c r="BD35" s="4"/>
      <c r="BE35" s="4" t="s">
        <v>507</v>
      </c>
      <c r="BF35" s="4" t="s">
        <v>507</v>
      </c>
      <c r="BG35" s="4" t="s">
        <v>507</v>
      </c>
      <c r="BH35" s="4" t="s">
        <v>507</v>
      </c>
      <c r="BI35" s="4" t="s">
        <v>507</v>
      </c>
      <c r="BJ35" s="4" t="s">
        <v>510</v>
      </c>
      <c r="BK35" s="4" t="s">
        <v>510</v>
      </c>
      <c r="BL35" s="4"/>
      <c r="BM35" s="4"/>
      <c r="BN35" s="4"/>
      <c r="BO35" s="4"/>
      <c r="BP35" s="4"/>
      <c r="BQ35" s="4"/>
      <c r="BR35" s="4"/>
      <c r="BS35" s="4" t="s">
        <v>510</v>
      </c>
      <c r="BT35" s="4"/>
      <c r="BU35" s="4"/>
      <c r="BV35" s="4"/>
      <c r="BW35" s="4"/>
      <c r="BX35" s="4" t="s">
        <v>510</v>
      </c>
      <c r="BY35" s="4" t="s">
        <v>510</v>
      </c>
      <c r="BZ35" s="4"/>
      <c r="CA35" s="4" t="s">
        <v>510</v>
      </c>
      <c r="CB35" s="4"/>
      <c r="CC35" s="4" t="s">
        <v>510</v>
      </c>
      <c r="CD35" s="4"/>
      <c r="CE35" s="4"/>
      <c r="CF35" s="4"/>
      <c r="CG35" s="4" t="s">
        <v>510</v>
      </c>
      <c r="CH35" s="4"/>
      <c r="CI35" s="4"/>
      <c r="CJ35" s="4"/>
      <c r="CK35" s="4"/>
      <c r="CL35" s="4" t="s">
        <v>510</v>
      </c>
      <c r="CM35" s="4"/>
      <c r="CN35" s="4"/>
      <c r="CO35" s="4"/>
    </row>
    <row r="36" ht="14.25" customHeight="1">
      <c r="A36" s="3" t="s">
        <v>129</v>
      </c>
      <c r="B36" s="4">
        <f t="shared" si="2"/>
        <v>2010</v>
      </c>
      <c r="C36" s="4" t="s">
        <v>511</v>
      </c>
      <c r="D36" s="4"/>
      <c r="E36" s="4"/>
      <c r="F36" s="4" t="s">
        <v>512</v>
      </c>
      <c r="G36" s="4" t="s">
        <v>431</v>
      </c>
      <c r="H36" s="4" t="s">
        <v>513</v>
      </c>
      <c r="I36" s="4"/>
      <c r="J36" s="4" t="s">
        <v>512</v>
      </c>
      <c r="K36" s="4"/>
      <c r="L36" s="4" t="s">
        <v>514</v>
      </c>
      <c r="M36" s="4" t="s">
        <v>511</v>
      </c>
      <c r="N36" s="4"/>
      <c r="O36" s="4"/>
      <c r="P36" s="4"/>
      <c r="Q36" s="4" t="s">
        <v>512</v>
      </c>
      <c r="R36" s="4" t="s">
        <v>431</v>
      </c>
      <c r="S36" s="4" t="s">
        <v>515</v>
      </c>
      <c r="T36" s="4"/>
      <c r="U36" s="4"/>
      <c r="V36" s="4" t="s">
        <v>515</v>
      </c>
      <c r="W36" s="4" t="s">
        <v>516</v>
      </c>
      <c r="X36" s="4" t="s">
        <v>516</v>
      </c>
      <c r="Y36" s="4" t="s">
        <v>516</v>
      </c>
      <c r="Z36" s="4"/>
      <c r="AA36" s="4"/>
      <c r="AB36" s="4"/>
      <c r="AC36" s="4"/>
      <c r="AD36" s="4"/>
      <c r="AE36" s="4"/>
      <c r="AF36" s="4"/>
      <c r="AG36" s="4"/>
      <c r="AH36" s="4"/>
      <c r="AI36" s="4" t="s">
        <v>513</v>
      </c>
      <c r="AJ36" s="4" t="s">
        <v>513</v>
      </c>
      <c r="AK36" s="4"/>
      <c r="AL36" s="4" t="s">
        <v>513</v>
      </c>
      <c r="AM36" s="4"/>
      <c r="AN36" s="4"/>
      <c r="AO36" s="4" t="s">
        <v>517</v>
      </c>
      <c r="AP36" s="4" t="s">
        <v>517</v>
      </c>
      <c r="AQ36" s="4" t="s">
        <v>517</v>
      </c>
      <c r="AR36" s="4"/>
      <c r="AS36" s="4" t="s">
        <v>517</v>
      </c>
      <c r="AT36" s="4" t="s">
        <v>513</v>
      </c>
      <c r="AU36" s="4" t="s">
        <v>513</v>
      </c>
      <c r="AV36" s="4" t="s">
        <v>513</v>
      </c>
      <c r="AW36" s="4" t="s">
        <v>513</v>
      </c>
      <c r="AX36" s="4"/>
      <c r="AY36" s="4" t="s">
        <v>513</v>
      </c>
      <c r="AZ36" s="4" t="s">
        <v>513</v>
      </c>
      <c r="BA36" s="4" t="s">
        <v>518</v>
      </c>
      <c r="BB36" s="4" t="s">
        <v>518</v>
      </c>
      <c r="BC36" s="4" t="s">
        <v>518</v>
      </c>
      <c r="BD36" s="4"/>
      <c r="BE36" s="4" t="s">
        <v>513</v>
      </c>
      <c r="BF36" s="4" t="s">
        <v>513</v>
      </c>
      <c r="BG36" s="4" t="s">
        <v>513</v>
      </c>
      <c r="BH36" s="4" t="s">
        <v>513</v>
      </c>
      <c r="BI36" s="4" t="s">
        <v>513</v>
      </c>
      <c r="BJ36" s="4" t="s">
        <v>519</v>
      </c>
      <c r="BK36" s="4" t="s">
        <v>519</v>
      </c>
      <c r="BL36" s="4"/>
      <c r="BM36" s="4"/>
      <c r="BN36" s="4"/>
      <c r="BO36" s="4"/>
      <c r="BP36" s="4"/>
      <c r="BQ36" s="4"/>
      <c r="BR36" s="4"/>
      <c r="BS36" s="4" t="s">
        <v>519</v>
      </c>
      <c r="BT36" s="4"/>
      <c r="BU36" s="4"/>
      <c r="BV36" s="4"/>
      <c r="BW36" s="4"/>
      <c r="BX36" s="4" t="s">
        <v>519</v>
      </c>
      <c r="BY36" s="4" t="s">
        <v>519</v>
      </c>
      <c r="BZ36" s="4"/>
      <c r="CA36" s="4" t="s">
        <v>519</v>
      </c>
      <c r="CB36" s="4"/>
      <c r="CC36" s="4" t="s">
        <v>519</v>
      </c>
      <c r="CD36" s="4"/>
      <c r="CE36" s="4"/>
      <c r="CF36" s="4"/>
      <c r="CG36" s="4" t="s">
        <v>519</v>
      </c>
      <c r="CH36" s="4"/>
      <c r="CI36" s="4"/>
      <c r="CJ36" s="4"/>
      <c r="CK36" s="4"/>
      <c r="CL36" s="4" t="s">
        <v>519</v>
      </c>
      <c r="CM36" s="4"/>
      <c r="CN36" s="4"/>
      <c r="CO36" s="4"/>
    </row>
    <row r="37" ht="14.25" customHeight="1">
      <c r="A37" s="3" t="s">
        <v>129</v>
      </c>
      <c r="B37" s="4">
        <f t="shared" si="2"/>
        <v>2011</v>
      </c>
      <c r="C37" s="4" t="s">
        <v>520</v>
      </c>
      <c r="D37" s="4"/>
      <c r="E37" s="4"/>
      <c r="F37" s="4" t="s">
        <v>521</v>
      </c>
      <c r="G37" s="4" t="s">
        <v>431</v>
      </c>
      <c r="H37" s="4" t="s">
        <v>522</v>
      </c>
      <c r="I37" s="4"/>
      <c r="J37" s="4" t="s">
        <v>521</v>
      </c>
      <c r="K37" s="4"/>
      <c r="L37" s="4" t="s">
        <v>523</v>
      </c>
      <c r="M37" s="4" t="s">
        <v>520</v>
      </c>
      <c r="N37" s="4"/>
      <c r="O37" s="4"/>
      <c r="P37" s="4"/>
      <c r="Q37" s="4" t="s">
        <v>521</v>
      </c>
      <c r="R37" s="4" t="s">
        <v>431</v>
      </c>
      <c r="S37" s="4" t="s">
        <v>524</v>
      </c>
      <c r="T37" s="4"/>
      <c r="U37" s="4"/>
      <c r="V37" s="4" t="s">
        <v>524</v>
      </c>
      <c r="W37" s="4" t="s">
        <v>525</v>
      </c>
      <c r="X37" s="4" t="s">
        <v>525</v>
      </c>
      <c r="Y37" s="4" t="s">
        <v>525</v>
      </c>
      <c r="Z37" s="4"/>
      <c r="AA37" s="4"/>
      <c r="AB37" s="4"/>
      <c r="AC37" s="4"/>
      <c r="AD37" s="4"/>
      <c r="AE37" s="4"/>
      <c r="AF37" s="4"/>
      <c r="AG37" s="4"/>
      <c r="AH37" s="4"/>
      <c r="AI37" s="4" t="s">
        <v>522</v>
      </c>
      <c r="AJ37" s="4" t="s">
        <v>522</v>
      </c>
      <c r="AK37" s="4"/>
      <c r="AL37" s="4" t="s">
        <v>522</v>
      </c>
      <c r="AM37" s="4"/>
      <c r="AN37" s="4"/>
      <c r="AO37" s="4" t="s">
        <v>526</v>
      </c>
      <c r="AP37" s="4" t="s">
        <v>526</v>
      </c>
      <c r="AQ37" s="4" t="s">
        <v>526</v>
      </c>
      <c r="AR37" s="4"/>
      <c r="AS37" s="4" t="s">
        <v>526</v>
      </c>
      <c r="AT37" s="4" t="s">
        <v>522</v>
      </c>
      <c r="AU37" s="4" t="s">
        <v>522</v>
      </c>
      <c r="AV37" s="4" t="s">
        <v>522</v>
      </c>
      <c r="AW37" s="4" t="s">
        <v>522</v>
      </c>
      <c r="AX37" s="4"/>
      <c r="AY37" s="4" t="s">
        <v>522</v>
      </c>
      <c r="AZ37" s="4" t="s">
        <v>522</v>
      </c>
      <c r="BA37" s="4" t="s">
        <v>527</v>
      </c>
      <c r="BB37" s="4" t="s">
        <v>527</v>
      </c>
      <c r="BC37" s="4" t="s">
        <v>527</v>
      </c>
      <c r="BD37" s="4"/>
      <c r="BE37" s="4" t="s">
        <v>522</v>
      </c>
      <c r="BF37" s="4" t="s">
        <v>522</v>
      </c>
      <c r="BG37" s="4" t="s">
        <v>522</v>
      </c>
      <c r="BH37" s="4" t="s">
        <v>522</v>
      </c>
      <c r="BI37" s="4" t="s">
        <v>522</v>
      </c>
      <c r="BJ37" s="4" t="s">
        <v>528</v>
      </c>
      <c r="BK37" s="4" t="s">
        <v>528</v>
      </c>
      <c r="BL37" s="4"/>
      <c r="BM37" s="4"/>
      <c r="BN37" s="4"/>
      <c r="BO37" s="4"/>
      <c r="BP37" s="4"/>
      <c r="BQ37" s="4"/>
      <c r="BR37" s="4"/>
      <c r="BS37" s="4" t="s">
        <v>528</v>
      </c>
      <c r="BT37" s="4"/>
      <c r="BU37" s="4"/>
      <c r="BV37" s="4"/>
      <c r="BW37" s="4"/>
      <c r="BX37" s="4" t="s">
        <v>528</v>
      </c>
      <c r="BY37" s="4" t="s">
        <v>528</v>
      </c>
      <c r="BZ37" s="4"/>
      <c r="CA37" s="4" t="s">
        <v>528</v>
      </c>
      <c r="CB37" s="4"/>
      <c r="CC37" s="4" t="s">
        <v>528</v>
      </c>
      <c r="CD37" s="4"/>
      <c r="CE37" s="4"/>
      <c r="CF37" s="4"/>
      <c r="CG37" s="4" t="s">
        <v>528</v>
      </c>
      <c r="CH37" s="4"/>
      <c r="CI37" s="4"/>
      <c r="CJ37" s="4"/>
      <c r="CK37" s="4"/>
      <c r="CL37" s="4"/>
      <c r="CM37" s="4"/>
      <c r="CN37" s="4"/>
      <c r="CO37" s="4"/>
    </row>
    <row r="38" ht="14.25" customHeight="1">
      <c r="A38" s="3" t="s">
        <v>129</v>
      </c>
      <c r="B38" s="4">
        <f t="shared" si="2"/>
        <v>2012</v>
      </c>
      <c r="C38" s="4" t="s">
        <v>529</v>
      </c>
      <c r="D38" s="4"/>
      <c r="E38" s="4"/>
      <c r="F38" s="4" t="s">
        <v>530</v>
      </c>
      <c r="G38" s="4" t="s">
        <v>431</v>
      </c>
      <c r="H38" s="4" t="s">
        <v>531</v>
      </c>
      <c r="I38" s="4"/>
      <c r="J38" s="4" t="s">
        <v>530</v>
      </c>
      <c r="K38" s="4"/>
      <c r="L38" s="4" t="s">
        <v>532</v>
      </c>
      <c r="M38" s="4" t="s">
        <v>529</v>
      </c>
      <c r="N38" s="4" t="s">
        <v>529</v>
      </c>
      <c r="O38" s="4"/>
      <c r="P38" s="4"/>
      <c r="Q38" s="4" t="s">
        <v>530</v>
      </c>
      <c r="R38" s="4" t="s">
        <v>431</v>
      </c>
      <c r="S38" s="4" t="s">
        <v>533</v>
      </c>
      <c r="T38" s="4"/>
      <c r="U38" s="4"/>
      <c r="V38" s="4" t="s">
        <v>533</v>
      </c>
      <c r="W38" s="4" t="s">
        <v>534</v>
      </c>
      <c r="X38" s="4" t="s">
        <v>534</v>
      </c>
      <c r="Y38" s="4" t="s">
        <v>534</v>
      </c>
      <c r="Z38" s="4"/>
      <c r="AA38" s="4"/>
      <c r="AB38" s="4"/>
      <c r="AC38" s="4"/>
      <c r="AD38" s="4"/>
      <c r="AE38" s="4"/>
      <c r="AF38" s="4"/>
      <c r="AG38" s="4"/>
      <c r="AH38" s="4"/>
      <c r="AI38" s="4" t="s">
        <v>531</v>
      </c>
      <c r="AJ38" s="4" t="s">
        <v>531</v>
      </c>
      <c r="AK38" s="4"/>
      <c r="AL38" s="4" t="s">
        <v>531</v>
      </c>
      <c r="AM38" s="4"/>
      <c r="AN38" s="4"/>
      <c r="AO38" s="4" t="s">
        <v>535</v>
      </c>
      <c r="AP38" s="4" t="s">
        <v>535</v>
      </c>
      <c r="AQ38" s="4" t="s">
        <v>535</v>
      </c>
      <c r="AR38" s="4" t="s">
        <v>535</v>
      </c>
      <c r="AS38" s="4"/>
      <c r="AT38" s="4" t="s">
        <v>531</v>
      </c>
      <c r="AU38" s="4" t="s">
        <v>531</v>
      </c>
      <c r="AV38" s="4" t="s">
        <v>531</v>
      </c>
      <c r="AW38" s="4" t="s">
        <v>531</v>
      </c>
      <c r="AX38" s="4"/>
      <c r="AY38" s="4" t="s">
        <v>531</v>
      </c>
      <c r="AZ38" s="4" t="s">
        <v>531</v>
      </c>
      <c r="BA38" s="4" t="s">
        <v>536</v>
      </c>
      <c r="BB38" s="4" t="s">
        <v>536</v>
      </c>
      <c r="BC38" s="4" t="s">
        <v>536</v>
      </c>
      <c r="BD38" s="4"/>
      <c r="BE38" s="4" t="s">
        <v>531</v>
      </c>
      <c r="BF38" s="4" t="s">
        <v>531</v>
      </c>
      <c r="BG38" s="4" t="s">
        <v>531</v>
      </c>
      <c r="BH38" s="4" t="s">
        <v>531</v>
      </c>
      <c r="BI38" s="4" t="s">
        <v>531</v>
      </c>
      <c r="BJ38" s="4" t="s">
        <v>537</v>
      </c>
      <c r="BK38" s="4" t="s">
        <v>537</v>
      </c>
      <c r="BL38" s="4"/>
      <c r="BM38" s="4"/>
      <c r="BN38" s="4"/>
      <c r="BO38" s="4"/>
      <c r="BP38" s="4"/>
      <c r="BQ38" s="4"/>
      <c r="BR38" s="4"/>
      <c r="BS38" s="4" t="s">
        <v>537</v>
      </c>
      <c r="BT38" s="4"/>
      <c r="BU38" s="4"/>
      <c r="BV38" s="4"/>
      <c r="BW38" s="4"/>
      <c r="BX38" s="4" t="s">
        <v>537</v>
      </c>
      <c r="BY38" s="4" t="s">
        <v>537</v>
      </c>
      <c r="BZ38" s="4"/>
      <c r="CA38" s="4" t="s">
        <v>537</v>
      </c>
      <c r="CB38" s="4"/>
      <c r="CC38" s="4" t="s">
        <v>537</v>
      </c>
      <c r="CD38" s="4"/>
      <c r="CE38" s="4"/>
      <c r="CF38" s="4"/>
      <c r="CG38" s="4" t="s">
        <v>537</v>
      </c>
      <c r="CH38" s="4"/>
      <c r="CI38" s="4"/>
      <c r="CJ38" s="4"/>
      <c r="CK38" s="4"/>
      <c r="CL38" s="4" t="s">
        <v>537</v>
      </c>
      <c r="CM38" s="4"/>
      <c r="CN38" s="4"/>
      <c r="CO38" s="4"/>
    </row>
    <row r="39" ht="14.25" customHeight="1">
      <c r="A39" s="3" t="s">
        <v>129</v>
      </c>
      <c r="B39" s="4">
        <f t="shared" si="2"/>
        <v>2013</v>
      </c>
      <c r="C39" s="4" t="s">
        <v>538</v>
      </c>
      <c r="D39" s="4"/>
      <c r="E39" s="4"/>
      <c r="F39" s="4" t="s">
        <v>539</v>
      </c>
      <c r="G39" s="4" t="s">
        <v>431</v>
      </c>
      <c r="H39" s="4" t="s">
        <v>540</v>
      </c>
      <c r="I39" s="4"/>
      <c r="J39" s="4" t="s">
        <v>539</v>
      </c>
      <c r="K39" s="4"/>
      <c r="L39" s="4" t="s">
        <v>541</v>
      </c>
      <c r="M39" s="4" t="s">
        <v>538</v>
      </c>
      <c r="N39" s="4" t="s">
        <v>538</v>
      </c>
      <c r="O39" s="4"/>
      <c r="P39" s="4"/>
      <c r="Q39" s="4" t="s">
        <v>539</v>
      </c>
      <c r="R39" s="4" t="s">
        <v>431</v>
      </c>
      <c r="S39" s="4" t="s">
        <v>542</v>
      </c>
      <c r="T39" s="4"/>
      <c r="U39" s="4"/>
      <c r="V39" s="4" t="s">
        <v>542</v>
      </c>
      <c r="W39" s="4" t="s">
        <v>543</v>
      </c>
      <c r="X39" s="4" t="s">
        <v>543</v>
      </c>
      <c r="Y39" s="4" t="s">
        <v>543</v>
      </c>
      <c r="Z39" s="4"/>
      <c r="AA39" s="4"/>
      <c r="AB39" s="4"/>
      <c r="AC39" s="4"/>
      <c r="AD39" s="4"/>
      <c r="AE39" s="4"/>
      <c r="AF39" s="4"/>
      <c r="AG39" s="4"/>
      <c r="AH39" s="4"/>
      <c r="AI39" s="4" t="s">
        <v>540</v>
      </c>
      <c r="AJ39" s="4" t="s">
        <v>540</v>
      </c>
      <c r="AK39" s="4"/>
      <c r="AL39" s="4" t="s">
        <v>540</v>
      </c>
      <c r="AM39" s="4"/>
      <c r="AN39" s="4"/>
      <c r="AO39" s="4" t="s">
        <v>544</v>
      </c>
      <c r="AP39" s="4" t="s">
        <v>544</v>
      </c>
      <c r="AQ39" s="4" t="s">
        <v>544</v>
      </c>
      <c r="AR39" s="4" t="s">
        <v>544</v>
      </c>
      <c r="AS39" s="4"/>
      <c r="AT39" s="4" t="s">
        <v>540</v>
      </c>
      <c r="AU39" s="4" t="s">
        <v>540</v>
      </c>
      <c r="AV39" s="4" t="s">
        <v>540</v>
      </c>
      <c r="AW39" s="4" t="s">
        <v>540</v>
      </c>
      <c r="AX39" s="4"/>
      <c r="AY39" s="4" t="s">
        <v>540</v>
      </c>
      <c r="AZ39" s="4" t="s">
        <v>540</v>
      </c>
      <c r="BA39" s="4" t="s">
        <v>545</v>
      </c>
      <c r="BB39" s="4" t="s">
        <v>545</v>
      </c>
      <c r="BC39" s="4" t="s">
        <v>545</v>
      </c>
      <c r="BD39" s="4"/>
      <c r="BE39" s="4" t="s">
        <v>540</v>
      </c>
      <c r="BF39" s="4" t="s">
        <v>540</v>
      </c>
      <c r="BG39" s="4" t="s">
        <v>540</v>
      </c>
      <c r="BH39" s="4" t="s">
        <v>540</v>
      </c>
      <c r="BI39" s="4" t="s">
        <v>540</v>
      </c>
      <c r="BJ39" s="4" t="s">
        <v>546</v>
      </c>
      <c r="BK39" s="4" t="s">
        <v>546</v>
      </c>
      <c r="BL39" s="4"/>
      <c r="BM39" s="4"/>
      <c r="BN39" s="4"/>
      <c r="BO39" s="4" t="s">
        <v>546</v>
      </c>
      <c r="BP39" s="4"/>
      <c r="BQ39" s="4"/>
      <c r="BR39" s="4"/>
      <c r="BS39" s="4" t="s">
        <v>546</v>
      </c>
      <c r="BT39" s="4"/>
      <c r="BU39" s="4"/>
      <c r="BV39" s="4"/>
      <c r="BW39" s="4"/>
      <c r="BX39" s="4" t="s">
        <v>546</v>
      </c>
      <c r="BY39" s="4" t="s">
        <v>546</v>
      </c>
      <c r="BZ39" s="4"/>
      <c r="CA39" s="4" t="s">
        <v>546</v>
      </c>
      <c r="CB39" s="4"/>
      <c r="CC39" s="4" t="s">
        <v>546</v>
      </c>
      <c r="CD39" s="4"/>
      <c r="CE39" s="4"/>
      <c r="CF39" s="4"/>
      <c r="CG39" s="4" t="s">
        <v>546</v>
      </c>
      <c r="CH39" s="4"/>
      <c r="CI39" s="4"/>
      <c r="CJ39" s="4"/>
      <c r="CK39" s="4"/>
      <c r="CL39" s="4" t="s">
        <v>546</v>
      </c>
      <c r="CM39" s="4"/>
      <c r="CN39" s="4"/>
      <c r="CO39" s="4"/>
    </row>
    <row r="40" ht="14.25" customHeight="1">
      <c r="A40" s="3" t="s">
        <v>129</v>
      </c>
      <c r="B40" s="4">
        <f t="shared" si="2"/>
        <v>2014</v>
      </c>
      <c r="C40" s="4" t="s">
        <v>547</v>
      </c>
      <c r="D40" s="4"/>
      <c r="E40" s="4" t="s">
        <v>548</v>
      </c>
      <c r="F40" s="4" t="s">
        <v>549</v>
      </c>
      <c r="G40" s="4" t="s">
        <v>431</v>
      </c>
      <c r="H40" s="4" t="s">
        <v>550</v>
      </c>
      <c r="I40" s="4"/>
      <c r="J40" s="4" t="s">
        <v>549</v>
      </c>
      <c r="K40" s="4"/>
      <c r="L40" s="4" t="s">
        <v>551</v>
      </c>
      <c r="M40" s="4" t="s">
        <v>548</v>
      </c>
      <c r="N40" s="4" t="s">
        <v>548</v>
      </c>
      <c r="O40" s="4"/>
      <c r="P40" s="4"/>
      <c r="Q40" s="4" t="s">
        <v>549</v>
      </c>
      <c r="R40" s="4" t="s">
        <v>431</v>
      </c>
      <c r="S40" s="4" t="s">
        <v>552</v>
      </c>
      <c r="T40" s="4"/>
      <c r="U40" s="4"/>
      <c r="V40" s="4" t="s">
        <v>552</v>
      </c>
      <c r="W40" s="4" t="s">
        <v>553</v>
      </c>
      <c r="X40" s="4" t="s">
        <v>553</v>
      </c>
      <c r="Y40" s="4" t="s">
        <v>550</v>
      </c>
      <c r="Z40" s="4"/>
      <c r="AA40" s="4"/>
      <c r="AB40" s="4"/>
      <c r="AC40" s="4"/>
      <c r="AD40" s="4"/>
      <c r="AE40" s="4"/>
      <c r="AF40" s="4"/>
      <c r="AG40" s="4"/>
      <c r="AH40" s="4"/>
      <c r="AI40" s="4" t="s">
        <v>550</v>
      </c>
      <c r="AJ40" s="4" t="s">
        <v>550</v>
      </c>
      <c r="AK40" s="4"/>
      <c r="AL40" s="4" t="s">
        <v>550</v>
      </c>
      <c r="AM40" s="4"/>
      <c r="AN40" s="4"/>
      <c r="AO40" s="4" t="s">
        <v>554</v>
      </c>
      <c r="AP40" s="4" t="s">
        <v>554</v>
      </c>
      <c r="AQ40" s="4" t="s">
        <v>554</v>
      </c>
      <c r="AR40" s="4" t="s">
        <v>554</v>
      </c>
      <c r="AS40" s="4"/>
      <c r="AT40" s="4" t="s">
        <v>550</v>
      </c>
      <c r="AU40" s="4" t="s">
        <v>550</v>
      </c>
      <c r="AV40" s="4" t="s">
        <v>550</v>
      </c>
      <c r="AW40" s="4" t="s">
        <v>555</v>
      </c>
      <c r="AX40" s="4"/>
      <c r="AY40" s="4" t="s">
        <v>550</v>
      </c>
      <c r="AZ40" s="4" t="s">
        <v>550</v>
      </c>
      <c r="BA40" s="4" t="s">
        <v>556</v>
      </c>
      <c r="BB40" s="4" t="s">
        <v>556</v>
      </c>
      <c r="BC40" s="4" t="s">
        <v>551</v>
      </c>
      <c r="BD40" s="4"/>
      <c r="BE40" s="4" t="s">
        <v>557</v>
      </c>
      <c r="BF40" s="4" t="s">
        <v>557</v>
      </c>
      <c r="BG40" s="4" t="s">
        <v>557</v>
      </c>
      <c r="BH40" s="4" t="s">
        <v>557</v>
      </c>
      <c r="BI40" s="4" t="s">
        <v>557</v>
      </c>
      <c r="BJ40" s="4" t="s">
        <v>558</v>
      </c>
      <c r="BK40" s="4" t="s">
        <v>558</v>
      </c>
      <c r="BL40" s="4"/>
      <c r="BM40" s="4"/>
      <c r="BN40" s="4"/>
      <c r="BO40" s="4" t="s">
        <v>558</v>
      </c>
      <c r="BP40" s="4"/>
      <c r="BQ40" s="4"/>
      <c r="BR40" s="4"/>
      <c r="BS40" s="4" t="s">
        <v>558</v>
      </c>
      <c r="BT40" s="4"/>
      <c r="BU40" s="4"/>
      <c r="BV40" s="4"/>
      <c r="BW40" s="4"/>
      <c r="BX40" s="4" t="s">
        <v>558</v>
      </c>
      <c r="BY40" s="4" t="s">
        <v>558</v>
      </c>
      <c r="BZ40" s="4"/>
      <c r="CA40" s="4" t="s">
        <v>558</v>
      </c>
      <c r="CB40" s="4" t="s">
        <v>558</v>
      </c>
      <c r="CC40" s="4" t="s">
        <v>558</v>
      </c>
      <c r="CD40" s="4"/>
      <c r="CE40" s="4"/>
      <c r="CF40" s="4"/>
      <c r="CG40" s="4" t="s">
        <v>558</v>
      </c>
      <c r="CH40" s="4"/>
      <c r="CI40" s="4"/>
      <c r="CJ40" s="4"/>
      <c r="CK40" s="4"/>
      <c r="CL40" s="4" t="s">
        <v>558</v>
      </c>
      <c r="CM40" s="4"/>
      <c r="CN40" s="4"/>
      <c r="CO40" s="4"/>
    </row>
    <row r="41" ht="14.25" customHeight="1">
      <c r="A41" s="3" t="s">
        <v>129</v>
      </c>
      <c r="B41" s="4">
        <f t="shared" si="2"/>
        <v>2015</v>
      </c>
      <c r="C41" s="4" t="s">
        <v>559</v>
      </c>
      <c r="D41" s="4"/>
      <c r="E41" s="4" t="s">
        <v>560</v>
      </c>
      <c r="F41" s="4" t="s">
        <v>561</v>
      </c>
      <c r="G41" s="4" t="s">
        <v>562</v>
      </c>
      <c r="H41" s="4" t="s">
        <v>563</v>
      </c>
      <c r="I41" s="4"/>
      <c r="J41" s="4" t="s">
        <v>561</v>
      </c>
      <c r="K41" s="4"/>
      <c r="L41" s="4" t="s">
        <v>564</v>
      </c>
      <c r="M41" s="4" t="s">
        <v>560</v>
      </c>
      <c r="N41" s="4" t="s">
        <v>560</v>
      </c>
      <c r="O41" s="4"/>
      <c r="P41" s="4"/>
      <c r="Q41" s="4" t="s">
        <v>561</v>
      </c>
      <c r="R41" s="4" t="s">
        <v>562</v>
      </c>
      <c r="S41" s="4" t="s">
        <v>565</v>
      </c>
      <c r="T41" s="4"/>
      <c r="U41" s="4"/>
      <c r="V41" s="4" t="s">
        <v>565</v>
      </c>
      <c r="W41" s="4" t="s">
        <v>566</v>
      </c>
      <c r="X41" s="4" t="s">
        <v>566</v>
      </c>
      <c r="Y41" s="4" t="s">
        <v>563</v>
      </c>
      <c r="Z41" s="4"/>
      <c r="AA41" s="4"/>
      <c r="AB41" s="4"/>
      <c r="AC41" s="4"/>
      <c r="AD41" s="4"/>
      <c r="AE41" s="4"/>
      <c r="AF41" s="4"/>
      <c r="AG41" s="4"/>
      <c r="AH41" s="4"/>
      <c r="AI41" s="4" t="s">
        <v>563</v>
      </c>
      <c r="AJ41" s="4" t="s">
        <v>563</v>
      </c>
      <c r="AK41" s="4"/>
      <c r="AL41" s="4" t="s">
        <v>563</v>
      </c>
      <c r="AM41" s="4"/>
      <c r="AN41" s="4"/>
      <c r="AO41" s="4" t="s">
        <v>567</v>
      </c>
      <c r="AP41" s="4" t="s">
        <v>567</v>
      </c>
      <c r="AQ41" s="4" t="s">
        <v>567</v>
      </c>
      <c r="AR41" s="4"/>
      <c r="AS41" s="4"/>
      <c r="AT41" s="4" t="s">
        <v>563</v>
      </c>
      <c r="AU41" s="4" t="s">
        <v>563</v>
      </c>
      <c r="AV41" s="4" t="s">
        <v>563</v>
      </c>
      <c r="AW41" s="4" t="s">
        <v>568</v>
      </c>
      <c r="AX41" s="4"/>
      <c r="AY41" s="4" t="s">
        <v>563</v>
      </c>
      <c r="AZ41" s="4" t="s">
        <v>563</v>
      </c>
      <c r="BA41" s="4" t="s">
        <v>569</v>
      </c>
      <c r="BB41" s="4" t="s">
        <v>569</v>
      </c>
      <c r="BC41" s="4" t="s">
        <v>564</v>
      </c>
      <c r="BD41" s="4"/>
      <c r="BE41" s="4" t="s">
        <v>570</v>
      </c>
      <c r="BF41" s="4" t="s">
        <v>570</v>
      </c>
      <c r="BG41" s="4" t="s">
        <v>570</v>
      </c>
      <c r="BH41" s="4" t="s">
        <v>570</v>
      </c>
      <c r="BI41" s="4" t="s">
        <v>570</v>
      </c>
      <c r="BJ41" s="4" t="s">
        <v>571</v>
      </c>
      <c r="BK41" s="4" t="s">
        <v>571</v>
      </c>
      <c r="BL41" s="4"/>
      <c r="BM41" s="4"/>
      <c r="BN41" s="4"/>
      <c r="BO41" s="4" t="s">
        <v>571</v>
      </c>
      <c r="BP41" s="4"/>
      <c r="BQ41" s="4"/>
      <c r="BR41" s="4"/>
      <c r="BS41" s="4" t="s">
        <v>571</v>
      </c>
      <c r="BT41" s="4"/>
      <c r="BU41" s="4"/>
      <c r="BV41" s="4"/>
      <c r="BW41" s="4"/>
      <c r="BX41" s="4" t="s">
        <v>571</v>
      </c>
      <c r="BY41" s="4" t="s">
        <v>571</v>
      </c>
      <c r="BZ41" s="4"/>
      <c r="CA41" s="4" t="s">
        <v>571</v>
      </c>
      <c r="CB41" s="4" t="s">
        <v>571</v>
      </c>
      <c r="CC41" s="4" t="s">
        <v>571</v>
      </c>
      <c r="CD41" s="4"/>
      <c r="CE41" s="4"/>
      <c r="CF41" s="4"/>
      <c r="CG41" s="4" t="s">
        <v>571</v>
      </c>
      <c r="CH41" s="4"/>
      <c r="CI41" s="4"/>
      <c r="CJ41" s="4"/>
      <c r="CK41" s="4"/>
      <c r="CL41" s="4" t="s">
        <v>571</v>
      </c>
      <c r="CM41" s="4"/>
      <c r="CN41" s="4"/>
      <c r="CO41" s="4"/>
    </row>
    <row r="42" ht="14.25" customHeight="1">
      <c r="A42" s="3" t="s">
        <v>129</v>
      </c>
      <c r="B42" s="4">
        <f t="shared" si="2"/>
        <v>2016</v>
      </c>
      <c r="C42" s="4" t="s">
        <v>572</v>
      </c>
      <c r="D42" s="4"/>
      <c r="E42" s="4" t="s">
        <v>572</v>
      </c>
      <c r="F42" s="4" t="s">
        <v>573</v>
      </c>
      <c r="G42" s="4" t="s">
        <v>572</v>
      </c>
      <c r="H42" s="4" t="s">
        <v>574</v>
      </c>
      <c r="I42" s="4"/>
      <c r="J42" s="4" t="s">
        <v>573</v>
      </c>
      <c r="K42" s="4" t="s">
        <v>572</v>
      </c>
      <c r="L42" s="4" t="s">
        <v>575</v>
      </c>
      <c r="M42" s="4" t="s">
        <v>576</v>
      </c>
      <c r="N42" s="4" t="s">
        <v>576</v>
      </c>
      <c r="O42" s="4"/>
      <c r="P42" s="4"/>
      <c r="Q42" s="4" t="s">
        <v>573</v>
      </c>
      <c r="R42" s="4" t="s">
        <v>572</v>
      </c>
      <c r="S42" s="4" t="s">
        <v>577</v>
      </c>
      <c r="T42" s="4"/>
      <c r="U42" s="4"/>
      <c r="V42" s="4" t="s">
        <v>577</v>
      </c>
      <c r="W42" s="4" t="s">
        <v>578</v>
      </c>
      <c r="X42" s="4" t="s">
        <v>578</v>
      </c>
      <c r="Y42" s="4" t="s">
        <v>574</v>
      </c>
      <c r="Z42" s="4"/>
      <c r="AA42" s="4"/>
      <c r="AB42" s="4"/>
      <c r="AC42" s="4"/>
      <c r="AD42" s="4"/>
      <c r="AE42" s="4"/>
      <c r="AF42" s="4"/>
      <c r="AG42" s="4"/>
      <c r="AH42" s="4"/>
      <c r="AI42" s="4" t="s">
        <v>574</v>
      </c>
      <c r="AJ42" s="4" t="s">
        <v>574</v>
      </c>
      <c r="AK42" s="4"/>
      <c r="AL42" s="4" t="s">
        <v>574</v>
      </c>
      <c r="AM42" s="4"/>
      <c r="AN42" s="4"/>
      <c r="AO42" s="4" t="s">
        <v>579</v>
      </c>
      <c r="AP42" s="4" t="s">
        <v>579</v>
      </c>
      <c r="AQ42" s="4" t="s">
        <v>579</v>
      </c>
      <c r="AR42" s="4"/>
      <c r="AS42" s="4"/>
      <c r="AT42" s="4" t="s">
        <v>574</v>
      </c>
      <c r="AU42" s="4" t="s">
        <v>574</v>
      </c>
      <c r="AV42" s="4" t="s">
        <v>574</v>
      </c>
      <c r="AW42" s="4" t="s">
        <v>580</v>
      </c>
      <c r="AX42" s="4"/>
      <c r="AY42" s="4" t="s">
        <v>574</v>
      </c>
      <c r="AZ42" s="4" t="s">
        <v>574</v>
      </c>
      <c r="BA42" s="4" t="s">
        <v>581</v>
      </c>
      <c r="BB42" s="4" t="s">
        <v>581</v>
      </c>
      <c r="BC42" s="4" t="s">
        <v>575</v>
      </c>
      <c r="BD42" s="4"/>
      <c r="BE42" s="4" t="s">
        <v>582</v>
      </c>
      <c r="BF42" s="4" t="s">
        <v>582</v>
      </c>
      <c r="BG42" s="4" t="s">
        <v>582</v>
      </c>
      <c r="BH42" s="4" t="s">
        <v>582</v>
      </c>
      <c r="BI42" s="4" t="s">
        <v>582</v>
      </c>
      <c r="BJ42" s="4" t="s">
        <v>583</v>
      </c>
      <c r="BK42" s="4" t="s">
        <v>584</v>
      </c>
      <c r="BL42" s="4"/>
      <c r="BM42" s="4"/>
      <c r="BN42" s="4"/>
      <c r="BO42" s="4" t="s">
        <v>584</v>
      </c>
      <c r="BP42" s="4"/>
      <c r="BQ42" s="4"/>
      <c r="BR42" s="4"/>
      <c r="BS42" s="4" t="s">
        <v>584</v>
      </c>
      <c r="BT42" s="4"/>
      <c r="BU42" s="4"/>
      <c r="BV42" s="4"/>
      <c r="BW42" s="4"/>
      <c r="BX42" s="4" t="s">
        <v>584</v>
      </c>
      <c r="BY42" s="4" t="s">
        <v>584</v>
      </c>
      <c r="BZ42" s="4"/>
      <c r="CA42" s="4" t="s">
        <v>584</v>
      </c>
      <c r="CB42" s="4" t="s">
        <v>584</v>
      </c>
      <c r="CC42" s="4" t="s">
        <v>584</v>
      </c>
      <c r="CD42" s="4"/>
      <c r="CE42" s="4"/>
      <c r="CF42" s="4" t="s">
        <v>583</v>
      </c>
      <c r="CG42" s="4" t="s">
        <v>583</v>
      </c>
      <c r="CH42" s="4" t="s">
        <v>583</v>
      </c>
      <c r="CI42" s="4"/>
      <c r="CJ42" s="4"/>
      <c r="CK42" s="4"/>
      <c r="CL42" s="4" t="s">
        <v>583</v>
      </c>
      <c r="CM42" s="4" t="s">
        <v>583</v>
      </c>
      <c r="CN42" s="4" t="s">
        <v>583</v>
      </c>
      <c r="CO42" s="4"/>
    </row>
    <row r="43" ht="14.25" customHeight="1">
      <c r="A43" s="3" t="s">
        <v>129</v>
      </c>
      <c r="B43" s="4">
        <f t="shared" si="2"/>
        <v>2017</v>
      </c>
      <c r="C43" s="4" t="s">
        <v>585</v>
      </c>
      <c r="D43" s="4"/>
      <c r="E43" s="4" t="s">
        <v>585</v>
      </c>
      <c r="F43" s="4" t="s">
        <v>586</v>
      </c>
      <c r="G43" s="4" t="s">
        <v>585</v>
      </c>
      <c r="H43" s="4" t="s">
        <v>587</v>
      </c>
      <c r="I43" s="4"/>
      <c r="J43" s="4" t="s">
        <v>586</v>
      </c>
      <c r="K43" s="4" t="s">
        <v>585</v>
      </c>
      <c r="L43" s="4" t="s">
        <v>588</v>
      </c>
      <c r="M43" s="4" t="s">
        <v>589</v>
      </c>
      <c r="N43" s="4" t="s">
        <v>589</v>
      </c>
      <c r="O43" s="4"/>
      <c r="P43" s="4"/>
      <c r="Q43" s="4" t="s">
        <v>586</v>
      </c>
      <c r="R43" s="4" t="s">
        <v>585</v>
      </c>
      <c r="S43" s="4" t="s">
        <v>590</v>
      </c>
      <c r="T43" s="4"/>
      <c r="U43" s="4"/>
      <c r="V43" s="4" t="s">
        <v>590</v>
      </c>
      <c r="W43" s="4" t="s">
        <v>591</v>
      </c>
      <c r="X43" s="4" t="s">
        <v>591</v>
      </c>
      <c r="Y43" s="4" t="s">
        <v>587</v>
      </c>
      <c r="Z43" s="4"/>
      <c r="AA43" s="4"/>
      <c r="AB43" s="4"/>
      <c r="AC43" s="4"/>
      <c r="AD43" s="4"/>
      <c r="AE43" s="4"/>
      <c r="AF43" s="4"/>
      <c r="AG43" s="4"/>
      <c r="AH43" s="4"/>
      <c r="AI43" s="4" t="s">
        <v>587</v>
      </c>
      <c r="AJ43" s="4" t="s">
        <v>587</v>
      </c>
      <c r="AK43" s="4" t="s">
        <v>587</v>
      </c>
      <c r="AL43" s="4" t="s">
        <v>587</v>
      </c>
      <c r="AM43" s="4"/>
      <c r="AN43" s="4"/>
      <c r="AO43" s="4" t="s">
        <v>592</v>
      </c>
      <c r="AP43" s="4" t="s">
        <v>592</v>
      </c>
      <c r="AQ43" s="4" t="s">
        <v>592</v>
      </c>
      <c r="AR43" s="4"/>
      <c r="AS43" s="4"/>
      <c r="AT43" s="4" t="s">
        <v>587</v>
      </c>
      <c r="AU43" s="4" t="s">
        <v>587</v>
      </c>
      <c r="AV43" s="4" t="s">
        <v>587</v>
      </c>
      <c r="AW43" s="4" t="s">
        <v>593</v>
      </c>
      <c r="AX43" s="4"/>
      <c r="AY43" s="4" t="s">
        <v>587</v>
      </c>
      <c r="AZ43" s="4" t="s">
        <v>587</v>
      </c>
      <c r="BA43" s="4" t="s">
        <v>594</v>
      </c>
      <c r="BB43" s="4" t="s">
        <v>594</v>
      </c>
      <c r="BC43" s="4" t="s">
        <v>588</v>
      </c>
      <c r="BD43" s="4"/>
      <c r="BE43" s="4" t="s">
        <v>595</v>
      </c>
      <c r="BF43" s="4" t="s">
        <v>595</v>
      </c>
      <c r="BG43" s="4" t="s">
        <v>595</v>
      </c>
      <c r="BH43" s="4" t="s">
        <v>595</v>
      </c>
      <c r="BI43" s="4" t="s">
        <v>595</v>
      </c>
      <c r="BJ43" s="4" t="s">
        <v>596</v>
      </c>
      <c r="BK43" s="4" t="s">
        <v>597</v>
      </c>
      <c r="BL43" s="4"/>
      <c r="BM43" s="4"/>
      <c r="BN43" s="4"/>
      <c r="BO43" s="4" t="s">
        <v>597</v>
      </c>
      <c r="BP43" s="4"/>
      <c r="BQ43" s="4"/>
      <c r="BR43" s="4"/>
      <c r="BS43" s="4" t="s">
        <v>597</v>
      </c>
      <c r="BT43" s="4"/>
      <c r="BU43" s="4"/>
      <c r="BV43" s="4"/>
      <c r="BW43" s="4"/>
      <c r="BX43" s="4" t="s">
        <v>597</v>
      </c>
      <c r="BY43" s="4" t="s">
        <v>597</v>
      </c>
      <c r="BZ43" s="4"/>
      <c r="CA43" s="4" t="s">
        <v>597</v>
      </c>
      <c r="CB43" s="4" t="s">
        <v>597</v>
      </c>
      <c r="CC43" s="4" t="s">
        <v>597</v>
      </c>
      <c r="CD43" s="4"/>
      <c r="CE43" s="4"/>
      <c r="CF43" s="4" t="s">
        <v>596</v>
      </c>
      <c r="CG43" s="4" t="s">
        <v>596</v>
      </c>
      <c r="CH43" s="4" t="s">
        <v>596</v>
      </c>
      <c r="CI43" s="4"/>
      <c r="CJ43" s="4"/>
      <c r="CK43" s="4"/>
      <c r="CL43" s="4" t="s">
        <v>596</v>
      </c>
      <c r="CM43" s="4" t="s">
        <v>596</v>
      </c>
      <c r="CN43" s="4" t="s">
        <v>596</v>
      </c>
      <c r="CO43" s="4"/>
    </row>
    <row r="44" ht="14.25" customHeight="1">
      <c r="A44" s="3" t="s">
        <v>129</v>
      </c>
      <c r="B44" s="4">
        <f t="shared" si="2"/>
        <v>2018</v>
      </c>
      <c r="C44" s="4" t="s">
        <v>598</v>
      </c>
      <c r="D44" s="4"/>
      <c r="E44" s="4" t="s">
        <v>598</v>
      </c>
      <c r="F44" s="4" t="s">
        <v>599</v>
      </c>
      <c r="G44" s="4" t="s">
        <v>598</v>
      </c>
      <c r="H44" s="4" t="s">
        <v>600</v>
      </c>
      <c r="I44" s="4"/>
      <c r="J44" s="4" t="s">
        <v>599</v>
      </c>
      <c r="K44" s="4" t="s">
        <v>598</v>
      </c>
      <c r="L44" s="4" t="s">
        <v>601</v>
      </c>
      <c r="M44" s="4" t="s">
        <v>602</v>
      </c>
      <c r="N44" s="4" t="s">
        <v>602</v>
      </c>
      <c r="O44" s="4"/>
      <c r="P44" s="4"/>
      <c r="Q44" s="4" t="s">
        <v>599</v>
      </c>
      <c r="R44" s="4" t="s">
        <v>598</v>
      </c>
      <c r="S44" s="4" t="s">
        <v>603</v>
      </c>
      <c r="T44" s="4"/>
      <c r="U44" s="4"/>
      <c r="V44" s="4" t="s">
        <v>603</v>
      </c>
      <c r="W44" s="4" t="s">
        <v>604</v>
      </c>
      <c r="X44" s="4" t="s">
        <v>604</v>
      </c>
      <c r="Y44" s="4" t="s">
        <v>600</v>
      </c>
      <c r="Z44" s="4"/>
      <c r="AA44" s="4"/>
      <c r="AB44" s="4"/>
      <c r="AC44" s="4"/>
      <c r="AD44" s="4"/>
      <c r="AE44" s="4"/>
      <c r="AF44" s="4"/>
      <c r="AG44" s="4"/>
      <c r="AH44" s="4"/>
      <c r="AI44" s="4" t="s">
        <v>600</v>
      </c>
      <c r="AJ44" s="4" t="s">
        <v>600</v>
      </c>
      <c r="AK44" s="4" t="s">
        <v>600</v>
      </c>
      <c r="AL44" s="4" t="s">
        <v>600</v>
      </c>
      <c r="AM44" s="4"/>
      <c r="AN44" s="4"/>
      <c r="AO44" s="4" t="s">
        <v>605</v>
      </c>
      <c r="AP44" s="4" t="s">
        <v>605</v>
      </c>
      <c r="AQ44" s="4" t="s">
        <v>605</v>
      </c>
      <c r="AR44" s="4"/>
      <c r="AS44" s="4"/>
      <c r="AT44" s="4" t="s">
        <v>600</v>
      </c>
      <c r="AU44" s="4" t="s">
        <v>600</v>
      </c>
      <c r="AV44" s="4" t="s">
        <v>600</v>
      </c>
      <c r="AW44" s="4" t="s">
        <v>606</v>
      </c>
      <c r="AX44" s="4"/>
      <c r="AY44" s="4" t="s">
        <v>600</v>
      </c>
      <c r="AZ44" s="4" t="s">
        <v>600</v>
      </c>
      <c r="BA44" s="4" t="s">
        <v>607</v>
      </c>
      <c r="BB44" s="4" t="s">
        <v>607</v>
      </c>
      <c r="BC44" s="4" t="s">
        <v>601</v>
      </c>
      <c r="BD44" s="4"/>
      <c r="BE44" s="4" t="s">
        <v>608</v>
      </c>
      <c r="BF44" s="4" t="s">
        <v>608</v>
      </c>
      <c r="BG44" s="4" t="s">
        <v>608</v>
      </c>
      <c r="BH44" s="4" t="s">
        <v>608</v>
      </c>
      <c r="BI44" s="4" t="s">
        <v>608</v>
      </c>
      <c r="BJ44" s="4" t="s">
        <v>609</v>
      </c>
      <c r="BK44" s="4" t="s">
        <v>610</v>
      </c>
      <c r="BL44" s="4"/>
      <c r="BM44" s="4"/>
      <c r="BN44" s="4"/>
      <c r="BO44" s="4" t="s">
        <v>610</v>
      </c>
      <c r="BP44" s="4"/>
      <c r="BQ44" s="4"/>
      <c r="BR44" s="4"/>
      <c r="BS44" s="4" t="s">
        <v>610</v>
      </c>
      <c r="BT44" s="4"/>
      <c r="BU44" s="4"/>
      <c r="BV44" s="4"/>
      <c r="BW44" s="4"/>
      <c r="BX44" s="4" t="s">
        <v>610</v>
      </c>
      <c r="BY44" s="4" t="s">
        <v>610</v>
      </c>
      <c r="BZ44" s="4"/>
      <c r="CA44" s="4" t="s">
        <v>610</v>
      </c>
      <c r="CB44" s="4" t="s">
        <v>610</v>
      </c>
      <c r="CC44" s="4" t="s">
        <v>610</v>
      </c>
      <c r="CD44" s="4"/>
      <c r="CE44" s="4"/>
      <c r="CF44" s="4" t="s">
        <v>609</v>
      </c>
      <c r="CG44" s="4" t="s">
        <v>609</v>
      </c>
      <c r="CH44" s="4"/>
      <c r="CI44" s="4"/>
      <c r="CJ44" s="4"/>
      <c r="CK44" s="4" t="s">
        <v>609</v>
      </c>
      <c r="CL44" s="4" t="s">
        <v>609</v>
      </c>
      <c r="CM44" s="4" t="s">
        <v>609</v>
      </c>
      <c r="CN44" s="4" t="s">
        <v>609</v>
      </c>
      <c r="CO44" s="4"/>
    </row>
    <row r="45" ht="14.25" customHeight="1">
      <c r="A45" s="3" t="s">
        <v>129</v>
      </c>
      <c r="B45" s="4">
        <v>2019.0</v>
      </c>
      <c r="C45" s="4" t="s">
        <v>611</v>
      </c>
      <c r="D45" s="4"/>
      <c r="E45" s="4" t="s">
        <v>611</v>
      </c>
      <c r="F45" s="4" t="s">
        <v>612</v>
      </c>
      <c r="G45" s="4" t="s">
        <v>611</v>
      </c>
      <c r="H45" s="4" t="s">
        <v>613</v>
      </c>
      <c r="I45" s="4"/>
      <c r="J45" s="4" t="s">
        <v>612</v>
      </c>
      <c r="K45" s="4" t="s">
        <v>611</v>
      </c>
      <c r="L45" s="4" t="s">
        <v>614</v>
      </c>
      <c r="M45" s="4" t="s">
        <v>615</v>
      </c>
      <c r="N45" s="4" t="s">
        <v>615</v>
      </c>
      <c r="O45" s="4"/>
      <c r="P45" s="4"/>
      <c r="Q45" s="4" t="s">
        <v>612</v>
      </c>
      <c r="R45" s="4" t="s">
        <v>611</v>
      </c>
      <c r="S45" s="4" t="s">
        <v>616</v>
      </c>
      <c r="T45" s="4"/>
      <c r="U45" s="4"/>
      <c r="V45" s="4" t="s">
        <v>616</v>
      </c>
      <c r="W45" s="4" t="s">
        <v>617</v>
      </c>
      <c r="X45" s="4" t="s">
        <v>617</v>
      </c>
      <c r="Y45" s="4" t="s">
        <v>613</v>
      </c>
      <c r="Z45" s="4"/>
      <c r="AA45" s="4"/>
      <c r="AB45" s="4"/>
      <c r="AC45" s="4"/>
      <c r="AD45" s="4"/>
      <c r="AE45" s="4"/>
      <c r="AF45" s="4"/>
      <c r="AG45" s="4"/>
      <c r="AH45" s="4"/>
      <c r="AI45" s="4" t="s">
        <v>613</v>
      </c>
      <c r="AJ45" s="4" t="s">
        <v>613</v>
      </c>
      <c r="AK45" s="4" t="s">
        <v>613</v>
      </c>
      <c r="AL45" s="4" t="s">
        <v>613</v>
      </c>
      <c r="AM45" s="4"/>
      <c r="AN45" s="4"/>
      <c r="AO45" s="4" t="s">
        <v>618</v>
      </c>
      <c r="AP45" s="4" t="s">
        <v>618</v>
      </c>
      <c r="AQ45" s="4" t="s">
        <v>618</v>
      </c>
      <c r="AR45" s="4"/>
      <c r="AS45" s="4"/>
      <c r="AT45" s="4" t="s">
        <v>613</v>
      </c>
      <c r="AU45" s="4" t="s">
        <v>613</v>
      </c>
      <c r="AV45" s="4" t="s">
        <v>613</v>
      </c>
      <c r="AW45" s="4" t="s">
        <v>619</v>
      </c>
      <c r="AX45" s="4"/>
      <c r="AY45" s="4" t="s">
        <v>613</v>
      </c>
      <c r="AZ45" s="4" t="s">
        <v>613</v>
      </c>
      <c r="BA45" s="4" t="s">
        <v>620</v>
      </c>
      <c r="BB45" s="4" t="s">
        <v>620</v>
      </c>
      <c r="BC45" s="4" t="s">
        <v>614</v>
      </c>
      <c r="BD45" s="4"/>
      <c r="BE45" s="4" t="s">
        <v>621</v>
      </c>
      <c r="BF45" s="4" t="s">
        <v>621</v>
      </c>
      <c r="BG45" s="4" t="s">
        <v>621</v>
      </c>
      <c r="BH45" s="4" t="s">
        <v>621</v>
      </c>
      <c r="BI45" s="4" t="s">
        <v>621</v>
      </c>
      <c r="BJ45" s="4" t="s">
        <v>622</v>
      </c>
      <c r="BK45" s="4" t="s">
        <v>623</v>
      </c>
      <c r="BL45" s="4"/>
      <c r="BM45" s="4"/>
      <c r="BN45" s="4"/>
      <c r="BO45" s="4" t="s">
        <v>623</v>
      </c>
      <c r="BP45" s="4"/>
      <c r="BQ45" s="4"/>
      <c r="BR45" s="4"/>
      <c r="BS45" s="4" t="s">
        <v>623</v>
      </c>
      <c r="BT45" s="4"/>
      <c r="BU45" s="4"/>
      <c r="BV45" s="4"/>
      <c r="BW45" s="4"/>
      <c r="BX45" s="4" t="s">
        <v>623</v>
      </c>
      <c r="BY45" s="4" t="s">
        <v>623</v>
      </c>
      <c r="BZ45" s="4"/>
      <c r="CA45" s="4" t="s">
        <v>623</v>
      </c>
      <c r="CB45" s="4" t="s">
        <v>623</v>
      </c>
      <c r="CC45" s="4" t="s">
        <v>623</v>
      </c>
      <c r="CD45" s="4"/>
      <c r="CE45" s="4"/>
      <c r="CF45" s="4" t="s">
        <v>622</v>
      </c>
      <c r="CG45" s="4" t="s">
        <v>622</v>
      </c>
      <c r="CH45" s="4"/>
      <c r="CI45" s="4"/>
      <c r="CJ45" s="4"/>
      <c r="CK45" s="4" t="s">
        <v>622</v>
      </c>
      <c r="CL45" s="4" t="s">
        <v>622</v>
      </c>
      <c r="CM45" s="4" t="s">
        <v>622</v>
      </c>
      <c r="CN45" s="4" t="s">
        <v>622</v>
      </c>
      <c r="CO45" s="4"/>
    </row>
    <row r="46" ht="14.25" customHeight="1">
      <c r="A46" s="3" t="s">
        <v>129</v>
      </c>
      <c r="B46" s="4">
        <v>2020.0</v>
      </c>
      <c r="C46" s="4" t="s">
        <v>624</v>
      </c>
      <c r="D46" s="4"/>
      <c r="E46" s="4" t="s">
        <v>624</v>
      </c>
      <c r="F46" s="4" t="s">
        <v>624</v>
      </c>
      <c r="G46" s="4" t="s">
        <v>624</v>
      </c>
      <c r="H46" s="4" t="s">
        <v>625</v>
      </c>
      <c r="I46" s="4"/>
      <c r="J46" s="4" t="s">
        <v>626</v>
      </c>
      <c r="K46" s="4" t="s">
        <v>624</v>
      </c>
      <c r="L46" s="4" t="s">
        <v>627</v>
      </c>
      <c r="M46" s="4" t="s">
        <v>628</v>
      </c>
      <c r="N46" s="4" t="s">
        <v>628</v>
      </c>
      <c r="O46" s="4"/>
      <c r="P46" s="4"/>
      <c r="Q46" s="4" t="s">
        <v>626</v>
      </c>
      <c r="R46" s="4" t="s">
        <v>624</v>
      </c>
      <c r="S46" s="4" t="s">
        <v>629</v>
      </c>
      <c r="T46" s="4"/>
      <c r="U46" s="4"/>
      <c r="V46" s="4" t="s">
        <v>629</v>
      </c>
      <c r="W46" s="4" t="s">
        <v>630</v>
      </c>
      <c r="X46" s="4" t="s">
        <v>630</v>
      </c>
      <c r="Y46" s="4" t="s">
        <v>625</v>
      </c>
      <c r="Z46" s="4"/>
      <c r="AA46" s="4"/>
      <c r="AB46" s="4"/>
      <c r="AC46" s="4"/>
      <c r="AD46" s="4"/>
      <c r="AE46" s="4"/>
      <c r="AF46" s="4"/>
      <c r="AG46" s="4"/>
      <c r="AH46" s="4"/>
      <c r="AI46" s="4" t="s">
        <v>625</v>
      </c>
      <c r="AJ46" s="4" t="s">
        <v>625</v>
      </c>
      <c r="AK46" s="4" t="s">
        <v>625</v>
      </c>
      <c r="AL46" s="4" t="s">
        <v>625</v>
      </c>
      <c r="AM46" s="4"/>
      <c r="AN46" s="4"/>
      <c r="AO46" s="4" t="s">
        <v>631</v>
      </c>
      <c r="AP46" s="4" t="s">
        <v>631</v>
      </c>
      <c r="AQ46" s="4" t="s">
        <v>631</v>
      </c>
      <c r="AR46" s="4"/>
      <c r="AS46" s="4"/>
      <c r="AT46" s="4" t="s">
        <v>625</v>
      </c>
      <c r="AU46" s="4" t="s">
        <v>625</v>
      </c>
      <c r="AV46" s="4" t="s">
        <v>625</v>
      </c>
      <c r="AW46" s="4" t="s">
        <v>625</v>
      </c>
      <c r="AX46" s="4"/>
      <c r="AY46" s="4" t="s">
        <v>625</v>
      </c>
      <c r="AZ46" s="4" t="s">
        <v>625</v>
      </c>
      <c r="BA46" s="4" t="s">
        <v>632</v>
      </c>
      <c r="BB46" s="4" t="s">
        <v>632</v>
      </c>
      <c r="BC46" s="4" t="s">
        <v>633</v>
      </c>
      <c r="BD46" s="4"/>
      <c r="BE46" s="4" t="s">
        <v>634</v>
      </c>
      <c r="BF46" s="4" t="s">
        <v>634</v>
      </c>
      <c r="BG46" s="4" t="s">
        <v>634</v>
      </c>
      <c r="BH46" s="4" t="s">
        <v>634</v>
      </c>
      <c r="BI46" s="4" t="s">
        <v>634</v>
      </c>
      <c r="BJ46" s="4" t="s">
        <v>635</v>
      </c>
      <c r="BK46" s="4" t="s">
        <v>636</v>
      </c>
      <c r="BL46" s="4"/>
      <c r="BM46" s="4"/>
      <c r="BN46" s="4"/>
      <c r="BO46" s="4" t="s">
        <v>636</v>
      </c>
      <c r="BP46" s="4"/>
      <c r="BQ46" s="4"/>
      <c r="BR46" s="4"/>
      <c r="BS46" s="4" t="s">
        <v>636</v>
      </c>
      <c r="BT46" s="4"/>
      <c r="BU46" s="4"/>
      <c r="BV46" s="4"/>
      <c r="BW46" s="4"/>
      <c r="BX46" s="4" t="s">
        <v>636</v>
      </c>
      <c r="BY46" s="4" t="s">
        <v>636</v>
      </c>
      <c r="BZ46" s="4"/>
      <c r="CA46" s="4" t="s">
        <v>636</v>
      </c>
      <c r="CB46" s="4" t="s">
        <v>636</v>
      </c>
      <c r="CC46" s="4" t="s">
        <v>636</v>
      </c>
      <c r="CD46" s="4"/>
      <c r="CE46" s="4"/>
      <c r="CF46" s="4" t="s">
        <v>635</v>
      </c>
      <c r="CG46" s="4" t="s">
        <v>635</v>
      </c>
      <c r="CH46" s="4"/>
      <c r="CI46" s="4"/>
      <c r="CJ46" s="4"/>
      <c r="CK46" s="4"/>
      <c r="CL46" s="4" t="s">
        <v>635</v>
      </c>
      <c r="CM46" s="4" t="s">
        <v>635</v>
      </c>
      <c r="CN46" s="4" t="s">
        <v>635</v>
      </c>
      <c r="CO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</row>
  </sheetData>
  <mergeCells count="1">
    <mergeCell ref="BK1:CC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8.63"/>
    <col customWidth="1" min="3" max="3" width="28.38"/>
    <col customWidth="1" min="4" max="4" width="31.88"/>
    <col customWidth="1" min="5" max="5" width="28.38"/>
    <col customWidth="1" min="6" max="6" width="14.13"/>
    <col customWidth="1" min="7" max="7" width="32.13"/>
    <col customWidth="1" min="8" max="11" width="28.38"/>
    <col customWidth="1" min="12" max="12" width="25.25"/>
    <col customWidth="1" min="13" max="16" width="31.75"/>
    <col customWidth="1" min="17" max="17" width="28.38"/>
    <col customWidth="1" min="18" max="18" width="22.63"/>
    <col customWidth="1" min="19" max="19" width="21.5"/>
    <col customWidth="1" min="20" max="20" width="28.38"/>
    <col customWidth="1" min="21" max="21" width="22.0"/>
    <col customWidth="1" min="22" max="22" width="16.88"/>
    <col customWidth="1" min="23" max="23" width="21.5"/>
    <col customWidth="1" min="24" max="24" width="29.25"/>
    <col customWidth="1" min="25" max="29" width="28.38"/>
    <col customWidth="1" min="30" max="30" width="21.63"/>
    <col customWidth="1" min="31" max="31" width="8.0"/>
  </cols>
  <sheetData>
    <row r="1" ht="14.25" customHeight="1">
      <c r="A1" s="1" t="s">
        <v>0</v>
      </c>
      <c r="B1" s="1" t="s">
        <v>1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20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241</v>
      </c>
      <c r="W1" s="1" t="s">
        <v>242</v>
      </c>
      <c r="X1" s="1" t="s">
        <v>651</v>
      </c>
      <c r="Y1" s="15" t="s">
        <v>652</v>
      </c>
      <c r="Z1" s="1" t="s">
        <v>653</v>
      </c>
      <c r="AA1" s="1" t="s">
        <v>60</v>
      </c>
      <c r="AB1" s="1" t="s">
        <v>654</v>
      </c>
      <c r="AC1" s="1" t="s">
        <v>655</v>
      </c>
      <c r="AD1" s="18"/>
      <c r="AE1" s="19"/>
    </row>
    <row r="2" ht="14.25" customHeight="1">
      <c r="A2" s="2" t="s">
        <v>64</v>
      </c>
      <c r="B2" s="2" t="s">
        <v>65</v>
      </c>
      <c r="C2" s="16" t="s">
        <v>656</v>
      </c>
      <c r="D2" s="2" t="s">
        <v>657</v>
      </c>
      <c r="E2" s="2" t="s">
        <v>658</v>
      </c>
      <c r="F2" s="2" t="s">
        <v>659</v>
      </c>
      <c r="G2" s="2" t="s">
        <v>660</v>
      </c>
      <c r="H2" s="2" t="s">
        <v>661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304</v>
      </c>
      <c r="N2" s="2" t="s">
        <v>305</v>
      </c>
      <c r="O2" s="2" t="s">
        <v>306</v>
      </c>
      <c r="P2" s="2" t="s">
        <v>307</v>
      </c>
      <c r="Q2" s="2" t="s">
        <v>308</v>
      </c>
      <c r="R2" s="2" t="s">
        <v>662</v>
      </c>
      <c r="S2" s="18" t="s">
        <v>663</v>
      </c>
      <c r="T2" s="2" t="s">
        <v>664</v>
      </c>
      <c r="U2" s="2" t="s">
        <v>665</v>
      </c>
      <c r="V2" s="16" t="s">
        <v>300</v>
      </c>
      <c r="W2" s="16" t="s">
        <v>301</v>
      </c>
      <c r="X2" s="2" t="s">
        <v>666</v>
      </c>
      <c r="Y2" s="2" t="s">
        <v>667</v>
      </c>
      <c r="Z2" s="2" t="s">
        <v>668</v>
      </c>
      <c r="AA2" s="2" t="s">
        <v>669</v>
      </c>
      <c r="AB2" s="2" t="s">
        <v>670</v>
      </c>
      <c r="AC2" s="2" t="s">
        <v>671</v>
      </c>
      <c r="AD2" s="18"/>
      <c r="AE2" s="18"/>
    </row>
    <row r="3" ht="14.25" customHeight="1">
      <c r="A3" s="3" t="s">
        <v>129</v>
      </c>
      <c r="B3" s="4">
        <v>2001.0</v>
      </c>
      <c r="C3" s="4" t="s">
        <v>672</v>
      </c>
      <c r="D3" s="6">
        <v>1.102441E9</v>
      </c>
      <c r="E3" s="6">
        <f>D3*70.6%</f>
        <v>778323346</v>
      </c>
      <c r="F3" s="20">
        <f t="shared" ref="F3:F15" si="1">D3-E3</f>
        <v>324117654</v>
      </c>
      <c r="G3" s="4" t="s">
        <v>373</v>
      </c>
      <c r="H3" s="8">
        <v>0.706</v>
      </c>
      <c r="I3" s="21" t="s">
        <v>673</v>
      </c>
      <c r="J3" s="4" t="s">
        <v>673</v>
      </c>
      <c r="K3" s="4" t="s">
        <v>673</v>
      </c>
      <c r="L3" s="4" t="s">
        <v>673</v>
      </c>
      <c r="M3" s="6">
        <v>2.3315646E10</v>
      </c>
      <c r="N3" s="6">
        <v>3.9166697E10</v>
      </c>
      <c r="O3" s="6">
        <v>1.5851051E10</v>
      </c>
      <c r="P3" s="8">
        <v>0.595</v>
      </c>
      <c r="Q3" s="6">
        <v>6.430612E9</v>
      </c>
      <c r="R3" s="22" t="s">
        <v>673</v>
      </c>
      <c r="S3" s="10">
        <f t="shared" ref="S3:S15" si="2">D3/Q3</f>
        <v>0.1714364045</v>
      </c>
      <c r="T3" s="6">
        <v>2.3315646083E10</v>
      </c>
      <c r="U3" s="10">
        <f t="shared" ref="U3:U22" si="3">T3/N3</f>
        <v>0.5952926304</v>
      </c>
      <c r="V3" s="8"/>
      <c r="W3" s="8"/>
      <c r="X3" s="6">
        <v>3.712183E9</v>
      </c>
      <c r="Y3" s="12">
        <f>1475489564+74630874+16672793</f>
        <v>1566793231</v>
      </c>
      <c r="Z3" s="6">
        <v>3.5849079E7</v>
      </c>
      <c r="AA3" s="6">
        <v>1.2640595E7</v>
      </c>
      <c r="AB3" s="6">
        <v>417091.0</v>
      </c>
      <c r="AC3" s="6">
        <v>1.615699996E9</v>
      </c>
      <c r="AD3" s="16"/>
      <c r="AE3" s="4"/>
    </row>
    <row r="4" ht="14.25" customHeight="1">
      <c r="A4" s="3" t="s">
        <v>129</v>
      </c>
      <c r="B4" s="4">
        <v>2002.0</v>
      </c>
      <c r="C4" s="4" t="s">
        <v>672</v>
      </c>
      <c r="D4" s="6">
        <v>1.163262E9</v>
      </c>
      <c r="E4" s="6">
        <f>D4*74.1%</f>
        <v>861977142</v>
      </c>
      <c r="F4" s="20">
        <f t="shared" si="1"/>
        <v>301284858</v>
      </c>
      <c r="G4" s="4" t="s">
        <v>373</v>
      </c>
      <c r="H4" s="8">
        <v>0.741</v>
      </c>
      <c r="I4" s="4" t="s">
        <v>673</v>
      </c>
      <c r="J4" s="4" t="s">
        <v>673</v>
      </c>
      <c r="K4" s="4" t="s">
        <v>673</v>
      </c>
      <c r="L4" s="4" t="s">
        <v>673</v>
      </c>
      <c r="M4" s="6">
        <v>2.2366285E10</v>
      </c>
      <c r="N4" s="6">
        <v>4.3047674E10</v>
      </c>
      <c r="O4" s="6">
        <v>2.0681389E10</v>
      </c>
      <c r="P4" s="8">
        <v>0.52</v>
      </c>
      <c r="Q4" s="6">
        <v>6.785236E9</v>
      </c>
      <c r="R4" s="22" t="s">
        <v>673</v>
      </c>
      <c r="S4" s="10">
        <f t="shared" si="2"/>
        <v>0.171440168</v>
      </c>
      <c r="T4" s="6">
        <v>2.2366284712E10</v>
      </c>
      <c r="U4" s="10">
        <f t="shared" si="3"/>
        <v>0.5195701099</v>
      </c>
      <c r="V4" s="8"/>
      <c r="W4" s="8"/>
      <c r="X4" s="6">
        <f>(20681389-15851051)*1000</f>
        <v>4830338000</v>
      </c>
      <c r="Y4" s="12">
        <f>1660997776+80461343+18289549</f>
        <v>1759748668</v>
      </c>
      <c r="Z4" s="6">
        <v>3.8755604E7</v>
      </c>
      <c r="AA4" s="6">
        <v>1.3487393E7</v>
      </c>
      <c r="AB4" s="6">
        <v>1892343.0</v>
      </c>
      <c r="AC4" s="6">
        <v>1.813884008E9</v>
      </c>
      <c r="AD4" s="4"/>
      <c r="AE4" s="4"/>
    </row>
    <row r="5" ht="14.25" customHeight="1">
      <c r="A5" s="3" t="s">
        <v>129</v>
      </c>
      <c r="B5" s="4">
        <v>2003.0</v>
      </c>
      <c r="C5" s="4" t="s">
        <v>672</v>
      </c>
      <c r="D5" s="6">
        <v>1.427519E9</v>
      </c>
      <c r="E5" s="6">
        <f>D5*68%</f>
        <v>970712920</v>
      </c>
      <c r="F5" s="20">
        <f t="shared" si="1"/>
        <v>456806080</v>
      </c>
      <c r="G5" s="4" t="s">
        <v>373</v>
      </c>
      <c r="H5" s="8">
        <v>0.68</v>
      </c>
      <c r="I5" s="4" t="s">
        <v>673</v>
      </c>
      <c r="J5" s="4" t="s">
        <v>673</v>
      </c>
      <c r="K5" s="4" t="s">
        <v>673</v>
      </c>
      <c r="L5" s="4" t="s">
        <v>673</v>
      </c>
      <c r="M5" s="6">
        <v>2.3124823E10</v>
      </c>
      <c r="N5" s="6">
        <v>4.6933432E10</v>
      </c>
      <c r="O5" s="6">
        <v>2.3808609E10</v>
      </c>
      <c r="P5" s="8">
        <v>0.493</v>
      </c>
      <c r="Q5" s="6">
        <v>7.059032E9</v>
      </c>
      <c r="R5" s="22" t="s">
        <v>673</v>
      </c>
      <c r="S5" s="10">
        <f t="shared" si="2"/>
        <v>0.2022258859</v>
      </c>
      <c r="T5" s="6">
        <v>2.3124823071E10</v>
      </c>
      <c r="U5" s="10">
        <f t="shared" si="3"/>
        <v>0.4927153648</v>
      </c>
      <c r="V5" s="8"/>
      <c r="W5" s="8"/>
      <c r="X5" s="6">
        <f>(23808609-20681289)*1000</f>
        <v>3127320000</v>
      </c>
      <c r="Y5" s="12">
        <f>1890511562+88996829+19113893</f>
        <v>1998622284</v>
      </c>
      <c r="Z5" s="6">
        <v>4.3114742E7</v>
      </c>
      <c r="AA5" s="6">
        <v>1.3859402E7</v>
      </c>
      <c r="AB5" s="6">
        <v>0.0</v>
      </c>
      <c r="AC5" s="6">
        <v>2.055596428E9</v>
      </c>
      <c r="AD5" s="4"/>
      <c r="AE5" s="4"/>
    </row>
    <row r="6" ht="14.25" customHeight="1">
      <c r="A6" s="3" t="s">
        <v>129</v>
      </c>
      <c r="B6" s="4">
        <v>2004.0</v>
      </c>
      <c r="C6" s="4" t="s">
        <v>672</v>
      </c>
      <c r="D6" s="6">
        <v>1.716977E9</v>
      </c>
      <c r="E6" s="6">
        <f>D6*64.3%</f>
        <v>1104016211</v>
      </c>
      <c r="F6" s="20">
        <f t="shared" si="1"/>
        <v>612960789</v>
      </c>
      <c r="G6" s="4" t="s">
        <v>373</v>
      </c>
      <c r="H6" s="8">
        <v>0.643</v>
      </c>
      <c r="I6" s="4" t="s">
        <v>673</v>
      </c>
      <c r="J6" s="4" t="s">
        <v>673</v>
      </c>
      <c r="K6" s="4" t="s">
        <v>673</v>
      </c>
      <c r="L6" s="4" t="s">
        <v>673</v>
      </c>
      <c r="M6" s="6">
        <v>3.1544729E10</v>
      </c>
      <c r="N6" s="6">
        <v>5.0947451E10</v>
      </c>
      <c r="O6" s="6">
        <v>1.9402722E10</v>
      </c>
      <c r="P6" s="8">
        <v>0.619</v>
      </c>
      <c r="Q6" s="6">
        <v>7.280795E9</v>
      </c>
      <c r="R6" s="22" t="s">
        <v>673</v>
      </c>
      <c r="S6" s="10">
        <f t="shared" si="2"/>
        <v>0.2358227364</v>
      </c>
      <c r="T6" s="6">
        <v>3.1544729285E10</v>
      </c>
      <c r="U6" s="10">
        <f t="shared" si="3"/>
        <v>0.6191620712</v>
      </c>
      <c r="V6" s="8"/>
      <c r="W6" s="8"/>
      <c r="X6" s="6">
        <f>(19402722-23808609)*1000</f>
        <v>-4405887000</v>
      </c>
      <c r="Y6" s="12">
        <f>2145187366+97155092+19987021</f>
        <v>2262329479</v>
      </c>
      <c r="Z6" s="6">
        <v>4.8019644E7</v>
      </c>
      <c r="AA6" s="6">
        <v>1.3560546E7</v>
      </c>
      <c r="AB6" s="6"/>
      <c r="AC6" s="6">
        <v>2.323909669E9</v>
      </c>
      <c r="AD6" s="4"/>
      <c r="AE6" s="4"/>
    </row>
    <row r="7" ht="14.25" customHeight="1">
      <c r="A7" s="3" t="s">
        <v>129</v>
      </c>
      <c r="B7" s="4">
        <v>2005.0</v>
      </c>
      <c r="C7" s="4" t="s">
        <v>672</v>
      </c>
      <c r="D7" s="6">
        <v>1.683212E9</v>
      </c>
      <c r="E7" s="6">
        <f>D7*58.7%</f>
        <v>988045444</v>
      </c>
      <c r="F7" s="20">
        <f t="shared" si="1"/>
        <v>695166556</v>
      </c>
      <c r="G7" s="4" t="s">
        <v>373</v>
      </c>
      <c r="H7" s="8">
        <v>0.587</v>
      </c>
      <c r="I7" s="4" t="s">
        <v>673</v>
      </c>
      <c r="J7" s="4" t="s">
        <v>673</v>
      </c>
      <c r="K7" s="4" t="s">
        <v>673</v>
      </c>
      <c r="L7" s="4" t="s">
        <v>673</v>
      </c>
      <c r="M7" s="6">
        <v>3.4085218E10</v>
      </c>
      <c r="N7" s="6">
        <v>5.6075029E10</v>
      </c>
      <c r="O7" s="6">
        <v>2.1989811E10</v>
      </c>
      <c r="P7" s="8">
        <v>0.608</v>
      </c>
      <c r="Q7" s="6">
        <v>7.55051E9</v>
      </c>
      <c r="R7" s="22" t="s">
        <v>673</v>
      </c>
      <c r="S7" s="10">
        <f t="shared" si="2"/>
        <v>0.2229269281</v>
      </c>
      <c r="T7" s="6">
        <v>3.4085218477E10</v>
      </c>
      <c r="U7" s="10">
        <f t="shared" si="3"/>
        <v>0.6078502158</v>
      </c>
      <c r="V7" s="8"/>
      <c r="W7" s="8"/>
      <c r="X7" s="6">
        <f>21989811000-19402722000</f>
        <v>2587089000</v>
      </c>
      <c r="Y7" s="12">
        <f>2407652120+103990670+21460058</f>
        <v>2533102848</v>
      </c>
      <c r="Z7" s="6">
        <v>5.9395758E7</v>
      </c>
      <c r="AA7" s="6">
        <v>1.4403715E7</v>
      </c>
      <c r="AB7" s="6"/>
      <c r="AC7" s="6">
        <v>2.606902321E9</v>
      </c>
      <c r="AD7" s="4"/>
      <c r="AE7" s="4"/>
    </row>
    <row r="8" ht="14.25" customHeight="1">
      <c r="A8" s="3" t="s">
        <v>129</v>
      </c>
      <c r="B8" s="4">
        <v>2006.0</v>
      </c>
      <c r="C8" s="4" t="s">
        <v>672</v>
      </c>
      <c r="D8" s="6">
        <v>1.679524E9</v>
      </c>
      <c r="E8" s="6">
        <f>D8*35.8%</f>
        <v>601269592</v>
      </c>
      <c r="F8" s="20">
        <f t="shared" si="1"/>
        <v>1078254408</v>
      </c>
      <c r="G8" s="4" t="s">
        <v>373</v>
      </c>
      <c r="H8" s="8">
        <v>0.358</v>
      </c>
      <c r="I8" s="4" t="s">
        <v>673</v>
      </c>
      <c r="J8" s="4" t="s">
        <v>673</v>
      </c>
      <c r="K8" s="4" t="s">
        <v>673</v>
      </c>
      <c r="L8" s="4" t="s">
        <v>673</v>
      </c>
      <c r="M8" s="6">
        <v>3.6584889E10</v>
      </c>
      <c r="N8" s="6">
        <v>5.8996913E10</v>
      </c>
      <c r="O8" s="6">
        <v>2.2412024E10</v>
      </c>
      <c r="P8" s="8">
        <v>0.62</v>
      </c>
      <c r="Q8" s="6">
        <v>7.765752E9</v>
      </c>
      <c r="R8" s="22" t="s">
        <v>673</v>
      </c>
      <c r="S8" s="10">
        <f t="shared" si="2"/>
        <v>0.2162731954</v>
      </c>
      <c r="T8" s="6">
        <v>3.6584889427E10</v>
      </c>
      <c r="U8" s="10">
        <f t="shared" si="3"/>
        <v>0.6201153173</v>
      </c>
      <c r="V8" s="8"/>
      <c r="W8" s="8"/>
      <c r="X8" s="6">
        <f>22412024000-21989811000</f>
        <v>422213000</v>
      </c>
      <c r="Y8" s="12">
        <f>2741163998+112901636+23165063</f>
        <v>2877230697</v>
      </c>
      <c r="Z8" s="6">
        <v>5.7967063E7</v>
      </c>
      <c r="AA8" s="6">
        <v>1.530337E7</v>
      </c>
      <c r="AB8" s="6"/>
      <c r="AC8" s="6">
        <v>2.95050113E9</v>
      </c>
      <c r="AD8" s="4"/>
      <c r="AE8" s="4"/>
    </row>
    <row r="9" ht="14.25" customHeight="1">
      <c r="A9" s="3" t="s">
        <v>129</v>
      </c>
      <c r="B9" s="4">
        <v>2007.0</v>
      </c>
      <c r="C9" s="4" t="s">
        <v>672</v>
      </c>
      <c r="D9" s="6">
        <v>2.052396E9</v>
      </c>
      <c r="E9" s="6">
        <f>D9*39.8%</f>
        <v>816853608</v>
      </c>
      <c r="F9" s="20">
        <f t="shared" si="1"/>
        <v>1235542392</v>
      </c>
      <c r="G9" s="4" t="s">
        <v>373</v>
      </c>
      <c r="H9" s="8">
        <v>0.398</v>
      </c>
      <c r="I9" s="4" t="s">
        <v>673</v>
      </c>
      <c r="J9" s="4" t="s">
        <v>673</v>
      </c>
      <c r="K9" s="4" t="s">
        <v>673</v>
      </c>
      <c r="L9" s="4" t="s">
        <v>673</v>
      </c>
      <c r="M9" s="6">
        <v>4.1909318E10</v>
      </c>
      <c r="N9" s="6">
        <v>6.5648395E10</v>
      </c>
      <c r="O9" s="6">
        <v>2.3739077E10</v>
      </c>
      <c r="P9" s="8">
        <v>0.638</v>
      </c>
      <c r="Q9" s="6">
        <v>8.149849E9</v>
      </c>
      <c r="R9" s="22" t="s">
        <v>673</v>
      </c>
      <c r="S9" s="10">
        <f t="shared" si="2"/>
        <v>0.2518323959</v>
      </c>
      <c r="T9" s="6">
        <v>4.1909317751E10</v>
      </c>
      <c r="U9" s="10">
        <f t="shared" si="3"/>
        <v>0.638390592</v>
      </c>
      <c r="V9" s="8"/>
      <c r="W9" s="8"/>
      <c r="X9" s="6">
        <f>23739077000-22412024000</f>
        <v>1327053000</v>
      </c>
      <c r="Y9" s="12">
        <f>2965355617+121822272+24574786</f>
        <v>3111752675</v>
      </c>
      <c r="Z9" s="6">
        <v>5.9731909E7</v>
      </c>
      <c r="AA9" s="6">
        <v>1.5246203E7</v>
      </c>
      <c r="AB9" s="6"/>
      <c r="AC9" s="6">
        <v>3.186730787E9</v>
      </c>
      <c r="AD9" s="4"/>
      <c r="AE9" s="4"/>
    </row>
    <row r="10" ht="14.25" customHeight="1">
      <c r="A10" s="3" t="s">
        <v>129</v>
      </c>
      <c r="B10" s="4">
        <v>2008.0</v>
      </c>
      <c r="C10" s="4" t="s">
        <v>672</v>
      </c>
      <c r="D10" s="6">
        <v>1.949463E9</v>
      </c>
      <c r="E10" s="6">
        <f>D10*60%</f>
        <v>1169677800</v>
      </c>
      <c r="F10" s="20">
        <f t="shared" si="1"/>
        <v>779785200</v>
      </c>
      <c r="G10" s="4" t="s">
        <v>373</v>
      </c>
      <c r="H10" s="8">
        <v>0.6</v>
      </c>
      <c r="I10" s="4" t="s">
        <v>673</v>
      </c>
      <c r="J10" s="4" t="s">
        <v>673</v>
      </c>
      <c r="K10" s="4" t="s">
        <v>673</v>
      </c>
      <c r="L10" s="4" t="s">
        <v>673</v>
      </c>
      <c r="M10" s="6">
        <v>3.8430723E10</v>
      </c>
      <c r="N10" s="6">
        <v>6.8632367E10</v>
      </c>
      <c r="O10" s="6">
        <v>3.0201644E10</v>
      </c>
      <c r="P10" s="8">
        <v>0.56</v>
      </c>
      <c r="Q10" s="6">
        <v>8.521717E9</v>
      </c>
      <c r="R10" s="22" t="s">
        <v>673</v>
      </c>
      <c r="S10" s="10">
        <f t="shared" si="2"/>
        <v>0.2287641094</v>
      </c>
      <c r="T10" s="6">
        <v>3.8430723287E10</v>
      </c>
      <c r="U10" s="10">
        <f t="shared" si="3"/>
        <v>0.5599504282</v>
      </c>
      <c r="V10" s="8"/>
      <c r="W10" s="8"/>
      <c r="X10" s="6">
        <f>30201644000-23739077000</f>
        <v>6462567000</v>
      </c>
      <c r="Y10" s="12">
        <f>3268108083+130368599+25505050</f>
        <v>3423981732</v>
      </c>
      <c r="Z10" s="6">
        <v>6.0285624E7</v>
      </c>
      <c r="AA10" s="6">
        <v>1.6613364E7</v>
      </c>
      <c r="AB10" s="6"/>
      <c r="AC10" s="6">
        <v>3.50088072E9</v>
      </c>
      <c r="AD10" s="4"/>
      <c r="AE10" s="4"/>
    </row>
    <row r="11" ht="14.25" customHeight="1">
      <c r="A11" s="3" t="s">
        <v>129</v>
      </c>
      <c r="B11" s="4">
        <v>2009.0</v>
      </c>
      <c r="C11" s="4" t="s">
        <v>672</v>
      </c>
      <c r="D11" s="6">
        <v>2.10948E9</v>
      </c>
      <c r="E11" s="6">
        <f>D11*75.9%</f>
        <v>1601095320</v>
      </c>
      <c r="F11" s="20">
        <f t="shared" si="1"/>
        <v>508384680</v>
      </c>
      <c r="G11" s="4" t="s">
        <v>373</v>
      </c>
      <c r="H11" s="8">
        <v>0.759</v>
      </c>
      <c r="I11" s="4" t="s">
        <v>673</v>
      </c>
      <c r="J11" s="4" t="s">
        <v>673</v>
      </c>
      <c r="K11" s="4" t="s">
        <v>673</v>
      </c>
      <c r="L11" s="4" t="s">
        <v>673</v>
      </c>
      <c r="M11" s="6">
        <v>3.8026044E10</v>
      </c>
      <c r="N11" s="6">
        <v>7.3027198E10</v>
      </c>
      <c r="O11" s="6">
        <v>3.5001154E10</v>
      </c>
      <c r="P11" s="8">
        <v>0.521</v>
      </c>
      <c r="Q11" s="6">
        <v>8.945021E9</v>
      </c>
      <c r="R11" s="22" t="s">
        <v>673</v>
      </c>
      <c r="S11" s="10">
        <f t="shared" si="2"/>
        <v>0.2358272831</v>
      </c>
      <c r="T11" s="6">
        <v>2.8497729443E10</v>
      </c>
      <c r="U11" s="10">
        <f t="shared" si="3"/>
        <v>0.3902344636</v>
      </c>
      <c r="V11" s="8"/>
      <c r="W11" s="8"/>
      <c r="X11" s="6">
        <f>(35001154-30201644)*1000</f>
        <v>4799510000</v>
      </c>
      <c r="Y11" s="12">
        <f>3486697218+140694965+26321768</f>
        <v>3653713951</v>
      </c>
      <c r="Z11" s="6">
        <v>5.3709137E7</v>
      </c>
      <c r="AA11" s="6">
        <v>1.7387936E7</v>
      </c>
      <c r="AB11" s="6"/>
      <c r="AC11" s="6">
        <v>3.724811024E9</v>
      </c>
      <c r="AD11" s="4"/>
      <c r="AE11" s="4"/>
    </row>
    <row r="12" ht="14.25" customHeight="1">
      <c r="A12" s="3" t="s">
        <v>129</v>
      </c>
      <c r="B12" s="4">
        <v>2010.0</v>
      </c>
      <c r="C12" s="4" t="s">
        <v>672</v>
      </c>
      <c r="D12" s="6">
        <v>2.481914E9</v>
      </c>
      <c r="E12" s="6">
        <f>D12*90.6%</f>
        <v>2248614084</v>
      </c>
      <c r="F12" s="20">
        <f t="shared" si="1"/>
        <v>233299916</v>
      </c>
      <c r="G12" s="4" t="s">
        <v>373</v>
      </c>
      <c r="H12" s="8">
        <v>0.906</v>
      </c>
      <c r="I12" s="4" t="s">
        <v>673</v>
      </c>
      <c r="J12" s="4" t="s">
        <v>673</v>
      </c>
      <c r="K12" s="4" t="s">
        <v>673</v>
      </c>
      <c r="L12" s="4" t="s">
        <v>673</v>
      </c>
      <c r="M12" s="6">
        <v>3.7439092E10</v>
      </c>
      <c r="N12" s="6">
        <v>7.7293198E10</v>
      </c>
      <c r="O12" s="6">
        <v>3.9854106E10</v>
      </c>
      <c r="P12" s="8">
        <v>0.484</v>
      </c>
      <c r="Q12" s="6">
        <v>9.251139E9</v>
      </c>
      <c r="R12" s="22" t="s">
        <v>673</v>
      </c>
      <c r="S12" s="10">
        <f t="shared" si="2"/>
        <v>0.2682819921</v>
      </c>
      <c r="T12" s="6">
        <v>3.1323784214E10</v>
      </c>
      <c r="U12" s="10">
        <f t="shared" si="3"/>
        <v>0.4052592599</v>
      </c>
      <c r="V12" s="8"/>
      <c r="W12" s="8"/>
      <c r="X12" s="6">
        <v>3.2807E9</v>
      </c>
      <c r="Y12" s="12">
        <f>3749665623+151073880+27098860</f>
        <v>3927838363</v>
      </c>
      <c r="Z12" s="6">
        <v>6.0349779E7</v>
      </c>
      <c r="AA12" s="6">
        <v>1.6950679E7</v>
      </c>
      <c r="AB12" s="6"/>
      <c r="AC12" s="6">
        <v>4.005138821E9</v>
      </c>
      <c r="AD12" s="4"/>
      <c r="AE12" s="4"/>
    </row>
    <row r="13" ht="14.25" customHeight="1">
      <c r="A13" s="3" t="s">
        <v>129</v>
      </c>
      <c r="B13" s="4">
        <v>2011.0</v>
      </c>
      <c r="C13" s="4" t="s">
        <v>672</v>
      </c>
      <c r="D13" s="6">
        <v>2.743221E9</v>
      </c>
      <c r="E13" s="6">
        <f>D13*84.7%</f>
        <v>2323508187</v>
      </c>
      <c r="F13" s="20">
        <f t="shared" si="1"/>
        <v>419712813</v>
      </c>
      <c r="G13" s="4" t="s">
        <v>373</v>
      </c>
      <c r="H13" s="8">
        <v>0.847</v>
      </c>
      <c r="I13" s="4" t="s">
        <v>673</v>
      </c>
      <c r="J13" s="4" t="s">
        <v>673</v>
      </c>
      <c r="K13" s="4" t="s">
        <v>673</v>
      </c>
      <c r="L13" s="4" t="s">
        <v>673</v>
      </c>
      <c r="M13" s="6">
        <v>3.7769753E10</v>
      </c>
      <c r="N13" s="6">
        <v>8.1299745E10</v>
      </c>
      <c r="O13" s="6">
        <v>4.3529992E10</v>
      </c>
      <c r="P13" s="8">
        <v>0.465</v>
      </c>
      <c r="Q13" s="6">
        <v>9.205603E9</v>
      </c>
      <c r="R13" s="22" t="s">
        <v>673</v>
      </c>
      <c r="S13" s="10">
        <f t="shared" si="2"/>
        <v>0.2979947104</v>
      </c>
      <c r="T13" s="6">
        <v>3.7471267194E10</v>
      </c>
      <c r="U13" s="10">
        <f t="shared" si="3"/>
        <v>0.4609026411</v>
      </c>
      <c r="V13" s="8"/>
      <c r="W13" s="8"/>
      <c r="X13" s="6">
        <f>43529992000-39854106000</f>
        <v>3675886000</v>
      </c>
      <c r="Y13" s="12">
        <f>4036147172+163909654+28226152</f>
        <v>4228282978</v>
      </c>
      <c r="Z13" s="6">
        <v>7.6587192E7</v>
      </c>
      <c r="AA13" s="6">
        <v>1.7792071E7</v>
      </c>
      <c r="AB13" s="6"/>
      <c r="AC13" s="6">
        <v>4.322662241E9</v>
      </c>
      <c r="AD13" s="4"/>
      <c r="AE13" s="4"/>
    </row>
    <row r="14" ht="14.25" customHeight="1">
      <c r="A14" s="3" t="s">
        <v>129</v>
      </c>
      <c r="B14" s="4">
        <v>2012.0</v>
      </c>
      <c r="C14" s="4" t="s">
        <v>672</v>
      </c>
      <c r="D14" s="6">
        <v>3.429945E9</v>
      </c>
      <c r="E14" s="6">
        <f>D14*74.6%</f>
        <v>2558738970</v>
      </c>
      <c r="F14" s="20">
        <f t="shared" si="1"/>
        <v>871206030</v>
      </c>
      <c r="G14" s="4" t="s">
        <v>373</v>
      </c>
      <c r="H14" s="8">
        <v>0.746</v>
      </c>
      <c r="I14" s="4" t="s">
        <v>673</v>
      </c>
      <c r="J14" s="4" t="s">
        <v>673</v>
      </c>
      <c r="K14" s="4" t="s">
        <v>673</v>
      </c>
      <c r="L14" s="4" t="s">
        <v>673</v>
      </c>
      <c r="M14" s="6">
        <v>3.7945397E10</v>
      </c>
      <c r="N14" s="6">
        <v>9.0024945E10</v>
      </c>
      <c r="O14" s="6">
        <v>5.2079548E10</v>
      </c>
      <c r="P14" s="8">
        <v>0.421</v>
      </c>
      <c r="Q14" s="6">
        <v>9.321098E9</v>
      </c>
      <c r="R14" s="22" t="s">
        <v>673</v>
      </c>
      <c r="S14" s="10">
        <f t="shared" si="2"/>
        <v>0.367976498</v>
      </c>
      <c r="T14" s="6">
        <v>3.6516825339E10</v>
      </c>
      <c r="U14" s="10">
        <f t="shared" si="3"/>
        <v>0.4056300766</v>
      </c>
      <c r="V14" s="8"/>
      <c r="W14" s="8"/>
      <c r="X14" s="6">
        <f>52079548000-43529992000</f>
        <v>8549556000</v>
      </c>
      <c r="Y14" s="12">
        <f>4347172659+177421689+29227725</f>
        <v>4553822073</v>
      </c>
      <c r="Z14" s="6">
        <v>8.4635032E7</v>
      </c>
      <c r="AA14" s="6">
        <v>1.9011899E7</v>
      </c>
      <c r="AB14" s="6"/>
      <c r="AC14" s="6">
        <v>4.657469004E9</v>
      </c>
      <c r="AD14" s="4"/>
      <c r="AE14" s="4"/>
    </row>
    <row r="15" ht="14.25" customHeight="1">
      <c r="A15" s="3" t="s">
        <v>129</v>
      </c>
      <c r="B15" s="4">
        <v>2013.0</v>
      </c>
      <c r="C15" s="4" t="s">
        <v>672</v>
      </c>
      <c r="D15" s="6">
        <v>3.582033E9</v>
      </c>
      <c r="E15" s="6">
        <f>D15*79.8%</f>
        <v>2858462334</v>
      </c>
      <c r="F15" s="20">
        <f t="shared" si="1"/>
        <v>723570666</v>
      </c>
      <c r="G15" s="4" t="s">
        <v>373</v>
      </c>
      <c r="H15" s="8">
        <v>0.798</v>
      </c>
      <c r="I15" s="4" t="s">
        <v>673</v>
      </c>
      <c r="J15" s="4" t="s">
        <v>673</v>
      </c>
      <c r="K15" s="4" t="s">
        <v>673</v>
      </c>
      <c r="L15" s="4" t="s">
        <v>673</v>
      </c>
      <c r="M15" s="6">
        <v>3.8155191E10</v>
      </c>
      <c r="N15" s="6">
        <v>9.3886988E10</v>
      </c>
      <c r="O15" s="6">
        <v>5.5731797E10</v>
      </c>
      <c r="P15" s="8">
        <v>0.406</v>
      </c>
      <c r="Q15" s="6">
        <v>9.394741E9</v>
      </c>
      <c r="R15" s="22" t="s">
        <v>673</v>
      </c>
      <c r="S15" s="10">
        <f t="shared" si="2"/>
        <v>0.3812806548</v>
      </c>
      <c r="T15" s="6">
        <v>3.9858768499E10</v>
      </c>
      <c r="U15" s="10">
        <f t="shared" si="3"/>
        <v>0.4245398574</v>
      </c>
      <c r="V15" s="8"/>
      <c r="W15" s="8"/>
      <c r="X15" s="6">
        <f>55731797000-52079548000</f>
        <v>3652249000</v>
      </c>
      <c r="Y15" s="12">
        <f>4670384710+192390237+30309287</f>
        <v>4893084234</v>
      </c>
      <c r="Z15" s="6">
        <v>8.8397549E7</v>
      </c>
      <c r="AA15" s="6">
        <v>2.0257553E7</v>
      </c>
      <c r="AB15" s="6"/>
      <c r="AC15" s="6">
        <v>5.001739336E9</v>
      </c>
      <c r="AD15" s="4"/>
      <c r="AE15" s="4"/>
    </row>
    <row r="16" ht="14.25" customHeight="1">
      <c r="A16" s="3" t="s">
        <v>129</v>
      </c>
      <c r="B16" s="4">
        <v>2014.0</v>
      </c>
      <c r="C16" s="4" t="s">
        <v>672</v>
      </c>
      <c r="D16" s="21" t="s">
        <v>673</v>
      </c>
      <c r="E16" s="4" t="s">
        <v>673</v>
      </c>
      <c r="F16" s="4" t="s">
        <v>673</v>
      </c>
      <c r="G16" s="4" t="s">
        <v>373</v>
      </c>
      <c r="H16" s="21" t="s">
        <v>673</v>
      </c>
      <c r="I16" s="6">
        <v>4.091978E9</v>
      </c>
      <c r="J16" s="6">
        <v>3.594706E9</v>
      </c>
      <c r="K16" s="6">
        <v>4.97272E8</v>
      </c>
      <c r="L16" s="10">
        <f t="shared" ref="L16:L22" si="4">J16/I16</f>
        <v>0.878476375</v>
      </c>
      <c r="M16" s="6">
        <v>4.2150765261E10</v>
      </c>
      <c r="N16" s="6">
        <v>1.03740377267E11</v>
      </c>
      <c r="O16" s="6">
        <v>6.1589612006E10</v>
      </c>
      <c r="P16" s="8">
        <v>0.406</v>
      </c>
      <c r="Q16" s="6">
        <v>9.51281E9</v>
      </c>
      <c r="R16" s="10">
        <f t="shared" ref="R16:R22" si="5">I16/Q16</f>
        <v>0.4301544969</v>
      </c>
      <c r="S16" s="21" t="s">
        <v>673</v>
      </c>
      <c r="T16" s="6">
        <v>4.5824382514E10</v>
      </c>
      <c r="U16" s="10">
        <f t="shared" si="3"/>
        <v>0.4417217647</v>
      </c>
      <c r="V16" s="8"/>
      <c r="W16" s="8"/>
      <c r="X16" s="6">
        <f>61589612006-55731797288</f>
        <v>5857814718</v>
      </c>
      <c r="Y16" s="12">
        <f>4986155845+208424078+30626905</f>
        <v>5225206828</v>
      </c>
      <c r="Z16" s="6">
        <v>9.5456151E7</v>
      </c>
      <c r="AA16" s="6">
        <v>2.1218069E7</v>
      </c>
      <c r="AB16" s="6"/>
      <c r="AC16" s="6">
        <v>5.341881048E9</v>
      </c>
      <c r="AD16" s="4"/>
      <c r="AE16" s="4"/>
    </row>
    <row r="17" ht="14.25" customHeight="1">
      <c r="A17" s="3" t="s">
        <v>129</v>
      </c>
      <c r="B17" s="4">
        <v>2015.0</v>
      </c>
      <c r="C17" s="4" t="s">
        <v>672</v>
      </c>
      <c r="D17" s="4" t="s">
        <v>673</v>
      </c>
      <c r="E17" s="4" t="s">
        <v>673</v>
      </c>
      <c r="F17" s="4" t="s">
        <v>673</v>
      </c>
      <c r="G17" s="4" t="s">
        <v>373</v>
      </c>
      <c r="H17" s="21" t="s">
        <v>673</v>
      </c>
      <c r="I17" s="6">
        <v>4.119526E9</v>
      </c>
      <c r="J17" s="6">
        <v>3.521658E9</v>
      </c>
      <c r="K17" s="6">
        <v>5.97868E8</v>
      </c>
      <c r="L17" s="10">
        <f t="shared" si="4"/>
        <v>0.8548697107</v>
      </c>
      <c r="M17" s="6">
        <v>4.5435192645E10</v>
      </c>
      <c r="N17" s="6">
        <v>1.08121825171E11</v>
      </c>
      <c r="O17" s="6">
        <v>6.2686632526E10</v>
      </c>
      <c r="P17" s="8">
        <v>0.42</v>
      </c>
      <c r="Q17" s="6">
        <v>9.641171E9</v>
      </c>
      <c r="R17" s="10">
        <f t="shared" si="5"/>
        <v>0.4272848184</v>
      </c>
      <c r="S17" s="21" t="s">
        <v>673</v>
      </c>
      <c r="T17" s="6">
        <v>4.6406915593E10</v>
      </c>
      <c r="U17" s="10">
        <f t="shared" si="3"/>
        <v>0.4292095099</v>
      </c>
      <c r="V17" s="8"/>
      <c r="W17" s="8"/>
      <c r="X17" s="6">
        <f>62686632526-61589612006</f>
        <v>1097020520</v>
      </c>
      <c r="Y17" s="12">
        <f>5281221313+224779380+30398754</f>
        <v>5536399447</v>
      </c>
      <c r="Z17" s="6">
        <v>8.8637726E7</v>
      </c>
      <c r="AA17" s="6">
        <v>2.168686E7</v>
      </c>
      <c r="AB17" s="6"/>
      <c r="AC17" s="6">
        <v>5.646724033E9</v>
      </c>
      <c r="AD17" s="4"/>
      <c r="AE17" s="4"/>
    </row>
    <row r="18" ht="14.25" customHeight="1">
      <c r="A18" s="3" t="s">
        <v>129</v>
      </c>
      <c r="B18" s="4">
        <v>2016.0</v>
      </c>
      <c r="C18" s="4" t="s">
        <v>672</v>
      </c>
      <c r="D18" s="4" t="s">
        <v>673</v>
      </c>
      <c r="E18" s="4" t="s">
        <v>673</v>
      </c>
      <c r="F18" s="4" t="s">
        <v>673</v>
      </c>
      <c r="G18" s="4" t="s">
        <v>373</v>
      </c>
      <c r="H18" s="21" t="s">
        <v>673</v>
      </c>
      <c r="I18" s="6">
        <v>4.58253E9</v>
      </c>
      <c r="J18" s="6">
        <v>3.88921E9</v>
      </c>
      <c r="K18" s="6">
        <v>6.9332E8</v>
      </c>
      <c r="L18" s="10">
        <f t="shared" si="4"/>
        <v>0.8487036637</v>
      </c>
      <c r="M18" s="6">
        <v>4.7222098E10</v>
      </c>
      <c r="N18" s="6">
        <v>1.1862989E11</v>
      </c>
      <c r="O18" s="6">
        <v>7.1407792E10</v>
      </c>
      <c r="P18" s="8">
        <v>0.398</v>
      </c>
      <c r="Q18" s="6">
        <v>9.811614E9</v>
      </c>
      <c r="R18" s="10">
        <f t="shared" si="5"/>
        <v>0.4670515982</v>
      </c>
      <c r="S18" s="21" t="s">
        <v>673</v>
      </c>
      <c r="T18" s="6">
        <v>4.5250956731E10</v>
      </c>
      <c r="U18" s="10">
        <f t="shared" si="3"/>
        <v>0.3814465033</v>
      </c>
      <c r="V18" s="8"/>
      <c r="W18" s="8"/>
      <c r="X18" s="6">
        <f>71407792496-62686632526</f>
        <v>8721159970</v>
      </c>
      <c r="Y18" s="12">
        <f>5575129529+242578458+30472221</f>
        <v>5848180208</v>
      </c>
      <c r="Z18" s="6">
        <v>8.3026969E7</v>
      </c>
      <c r="AA18" s="6">
        <v>2.2967917E7</v>
      </c>
      <c r="AB18" s="6"/>
      <c r="AC18" s="6">
        <v>5.954175094E9</v>
      </c>
      <c r="AD18" s="4"/>
      <c r="AE18" s="4"/>
    </row>
    <row r="19" ht="14.25" customHeight="1">
      <c r="A19" s="3" t="s">
        <v>129</v>
      </c>
      <c r="B19" s="4">
        <v>2017.0</v>
      </c>
      <c r="C19" s="4" t="s">
        <v>672</v>
      </c>
      <c r="D19" s="4" t="s">
        <v>673</v>
      </c>
      <c r="E19" s="4" t="s">
        <v>673</v>
      </c>
      <c r="F19" s="4" t="s">
        <v>673</v>
      </c>
      <c r="G19" s="4" t="s">
        <v>418</v>
      </c>
      <c r="H19" s="21" t="s">
        <v>673</v>
      </c>
      <c r="I19" s="6">
        <v>6.248879E9</v>
      </c>
      <c r="J19" s="6">
        <v>4.134532E9</v>
      </c>
      <c r="K19" s="6">
        <v>2.114347E9</v>
      </c>
      <c r="L19" s="10">
        <f t="shared" si="4"/>
        <v>0.6616437924</v>
      </c>
      <c r="M19" s="6">
        <v>4.9467525E10</v>
      </c>
      <c r="N19" s="6">
        <v>1.22904034E11</v>
      </c>
      <c r="O19" s="6">
        <v>7.3436509E10</v>
      </c>
      <c r="P19" s="8">
        <v>0.402</v>
      </c>
      <c r="Q19" s="6">
        <v>9.96557E9</v>
      </c>
      <c r="R19" s="10">
        <f t="shared" si="5"/>
        <v>0.6270468222</v>
      </c>
      <c r="S19" s="21" t="s">
        <v>673</v>
      </c>
      <c r="T19" s="6">
        <v>4.9375664518E10</v>
      </c>
      <c r="U19" s="10">
        <f t="shared" si="3"/>
        <v>0.4017416102</v>
      </c>
      <c r="V19" s="8"/>
      <c r="W19" s="8"/>
      <c r="X19" s="6">
        <f>73436509059-71407792496</f>
        <v>2028716563</v>
      </c>
      <c r="Y19" s="12">
        <f>5857968199+263429481+31470071</f>
        <v>6152867751</v>
      </c>
      <c r="Z19" s="6">
        <v>2.85138169E8</v>
      </c>
      <c r="AA19" s="6">
        <v>2.2728735E7</v>
      </c>
      <c r="AB19" s="6"/>
      <c r="AC19" s="6">
        <v>6.460734655E9</v>
      </c>
      <c r="AD19" s="4"/>
      <c r="AE19" s="4"/>
    </row>
    <row r="20" ht="14.25" customHeight="1">
      <c r="A20" s="3" t="s">
        <v>129</v>
      </c>
      <c r="B20" s="4">
        <v>2018.0</v>
      </c>
      <c r="C20" s="4" t="s">
        <v>672</v>
      </c>
      <c r="D20" s="4" t="s">
        <v>673</v>
      </c>
      <c r="E20" s="4" t="s">
        <v>673</v>
      </c>
      <c r="F20" s="4" t="s">
        <v>673</v>
      </c>
      <c r="G20" s="4" t="s">
        <v>418</v>
      </c>
      <c r="H20" s="21" t="s">
        <v>673</v>
      </c>
      <c r="I20" s="6">
        <v>7.080756E9</v>
      </c>
      <c r="J20" s="6">
        <v>4.17865E9</v>
      </c>
      <c r="K20" s="6">
        <v>2.902106E9</v>
      </c>
      <c r="L20" s="10">
        <f t="shared" si="4"/>
        <v>0.5901417871</v>
      </c>
      <c r="M20" s="6">
        <v>5.173089E10</v>
      </c>
      <c r="N20" s="6">
        <v>1.2701933E11</v>
      </c>
      <c r="O20" s="6">
        <v>7.528844E10</v>
      </c>
      <c r="P20" s="8">
        <v>0.407</v>
      </c>
      <c r="Q20" s="6">
        <v>1.016398E10</v>
      </c>
      <c r="R20" s="10">
        <f t="shared" si="5"/>
        <v>0.6966519021</v>
      </c>
      <c r="S20" s="21" t="s">
        <v>673</v>
      </c>
      <c r="T20" s="6">
        <v>5.1969546694E10</v>
      </c>
      <c r="U20" s="10">
        <f t="shared" si="3"/>
        <v>0.409146755</v>
      </c>
      <c r="V20" s="8"/>
      <c r="W20" s="8"/>
      <c r="X20" s="6">
        <f>75288440204-73436509059</f>
        <v>1851931145</v>
      </c>
      <c r="Y20" s="12">
        <f>6140877388+285067712+32764545</f>
        <v>6458709645</v>
      </c>
      <c r="Z20" s="6">
        <v>9.2924731E7</v>
      </c>
      <c r="AA20" s="6">
        <v>2.1550896E7</v>
      </c>
      <c r="AB20" s="6"/>
      <c r="AC20" s="6">
        <v>6.573185272E9</v>
      </c>
      <c r="AD20" s="4"/>
      <c r="AE20" s="4"/>
    </row>
    <row r="21" ht="14.25" customHeight="1">
      <c r="A21" s="3" t="s">
        <v>129</v>
      </c>
      <c r="B21" s="4">
        <v>2019.0</v>
      </c>
      <c r="C21" s="4" t="s">
        <v>672</v>
      </c>
      <c r="D21" s="4" t="s">
        <v>673</v>
      </c>
      <c r="E21" s="4" t="s">
        <v>673</v>
      </c>
      <c r="F21" s="4" t="s">
        <v>673</v>
      </c>
      <c r="G21" s="4" t="s">
        <v>418</v>
      </c>
      <c r="H21" s="21" t="s">
        <v>673</v>
      </c>
      <c r="I21" s="6">
        <v>7.429037E9</v>
      </c>
      <c r="J21" s="6">
        <v>4.553285E9</v>
      </c>
      <c r="K21" s="6">
        <v>2.875752E9</v>
      </c>
      <c r="L21" s="10">
        <f t="shared" si="4"/>
        <v>0.612903799</v>
      </c>
      <c r="M21" s="6">
        <v>5.3391193E10</v>
      </c>
      <c r="N21" s="6">
        <v>1.31456969E11</v>
      </c>
      <c r="O21" s="6">
        <v>7.8065776E10</v>
      </c>
      <c r="P21" s="8">
        <v>0.406</v>
      </c>
      <c r="Q21" s="6">
        <v>1.0450452E10</v>
      </c>
      <c r="R21" s="10">
        <f t="shared" si="5"/>
        <v>0.7108818834</v>
      </c>
      <c r="S21" s="21" t="s">
        <v>673</v>
      </c>
      <c r="T21" s="6">
        <v>5.3262789367E10</v>
      </c>
      <c r="U21" s="10">
        <f t="shared" si="3"/>
        <v>0.4051728088</v>
      </c>
      <c r="V21" s="8"/>
      <c r="W21" s="8"/>
      <c r="X21" s="6">
        <f>78065776220-75288440204</f>
        <v>2777336016</v>
      </c>
      <c r="Y21" s="12">
        <f>6405907842+306502713+33133627</f>
        <v>6745544182</v>
      </c>
      <c r="Z21" s="6">
        <v>7.321639E7</v>
      </c>
      <c r="AA21" s="6">
        <v>2.433568E7</v>
      </c>
      <c r="AB21" s="6"/>
      <c r="AC21" s="6">
        <v>6.843096252E9</v>
      </c>
      <c r="AD21" s="4"/>
      <c r="AE21" s="4"/>
    </row>
    <row r="22" ht="14.25" customHeight="1">
      <c r="A22" s="3" t="s">
        <v>129</v>
      </c>
      <c r="B22" s="4">
        <v>2020.0</v>
      </c>
      <c r="C22" s="4" t="s">
        <v>672</v>
      </c>
      <c r="D22" s="4" t="s">
        <v>673</v>
      </c>
      <c r="E22" s="4" t="s">
        <v>673</v>
      </c>
      <c r="F22" s="4" t="s">
        <v>673</v>
      </c>
      <c r="G22" s="4" t="s">
        <v>418</v>
      </c>
      <c r="H22" s="21" t="s">
        <v>673</v>
      </c>
      <c r="I22" s="6">
        <v>7.988612E9</v>
      </c>
      <c r="J22" s="6">
        <v>4.905116E9</v>
      </c>
      <c r="K22" s="6">
        <v>3.083496E9</v>
      </c>
      <c r="L22" s="10">
        <f t="shared" si="4"/>
        <v>0.6140135483</v>
      </c>
      <c r="M22" s="6">
        <v>5.4890976E10</v>
      </c>
      <c r="N22" s="6">
        <v>1.35598547E11</v>
      </c>
      <c r="O22" s="6">
        <v>8.0707571E10</v>
      </c>
      <c r="P22" s="8">
        <v>0.405</v>
      </c>
      <c r="Q22" s="6">
        <v>1.08274388E10</v>
      </c>
      <c r="R22" s="10">
        <f t="shared" si="5"/>
        <v>0.7378117898</v>
      </c>
      <c r="S22" s="21" t="s">
        <v>673</v>
      </c>
      <c r="T22" s="6">
        <v>5.2316477771E10</v>
      </c>
      <c r="U22" s="10">
        <f t="shared" si="3"/>
        <v>0.385818867</v>
      </c>
      <c r="V22" s="8"/>
      <c r="W22" s="8"/>
      <c r="X22" s="6">
        <f>80707571185-78065776020</f>
        <v>2641795165</v>
      </c>
      <c r="Y22" s="12">
        <f>6672266721+329872581+33168197</f>
        <v>7035307499</v>
      </c>
      <c r="Z22" s="6">
        <v>6.4217456E7</v>
      </c>
      <c r="AA22" s="6">
        <v>2.2966372E7</v>
      </c>
      <c r="AB22" s="6"/>
      <c r="AC22" s="6">
        <v>7.122491327E9</v>
      </c>
      <c r="AD22" s="4"/>
      <c r="AE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4.25" customHeight="1">
      <c r="A25" s="4" t="s">
        <v>428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4.25" customHeight="1">
      <c r="A26" s="3" t="s">
        <v>129</v>
      </c>
      <c r="B26" s="4">
        <v>2001.0</v>
      </c>
      <c r="C26" s="4" t="s">
        <v>674</v>
      </c>
      <c r="D26" s="4" t="s">
        <v>675</v>
      </c>
      <c r="E26" s="4" t="s">
        <v>675</v>
      </c>
      <c r="F26" s="4"/>
      <c r="G26" s="4" t="s">
        <v>676</v>
      </c>
      <c r="H26" s="4" t="s">
        <v>675</v>
      </c>
      <c r="I26" s="4"/>
      <c r="J26" s="4"/>
      <c r="K26" s="4"/>
      <c r="L26" s="4"/>
      <c r="M26" s="4" t="s">
        <v>675</v>
      </c>
      <c r="N26" s="4" t="s">
        <v>675</v>
      </c>
      <c r="O26" s="4" t="s">
        <v>675</v>
      </c>
      <c r="P26" s="4" t="s">
        <v>675</v>
      </c>
      <c r="Q26" s="4" t="s">
        <v>675</v>
      </c>
      <c r="R26" s="4"/>
      <c r="S26" s="4"/>
      <c r="T26" s="4" t="s">
        <v>677</v>
      </c>
      <c r="U26" s="4"/>
      <c r="V26" s="4"/>
      <c r="W26" s="4"/>
      <c r="X26" s="4" t="s">
        <v>678</v>
      </c>
      <c r="Y26" s="4" t="s">
        <v>677</v>
      </c>
      <c r="Z26" s="4" t="s">
        <v>677</v>
      </c>
      <c r="AA26" s="4" t="s">
        <v>677</v>
      </c>
      <c r="AB26" s="4" t="s">
        <v>677</v>
      </c>
      <c r="AC26" s="4" t="s">
        <v>677</v>
      </c>
      <c r="AD26" s="4"/>
      <c r="AE26" s="4"/>
    </row>
    <row r="27" ht="14.25" customHeight="1">
      <c r="A27" s="3" t="s">
        <v>129</v>
      </c>
      <c r="B27" s="4">
        <v>2002.0</v>
      </c>
      <c r="C27" s="4" t="s">
        <v>679</v>
      </c>
      <c r="D27" s="4" t="s">
        <v>680</v>
      </c>
      <c r="E27" s="4" t="s">
        <v>680</v>
      </c>
      <c r="F27" s="4"/>
      <c r="G27" s="4" t="s">
        <v>681</v>
      </c>
      <c r="H27" s="4" t="s">
        <v>680</v>
      </c>
      <c r="I27" s="4"/>
      <c r="J27" s="4"/>
      <c r="K27" s="4"/>
      <c r="L27" s="4"/>
      <c r="M27" s="4" t="s">
        <v>680</v>
      </c>
      <c r="N27" s="4" t="s">
        <v>680</v>
      </c>
      <c r="O27" s="4" t="s">
        <v>680</v>
      </c>
      <c r="P27" s="4" t="s">
        <v>680</v>
      </c>
      <c r="Q27" s="4" t="s">
        <v>680</v>
      </c>
      <c r="R27" s="4"/>
      <c r="S27" s="4"/>
      <c r="T27" s="4" t="s">
        <v>682</v>
      </c>
      <c r="U27" s="4"/>
      <c r="V27" s="4"/>
      <c r="W27" s="4"/>
      <c r="X27" s="4" t="s">
        <v>683</v>
      </c>
      <c r="Y27" s="4" t="s">
        <v>682</v>
      </c>
      <c r="Z27" s="4" t="s">
        <v>682</v>
      </c>
      <c r="AA27" s="4" t="s">
        <v>682</v>
      </c>
      <c r="AB27" s="4" t="s">
        <v>682</v>
      </c>
      <c r="AC27" s="4" t="s">
        <v>682</v>
      </c>
      <c r="AD27" s="4"/>
      <c r="AE27" s="4"/>
    </row>
    <row r="28" ht="14.25" customHeight="1">
      <c r="A28" s="3" t="s">
        <v>129</v>
      </c>
      <c r="B28" s="4">
        <v>2003.0</v>
      </c>
      <c r="C28" s="4" t="s">
        <v>684</v>
      </c>
      <c r="D28" s="4" t="s">
        <v>685</v>
      </c>
      <c r="E28" s="4" t="s">
        <v>685</v>
      </c>
      <c r="F28" s="4"/>
      <c r="G28" s="4" t="s">
        <v>686</v>
      </c>
      <c r="H28" s="4" t="s">
        <v>685</v>
      </c>
      <c r="I28" s="4"/>
      <c r="J28" s="4"/>
      <c r="K28" s="4"/>
      <c r="L28" s="4"/>
      <c r="M28" s="4" t="s">
        <v>685</v>
      </c>
      <c r="N28" s="4" t="s">
        <v>685</v>
      </c>
      <c r="O28" s="4" t="s">
        <v>685</v>
      </c>
      <c r="P28" s="4" t="s">
        <v>685</v>
      </c>
      <c r="Q28" s="4" t="s">
        <v>685</v>
      </c>
      <c r="R28" s="4"/>
      <c r="S28" s="4"/>
      <c r="T28" s="4" t="s">
        <v>687</v>
      </c>
      <c r="U28" s="4"/>
      <c r="V28" s="4"/>
      <c r="W28" s="4"/>
      <c r="X28" s="4" t="s">
        <v>688</v>
      </c>
      <c r="Y28" s="4" t="s">
        <v>687</v>
      </c>
      <c r="Z28" s="4" t="s">
        <v>687</v>
      </c>
      <c r="AA28" s="4" t="s">
        <v>687</v>
      </c>
      <c r="AB28" s="4" t="s">
        <v>687</v>
      </c>
      <c r="AC28" s="4" t="s">
        <v>687</v>
      </c>
      <c r="AD28" s="4"/>
      <c r="AE28" s="4"/>
    </row>
    <row r="29" ht="14.25" customHeight="1">
      <c r="A29" s="3" t="s">
        <v>129</v>
      </c>
      <c r="B29" s="4">
        <v>2004.0</v>
      </c>
      <c r="C29" s="4" t="s">
        <v>689</v>
      </c>
      <c r="D29" s="4" t="s">
        <v>690</v>
      </c>
      <c r="E29" s="4" t="s">
        <v>690</v>
      </c>
      <c r="F29" s="4"/>
      <c r="G29" s="4" t="s">
        <v>691</v>
      </c>
      <c r="H29" s="4" t="s">
        <v>690</v>
      </c>
      <c r="I29" s="4"/>
      <c r="J29" s="4"/>
      <c r="K29" s="4"/>
      <c r="L29" s="4"/>
      <c r="M29" s="4" t="s">
        <v>690</v>
      </c>
      <c r="N29" s="4" t="s">
        <v>690</v>
      </c>
      <c r="O29" s="4" t="s">
        <v>690</v>
      </c>
      <c r="P29" s="4" t="s">
        <v>690</v>
      </c>
      <c r="Q29" s="4" t="s">
        <v>690</v>
      </c>
      <c r="R29" s="4"/>
      <c r="S29" s="4"/>
      <c r="T29" s="4" t="s">
        <v>692</v>
      </c>
      <c r="U29" s="4"/>
      <c r="V29" s="4"/>
      <c r="W29" s="4"/>
      <c r="X29" s="4" t="s">
        <v>693</v>
      </c>
      <c r="Y29" s="4" t="s">
        <v>692</v>
      </c>
      <c r="Z29" s="4" t="s">
        <v>692</v>
      </c>
      <c r="AA29" s="4" t="s">
        <v>692</v>
      </c>
      <c r="AB29" s="4"/>
      <c r="AC29" s="4" t="s">
        <v>692</v>
      </c>
      <c r="AD29" s="4"/>
      <c r="AE29" s="4"/>
    </row>
    <row r="30" ht="14.25" customHeight="1">
      <c r="A30" s="3" t="s">
        <v>129</v>
      </c>
      <c r="B30" s="4">
        <v>2005.0</v>
      </c>
      <c r="C30" s="4" t="s">
        <v>694</v>
      </c>
      <c r="D30" s="4" t="s">
        <v>695</v>
      </c>
      <c r="E30" s="4" t="s">
        <v>695</v>
      </c>
      <c r="F30" s="4"/>
      <c r="G30" s="4" t="s">
        <v>696</v>
      </c>
      <c r="H30" s="4" t="s">
        <v>695</v>
      </c>
      <c r="I30" s="4"/>
      <c r="J30" s="4"/>
      <c r="K30" s="4"/>
      <c r="L30" s="4"/>
      <c r="M30" s="4" t="s">
        <v>695</v>
      </c>
      <c r="N30" s="4" t="s">
        <v>695</v>
      </c>
      <c r="O30" s="4" t="s">
        <v>695</v>
      </c>
      <c r="P30" s="4" t="s">
        <v>695</v>
      </c>
      <c r="Q30" s="4" t="s">
        <v>695</v>
      </c>
      <c r="R30" s="4"/>
      <c r="S30" s="4"/>
      <c r="T30" s="4" t="s">
        <v>697</v>
      </c>
      <c r="U30" s="4"/>
      <c r="V30" s="4"/>
      <c r="W30" s="4"/>
      <c r="X30" s="4" t="s">
        <v>698</v>
      </c>
      <c r="Y30" s="4" t="s">
        <v>697</v>
      </c>
      <c r="Z30" s="4" t="s">
        <v>697</v>
      </c>
      <c r="AA30" s="4" t="s">
        <v>697</v>
      </c>
      <c r="AB30" s="4"/>
      <c r="AC30" s="4" t="s">
        <v>697</v>
      </c>
      <c r="AD30" s="4"/>
      <c r="AE30" s="4"/>
    </row>
    <row r="31" ht="14.25" customHeight="1">
      <c r="A31" s="3" t="s">
        <v>129</v>
      </c>
      <c r="B31" s="4">
        <v>2006.0</v>
      </c>
      <c r="C31" s="4" t="s">
        <v>699</v>
      </c>
      <c r="D31" s="4" t="s">
        <v>700</v>
      </c>
      <c r="E31" s="4" t="s">
        <v>700</v>
      </c>
      <c r="F31" s="4"/>
      <c r="G31" s="4" t="s">
        <v>701</v>
      </c>
      <c r="H31" s="4" t="s">
        <v>700</v>
      </c>
      <c r="I31" s="4"/>
      <c r="J31" s="4"/>
      <c r="K31" s="4"/>
      <c r="L31" s="4"/>
      <c r="M31" s="4" t="s">
        <v>700</v>
      </c>
      <c r="N31" s="4" t="s">
        <v>700</v>
      </c>
      <c r="O31" s="4" t="s">
        <v>700</v>
      </c>
      <c r="P31" s="4" t="s">
        <v>700</v>
      </c>
      <c r="Q31" s="4" t="s">
        <v>700</v>
      </c>
      <c r="R31" s="4"/>
      <c r="S31" s="4"/>
      <c r="T31" s="4" t="s">
        <v>702</v>
      </c>
      <c r="U31" s="4"/>
      <c r="V31" s="4"/>
      <c r="W31" s="4"/>
      <c r="X31" s="4" t="s">
        <v>703</v>
      </c>
      <c r="Y31" s="4" t="s">
        <v>702</v>
      </c>
      <c r="Z31" s="4" t="s">
        <v>702</v>
      </c>
      <c r="AA31" s="4" t="s">
        <v>702</v>
      </c>
      <c r="AB31" s="4"/>
      <c r="AC31" s="4" t="s">
        <v>702</v>
      </c>
      <c r="AD31" s="4"/>
      <c r="AE31" s="4"/>
    </row>
    <row r="32" ht="14.25" customHeight="1">
      <c r="A32" s="3" t="s">
        <v>129</v>
      </c>
      <c r="B32" s="4">
        <v>2007.0</v>
      </c>
      <c r="C32" s="4" t="s">
        <v>704</v>
      </c>
      <c r="D32" s="4" t="s">
        <v>705</v>
      </c>
      <c r="E32" s="4" t="s">
        <v>705</v>
      </c>
      <c r="F32" s="4"/>
      <c r="G32" s="4" t="s">
        <v>706</v>
      </c>
      <c r="H32" s="4" t="s">
        <v>705</v>
      </c>
      <c r="I32" s="4"/>
      <c r="J32" s="4"/>
      <c r="K32" s="4"/>
      <c r="L32" s="4"/>
      <c r="M32" s="4" t="s">
        <v>705</v>
      </c>
      <c r="N32" s="4" t="s">
        <v>705</v>
      </c>
      <c r="O32" s="4" t="s">
        <v>705</v>
      </c>
      <c r="P32" s="4" t="s">
        <v>705</v>
      </c>
      <c r="Q32" s="4" t="s">
        <v>705</v>
      </c>
      <c r="R32" s="4"/>
      <c r="S32" s="4"/>
      <c r="T32" s="4" t="s">
        <v>707</v>
      </c>
      <c r="U32" s="4"/>
      <c r="V32" s="4"/>
      <c r="W32" s="4"/>
      <c r="X32" s="4" t="s">
        <v>708</v>
      </c>
      <c r="Y32" s="4" t="s">
        <v>709</v>
      </c>
      <c r="Z32" s="4" t="s">
        <v>709</v>
      </c>
      <c r="AA32" s="4" t="s">
        <v>709</v>
      </c>
      <c r="AB32" s="4"/>
      <c r="AC32" s="4" t="s">
        <v>709</v>
      </c>
      <c r="AD32" s="4"/>
      <c r="AE32" s="4"/>
    </row>
    <row r="33" ht="14.25" customHeight="1">
      <c r="A33" s="3" t="s">
        <v>129</v>
      </c>
      <c r="B33" s="4">
        <v>2008.0</v>
      </c>
      <c r="C33" s="4" t="s">
        <v>710</v>
      </c>
      <c r="D33" s="4" t="s">
        <v>711</v>
      </c>
      <c r="E33" s="4" t="s">
        <v>711</v>
      </c>
      <c r="F33" s="4"/>
      <c r="G33" s="4" t="s">
        <v>712</v>
      </c>
      <c r="H33" s="4" t="s">
        <v>711</v>
      </c>
      <c r="I33" s="4"/>
      <c r="J33" s="4"/>
      <c r="K33" s="4"/>
      <c r="L33" s="4"/>
      <c r="M33" s="4" t="s">
        <v>711</v>
      </c>
      <c r="N33" s="4" t="s">
        <v>711</v>
      </c>
      <c r="O33" s="4" t="s">
        <v>711</v>
      </c>
      <c r="P33" s="4" t="s">
        <v>711</v>
      </c>
      <c r="Q33" s="4" t="s">
        <v>711</v>
      </c>
      <c r="R33" s="4"/>
      <c r="S33" s="4"/>
      <c r="T33" s="4" t="s">
        <v>713</v>
      </c>
      <c r="U33" s="4"/>
      <c r="V33" s="4"/>
      <c r="W33" s="4"/>
      <c r="X33" s="4" t="s">
        <v>714</v>
      </c>
      <c r="Y33" s="4" t="s">
        <v>713</v>
      </c>
      <c r="Z33" s="4" t="s">
        <v>713</v>
      </c>
      <c r="AA33" s="4" t="s">
        <v>713</v>
      </c>
      <c r="AB33" s="4"/>
      <c r="AC33" s="4" t="s">
        <v>713</v>
      </c>
      <c r="AD33" s="4"/>
      <c r="AE33" s="4"/>
    </row>
    <row r="34" ht="14.25" customHeight="1">
      <c r="A34" s="3" t="s">
        <v>129</v>
      </c>
      <c r="B34" s="4">
        <v>2009.0</v>
      </c>
      <c r="C34" s="4" t="s">
        <v>715</v>
      </c>
      <c r="D34" s="4" t="s">
        <v>716</v>
      </c>
      <c r="E34" s="4" t="s">
        <v>716</v>
      </c>
      <c r="F34" s="4"/>
      <c r="G34" s="4" t="s">
        <v>717</v>
      </c>
      <c r="H34" s="4" t="s">
        <v>716</v>
      </c>
      <c r="I34" s="4"/>
      <c r="J34" s="4"/>
      <c r="K34" s="4"/>
      <c r="L34" s="4"/>
      <c r="M34" s="4" t="s">
        <v>716</v>
      </c>
      <c r="N34" s="4" t="s">
        <v>716</v>
      </c>
      <c r="O34" s="4" t="s">
        <v>716</v>
      </c>
      <c r="P34" s="4" t="s">
        <v>716</v>
      </c>
      <c r="Q34" s="4" t="s">
        <v>716</v>
      </c>
      <c r="R34" s="4"/>
      <c r="S34" s="4"/>
      <c r="T34" s="4" t="s">
        <v>718</v>
      </c>
      <c r="U34" s="4"/>
      <c r="V34" s="4"/>
      <c r="W34" s="4"/>
      <c r="X34" s="4" t="s">
        <v>719</v>
      </c>
      <c r="Y34" s="4" t="s">
        <v>718</v>
      </c>
      <c r="Z34" s="4" t="s">
        <v>718</v>
      </c>
      <c r="AA34" s="4" t="s">
        <v>718</v>
      </c>
      <c r="AB34" s="4"/>
      <c r="AC34" s="4" t="s">
        <v>718</v>
      </c>
      <c r="AD34" s="4"/>
      <c r="AE34" s="4"/>
    </row>
    <row r="35" ht="14.25" customHeight="1">
      <c r="A35" s="3" t="s">
        <v>129</v>
      </c>
      <c r="B35" s="4">
        <v>2010.0</v>
      </c>
      <c r="C35" s="4" t="s">
        <v>720</v>
      </c>
      <c r="D35" s="4" t="s">
        <v>721</v>
      </c>
      <c r="E35" s="4" t="s">
        <v>721</v>
      </c>
      <c r="F35" s="4"/>
      <c r="G35" s="4" t="s">
        <v>722</v>
      </c>
      <c r="H35" s="4" t="s">
        <v>721</v>
      </c>
      <c r="I35" s="4"/>
      <c r="J35" s="4"/>
      <c r="K35" s="4"/>
      <c r="L35" s="4"/>
      <c r="M35" s="4" t="s">
        <v>721</v>
      </c>
      <c r="N35" s="4" t="s">
        <v>721</v>
      </c>
      <c r="O35" s="4" t="s">
        <v>721</v>
      </c>
      <c r="P35" s="4" t="s">
        <v>721</v>
      </c>
      <c r="Q35" s="4" t="s">
        <v>721</v>
      </c>
      <c r="R35" s="4"/>
      <c r="S35" s="4"/>
      <c r="T35" s="4" t="s">
        <v>723</v>
      </c>
      <c r="U35" s="4"/>
      <c r="V35" s="4"/>
      <c r="W35" s="4"/>
      <c r="X35" s="4" t="s">
        <v>724</v>
      </c>
      <c r="Y35" s="4" t="s">
        <v>723</v>
      </c>
      <c r="Z35" s="4" t="s">
        <v>723</v>
      </c>
      <c r="AA35" s="4" t="s">
        <v>723</v>
      </c>
      <c r="AB35" s="4"/>
      <c r="AC35" s="4" t="s">
        <v>723</v>
      </c>
      <c r="AD35" s="4"/>
      <c r="AE35" s="4"/>
    </row>
    <row r="36" ht="14.25" customHeight="1">
      <c r="A36" s="3" t="s">
        <v>129</v>
      </c>
      <c r="B36" s="4">
        <v>2011.0</v>
      </c>
      <c r="C36" s="4" t="s">
        <v>725</v>
      </c>
      <c r="D36" s="4" t="s">
        <v>726</v>
      </c>
      <c r="E36" s="4" t="s">
        <v>726</v>
      </c>
      <c r="F36" s="4"/>
      <c r="G36" s="4" t="s">
        <v>727</v>
      </c>
      <c r="H36" s="4" t="s">
        <v>726</v>
      </c>
      <c r="I36" s="4"/>
      <c r="J36" s="4"/>
      <c r="K36" s="4"/>
      <c r="L36" s="4"/>
      <c r="M36" s="4" t="s">
        <v>726</v>
      </c>
      <c r="N36" s="4" t="s">
        <v>726</v>
      </c>
      <c r="O36" s="4" t="s">
        <v>726</v>
      </c>
      <c r="P36" s="4" t="s">
        <v>726</v>
      </c>
      <c r="Q36" s="4" t="s">
        <v>726</v>
      </c>
      <c r="R36" s="4"/>
      <c r="S36" s="4"/>
      <c r="T36" s="4" t="s">
        <v>728</v>
      </c>
      <c r="U36" s="4"/>
      <c r="V36" s="4"/>
      <c r="W36" s="4"/>
      <c r="X36" s="4" t="s">
        <v>729</v>
      </c>
      <c r="Y36" s="4" t="s">
        <v>728</v>
      </c>
      <c r="Z36" s="4" t="s">
        <v>728</v>
      </c>
      <c r="AA36" s="4" t="s">
        <v>728</v>
      </c>
      <c r="AB36" s="4"/>
      <c r="AC36" s="4" t="s">
        <v>728</v>
      </c>
      <c r="AD36" s="4"/>
      <c r="AE36" s="4"/>
    </row>
    <row r="37" ht="14.25" customHeight="1">
      <c r="A37" s="3" t="s">
        <v>129</v>
      </c>
      <c r="B37" s="4">
        <v>2012.0</v>
      </c>
      <c r="C37" s="4" t="s">
        <v>730</v>
      </c>
      <c r="D37" s="4" t="s">
        <v>731</v>
      </c>
      <c r="E37" s="4" t="s">
        <v>731</v>
      </c>
      <c r="F37" s="4"/>
      <c r="G37" s="4" t="s">
        <v>732</v>
      </c>
      <c r="H37" s="4" t="s">
        <v>731</v>
      </c>
      <c r="I37" s="4"/>
      <c r="J37" s="4"/>
      <c r="K37" s="4"/>
      <c r="L37" s="4"/>
      <c r="M37" s="4" t="s">
        <v>731</v>
      </c>
      <c r="N37" s="4" t="s">
        <v>731</v>
      </c>
      <c r="O37" s="4" t="s">
        <v>731</v>
      </c>
      <c r="P37" s="4" t="s">
        <v>731</v>
      </c>
      <c r="Q37" s="4" t="s">
        <v>731</v>
      </c>
      <c r="R37" s="4"/>
      <c r="S37" s="4"/>
      <c r="T37" s="4" t="s">
        <v>733</v>
      </c>
      <c r="U37" s="4"/>
      <c r="V37" s="4"/>
      <c r="W37" s="4"/>
      <c r="X37" s="4" t="s">
        <v>734</v>
      </c>
      <c r="Y37" s="4" t="s">
        <v>735</v>
      </c>
      <c r="Z37" s="4" t="s">
        <v>733</v>
      </c>
      <c r="AA37" s="4" t="s">
        <v>733</v>
      </c>
      <c r="AB37" s="4"/>
      <c r="AC37" s="4" t="s">
        <v>733</v>
      </c>
      <c r="AD37" s="4"/>
      <c r="AE37" s="4"/>
    </row>
    <row r="38" ht="14.25" customHeight="1">
      <c r="A38" s="3" t="s">
        <v>129</v>
      </c>
      <c r="B38" s="4">
        <v>2013.0</v>
      </c>
      <c r="C38" s="4" t="s">
        <v>736</v>
      </c>
      <c r="D38" s="4" t="s">
        <v>737</v>
      </c>
      <c r="E38" s="4" t="s">
        <v>737</v>
      </c>
      <c r="F38" s="4"/>
      <c r="G38" s="4" t="s">
        <v>732</v>
      </c>
      <c r="H38" s="4" t="s">
        <v>737</v>
      </c>
      <c r="I38" s="4"/>
      <c r="J38" s="4"/>
      <c r="K38" s="4"/>
      <c r="L38" s="4"/>
      <c r="M38" s="4" t="s">
        <v>737</v>
      </c>
      <c r="N38" s="4" t="s">
        <v>737</v>
      </c>
      <c r="O38" s="4" t="s">
        <v>737</v>
      </c>
      <c r="P38" s="4" t="s">
        <v>737</v>
      </c>
      <c r="Q38" s="4" t="s">
        <v>737</v>
      </c>
      <c r="R38" s="4"/>
      <c r="S38" s="4"/>
      <c r="T38" s="4" t="s">
        <v>735</v>
      </c>
      <c r="U38" s="4"/>
      <c r="V38" s="4"/>
      <c r="W38" s="4"/>
      <c r="X38" s="4" t="s">
        <v>738</v>
      </c>
      <c r="Y38" s="4" t="s">
        <v>735</v>
      </c>
      <c r="Z38" s="4" t="s">
        <v>735</v>
      </c>
      <c r="AA38" s="4" t="s">
        <v>735</v>
      </c>
      <c r="AB38" s="4"/>
      <c r="AC38" s="4" t="s">
        <v>735</v>
      </c>
      <c r="AD38" s="4"/>
      <c r="AE38" s="4"/>
    </row>
    <row r="39" ht="14.25" customHeight="1">
      <c r="A39" s="3" t="s">
        <v>129</v>
      </c>
      <c r="B39" s="4">
        <v>2014.0</v>
      </c>
      <c r="C39" s="4" t="s">
        <v>739</v>
      </c>
      <c r="D39" s="4"/>
      <c r="E39" s="4"/>
      <c r="F39" s="4"/>
      <c r="G39" s="4" t="s">
        <v>135</v>
      </c>
      <c r="H39" s="4"/>
      <c r="I39" s="4" t="s">
        <v>135</v>
      </c>
      <c r="J39" s="4" t="s">
        <v>135</v>
      </c>
      <c r="K39" s="4" t="s">
        <v>135</v>
      </c>
      <c r="L39" s="4"/>
      <c r="M39" s="4" t="s">
        <v>557</v>
      </c>
      <c r="N39" s="4" t="s">
        <v>557</v>
      </c>
      <c r="O39" s="4" t="s">
        <v>557</v>
      </c>
      <c r="P39" s="4" t="s">
        <v>557</v>
      </c>
      <c r="Q39" s="4" t="s">
        <v>135</v>
      </c>
      <c r="R39" s="4"/>
      <c r="S39" s="4"/>
      <c r="T39" s="4" t="s">
        <v>740</v>
      </c>
      <c r="U39" s="4"/>
      <c r="V39" s="4"/>
      <c r="W39" s="4"/>
      <c r="X39" s="4" t="s">
        <v>741</v>
      </c>
      <c r="Y39" s="4" t="s">
        <v>740</v>
      </c>
      <c r="Z39" s="4" t="s">
        <v>740</v>
      </c>
      <c r="AA39" s="4" t="s">
        <v>740</v>
      </c>
      <c r="AB39" s="4"/>
      <c r="AC39" s="4" t="s">
        <v>740</v>
      </c>
      <c r="AD39" s="4"/>
      <c r="AE39" s="4"/>
    </row>
    <row r="40" ht="14.25" customHeight="1">
      <c r="A40" s="3" t="s">
        <v>129</v>
      </c>
      <c r="B40" s="4">
        <v>2015.0</v>
      </c>
      <c r="C40" s="4" t="s">
        <v>742</v>
      </c>
      <c r="D40" s="4"/>
      <c r="E40" s="4"/>
      <c r="F40" s="4"/>
      <c r="G40" s="4" t="s">
        <v>142</v>
      </c>
      <c r="H40" s="4"/>
      <c r="I40" s="4" t="s">
        <v>142</v>
      </c>
      <c r="J40" s="4" t="s">
        <v>142</v>
      </c>
      <c r="K40" s="4" t="s">
        <v>142</v>
      </c>
      <c r="L40" s="4"/>
      <c r="M40" s="4" t="s">
        <v>570</v>
      </c>
      <c r="N40" s="4" t="s">
        <v>570</v>
      </c>
      <c r="O40" s="4" t="s">
        <v>570</v>
      </c>
      <c r="P40" s="4" t="s">
        <v>570</v>
      </c>
      <c r="Q40" s="4" t="s">
        <v>142</v>
      </c>
      <c r="R40" s="4"/>
      <c r="S40" s="4"/>
      <c r="T40" s="4" t="s">
        <v>743</v>
      </c>
      <c r="U40" s="4"/>
      <c r="V40" s="4"/>
      <c r="W40" s="4"/>
      <c r="X40" s="4" t="s">
        <v>744</v>
      </c>
      <c r="Y40" s="4" t="s">
        <v>743</v>
      </c>
      <c r="Z40" s="4" t="s">
        <v>743</v>
      </c>
      <c r="AA40" s="4" t="s">
        <v>743</v>
      </c>
      <c r="AB40" s="4"/>
      <c r="AC40" s="4" t="s">
        <v>743</v>
      </c>
      <c r="AD40" s="4"/>
      <c r="AE40" s="4"/>
    </row>
    <row r="41" ht="14.25" customHeight="1">
      <c r="A41" s="3" t="s">
        <v>129</v>
      </c>
      <c r="B41" s="4">
        <v>2016.0</v>
      </c>
      <c r="C41" s="4" t="s">
        <v>745</v>
      </c>
      <c r="D41" s="4"/>
      <c r="E41" s="4"/>
      <c r="F41" s="4"/>
      <c r="G41" s="4" t="s">
        <v>149</v>
      </c>
      <c r="H41" s="4"/>
      <c r="I41" s="4" t="s">
        <v>149</v>
      </c>
      <c r="J41" s="4" t="s">
        <v>149</v>
      </c>
      <c r="K41" s="4" t="s">
        <v>149</v>
      </c>
      <c r="L41" s="4"/>
      <c r="M41" s="4" t="s">
        <v>746</v>
      </c>
      <c r="N41" s="4" t="s">
        <v>746</v>
      </c>
      <c r="O41" s="4" t="s">
        <v>746</v>
      </c>
      <c r="P41" s="4" t="s">
        <v>746</v>
      </c>
      <c r="Q41" s="4" t="s">
        <v>149</v>
      </c>
      <c r="R41" s="4"/>
      <c r="S41" s="4"/>
      <c r="T41" s="4" t="s">
        <v>747</v>
      </c>
      <c r="U41" s="4"/>
      <c r="V41" s="4"/>
      <c r="W41" s="4"/>
      <c r="X41" s="4" t="s">
        <v>748</v>
      </c>
      <c r="Y41" s="4" t="s">
        <v>747</v>
      </c>
      <c r="Z41" s="4" t="s">
        <v>747</v>
      </c>
      <c r="AA41" s="4" t="s">
        <v>747</v>
      </c>
      <c r="AB41" s="4"/>
      <c r="AC41" s="4" t="s">
        <v>747</v>
      </c>
      <c r="AD41" s="4"/>
      <c r="AE41" s="4"/>
    </row>
    <row r="42" ht="14.25" customHeight="1">
      <c r="A42" s="3" t="s">
        <v>129</v>
      </c>
      <c r="B42" s="4">
        <v>2017.0</v>
      </c>
      <c r="C42" s="4" t="s">
        <v>749</v>
      </c>
      <c r="D42" s="4"/>
      <c r="E42" s="4"/>
      <c r="F42" s="4"/>
      <c r="G42" s="4" t="s">
        <v>159</v>
      </c>
      <c r="H42" s="4"/>
      <c r="I42" s="4" t="s">
        <v>159</v>
      </c>
      <c r="J42" s="4" t="s">
        <v>159</v>
      </c>
      <c r="K42" s="4" t="s">
        <v>159</v>
      </c>
      <c r="L42" s="4"/>
      <c r="M42" s="4" t="s">
        <v>750</v>
      </c>
      <c r="N42" s="4" t="s">
        <v>750</v>
      </c>
      <c r="O42" s="4" t="s">
        <v>750</v>
      </c>
      <c r="P42" s="4" t="s">
        <v>750</v>
      </c>
      <c r="Q42" s="4" t="s">
        <v>159</v>
      </c>
      <c r="R42" s="4"/>
      <c r="S42" s="4"/>
      <c r="T42" s="4" t="s">
        <v>751</v>
      </c>
      <c r="U42" s="4"/>
      <c r="V42" s="4"/>
      <c r="W42" s="4"/>
      <c r="X42" s="4" t="s">
        <v>752</v>
      </c>
      <c r="Y42" s="4" t="s">
        <v>751</v>
      </c>
      <c r="Z42" s="4" t="s">
        <v>751</v>
      </c>
      <c r="AA42" s="4" t="s">
        <v>751</v>
      </c>
      <c r="AB42" s="4"/>
      <c r="AC42" s="4" t="s">
        <v>751</v>
      </c>
      <c r="AD42" s="4"/>
      <c r="AE42" s="4"/>
    </row>
    <row r="43" ht="14.25" customHeight="1">
      <c r="A43" s="3" t="s">
        <v>129</v>
      </c>
      <c r="B43" s="4">
        <v>2018.0</v>
      </c>
      <c r="C43" s="4" t="s">
        <v>753</v>
      </c>
      <c r="D43" s="4"/>
      <c r="E43" s="4"/>
      <c r="F43" s="4"/>
      <c r="G43" s="4" t="s">
        <v>169</v>
      </c>
      <c r="H43" s="4"/>
      <c r="I43" s="4" t="s">
        <v>169</v>
      </c>
      <c r="J43" s="4" t="s">
        <v>169</v>
      </c>
      <c r="K43" s="4" t="s">
        <v>169</v>
      </c>
      <c r="L43" s="4"/>
      <c r="M43" s="4" t="s">
        <v>754</v>
      </c>
      <c r="N43" s="4" t="s">
        <v>754</v>
      </c>
      <c r="O43" s="4" t="s">
        <v>754</v>
      </c>
      <c r="P43" s="4" t="s">
        <v>754</v>
      </c>
      <c r="Q43" s="4" t="s">
        <v>169</v>
      </c>
      <c r="R43" s="4"/>
      <c r="S43" s="4"/>
      <c r="T43" s="4" t="s">
        <v>755</v>
      </c>
      <c r="U43" s="4"/>
      <c r="V43" s="4"/>
      <c r="W43" s="4"/>
      <c r="X43" s="4" t="s">
        <v>756</v>
      </c>
      <c r="Y43" s="4" t="s">
        <v>755</v>
      </c>
      <c r="Z43" s="4" t="s">
        <v>755</v>
      </c>
      <c r="AA43" s="4" t="s">
        <v>755</v>
      </c>
      <c r="AB43" s="4"/>
      <c r="AC43" s="4" t="s">
        <v>755</v>
      </c>
      <c r="AD43" s="4"/>
      <c r="AE43" s="4"/>
    </row>
    <row r="44" ht="14.25" customHeight="1">
      <c r="A44" s="3" t="s">
        <v>129</v>
      </c>
      <c r="B44" s="4">
        <v>2019.0</v>
      </c>
      <c r="C44" s="4" t="s">
        <v>757</v>
      </c>
      <c r="D44" s="4"/>
      <c r="E44" s="4"/>
      <c r="F44" s="4"/>
      <c r="G44" s="4" t="s">
        <v>758</v>
      </c>
      <c r="H44" s="4"/>
      <c r="I44" s="4" t="s">
        <v>179</v>
      </c>
      <c r="J44" s="4" t="s">
        <v>179</v>
      </c>
      <c r="K44" s="4" t="s">
        <v>179</v>
      </c>
      <c r="L44" s="4"/>
      <c r="M44" s="4" t="s">
        <v>759</v>
      </c>
      <c r="N44" s="4" t="s">
        <v>759</v>
      </c>
      <c r="O44" s="4" t="s">
        <v>759</v>
      </c>
      <c r="P44" s="4" t="s">
        <v>759</v>
      </c>
      <c r="Q44" s="4" t="s">
        <v>179</v>
      </c>
      <c r="R44" s="4"/>
      <c r="S44" s="4"/>
      <c r="T44" s="4" t="s">
        <v>760</v>
      </c>
      <c r="U44" s="4"/>
      <c r="V44" s="4"/>
      <c r="W44" s="4"/>
      <c r="X44" s="4" t="s">
        <v>761</v>
      </c>
      <c r="Y44" s="4" t="s">
        <v>760</v>
      </c>
      <c r="Z44" s="4" t="s">
        <v>760</v>
      </c>
      <c r="AA44" s="4" t="s">
        <v>760</v>
      </c>
      <c r="AB44" s="4"/>
      <c r="AC44" s="4" t="s">
        <v>760</v>
      </c>
      <c r="AD44" s="4"/>
      <c r="AE44" s="4"/>
    </row>
    <row r="45" ht="14.25" customHeight="1">
      <c r="A45" s="3" t="s">
        <v>129</v>
      </c>
      <c r="B45" s="4">
        <v>2020.0</v>
      </c>
      <c r="C45" s="4" t="s">
        <v>762</v>
      </c>
      <c r="D45" s="4"/>
      <c r="E45" s="4"/>
      <c r="F45" s="4"/>
      <c r="G45" s="4" t="s">
        <v>763</v>
      </c>
      <c r="H45" s="4"/>
      <c r="I45" s="4" t="s">
        <v>190</v>
      </c>
      <c r="J45" s="4" t="s">
        <v>190</v>
      </c>
      <c r="K45" s="4" t="s">
        <v>190</v>
      </c>
      <c r="L45" s="4"/>
      <c r="M45" s="4" t="s">
        <v>764</v>
      </c>
      <c r="N45" s="4" t="s">
        <v>764</v>
      </c>
      <c r="O45" s="4" t="s">
        <v>764</v>
      </c>
      <c r="P45" s="4" t="s">
        <v>764</v>
      </c>
      <c r="Q45" s="4" t="s">
        <v>190</v>
      </c>
      <c r="R45" s="4"/>
      <c r="S45" s="4"/>
      <c r="T45" s="4" t="s">
        <v>765</v>
      </c>
      <c r="U45" s="4"/>
      <c r="V45" s="4"/>
      <c r="W45" s="4"/>
      <c r="X45" s="4" t="s">
        <v>766</v>
      </c>
      <c r="Y45" s="4" t="s">
        <v>765</v>
      </c>
      <c r="Z45" s="4" t="s">
        <v>765</v>
      </c>
      <c r="AA45" s="4" t="s">
        <v>765</v>
      </c>
      <c r="AB45" s="4"/>
      <c r="AC45" s="4" t="s">
        <v>765</v>
      </c>
      <c r="AD45" s="4"/>
      <c r="AE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46.38"/>
    <col customWidth="1" min="3" max="3" width="16.38"/>
    <col customWidth="1" min="4" max="4" width="84.13"/>
    <col customWidth="1" min="5" max="5" width="16.38"/>
    <col customWidth="1" min="6" max="6" width="7.63"/>
  </cols>
  <sheetData>
    <row r="1">
      <c r="A1" s="23" t="s">
        <v>767</v>
      </c>
      <c r="B1" s="23" t="s">
        <v>768</v>
      </c>
      <c r="C1" s="23" t="s">
        <v>769</v>
      </c>
      <c r="D1" s="23" t="s">
        <v>770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4" t="s">
        <v>771</v>
      </c>
      <c r="B2" s="24" t="s">
        <v>3</v>
      </c>
      <c r="C2" s="4" t="s">
        <v>772</v>
      </c>
      <c r="D2" s="4" t="s">
        <v>773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771</v>
      </c>
      <c r="B3" s="24" t="s">
        <v>6</v>
      </c>
      <c r="C3" s="4" t="s">
        <v>774</v>
      </c>
      <c r="D3" s="4" t="s">
        <v>775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771</v>
      </c>
      <c r="B4" s="24" t="s">
        <v>11</v>
      </c>
      <c r="C4" s="4" t="s">
        <v>776</v>
      </c>
      <c r="D4" s="4" t="s">
        <v>777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4" t="s">
        <v>771</v>
      </c>
      <c r="B5" s="24" t="s">
        <v>14</v>
      </c>
      <c r="C5" s="4" t="s">
        <v>772</v>
      </c>
      <c r="D5" s="4" t="s">
        <v>777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4" t="s">
        <v>771</v>
      </c>
      <c r="B6" s="4" t="s">
        <v>23</v>
      </c>
      <c r="C6" s="4">
        <v>2015.0</v>
      </c>
      <c r="D6" s="4" t="s">
        <v>778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4" t="s">
        <v>771</v>
      </c>
      <c r="B7" s="4" t="s">
        <v>37</v>
      </c>
      <c r="C7" s="4">
        <v>2014.0</v>
      </c>
      <c r="D7" s="4" t="s">
        <v>779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4" t="s">
        <v>771</v>
      </c>
      <c r="B8" s="4" t="s">
        <v>37</v>
      </c>
      <c r="C8" s="4">
        <v>2015.0</v>
      </c>
      <c r="D8" s="4" t="s">
        <v>780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4" t="s">
        <v>771</v>
      </c>
      <c r="B9" s="4" t="s">
        <v>38</v>
      </c>
      <c r="C9" s="4" t="s">
        <v>781</v>
      </c>
      <c r="D9" s="4" t="s">
        <v>782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4" t="s">
        <v>771</v>
      </c>
      <c r="B10" s="4" t="s">
        <v>38</v>
      </c>
      <c r="C10" s="4">
        <v>2015.0</v>
      </c>
      <c r="D10" s="4" t="s">
        <v>779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4" t="s">
        <v>771</v>
      </c>
      <c r="B11" s="4" t="s">
        <v>54</v>
      </c>
      <c r="C11" s="4" t="s">
        <v>783</v>
      </c>
      <c r="D11" s="4" t="s">
        <v>784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4" t="s">
        <v>785</v>
      </c>
      <c r="B12" s="4" t="s">
        <v>194</v>
      </c>
      <c r="C12" s="4" t="s">
        <v>786</v>
      </c>
      <c r="D12" s="18" t="s">
        <v>787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4" t="s">
        <v>785</v>
      </c>
      <c r="B13" s="4" t="s">
        <v>198</v>
      </c>
      <c r="C13" s="4" t="s">
        <v>786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4" t="s">
        <v>785</v>
      </c>
      <c r="B14" s="4" t="s">
        <v>205</v>
      </c>
      <c r="C14" s="4" t="s">
        <v>786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4" t="s">
        <v>785</v>
      </c>
      <c r="B15" s="4" t="s">
        <v>195</v>
      </c>
      <c r="C15" s="4" t="s">
        <v>786</v>
      </c>
      <c r="D15" s="18" t="s">
        <v>787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4" t="s">
        <v>785</v>
      </c>
      <c r="B16" s="4" t="s">
        <v>206</v>
      </c>
      <c r="C16" s="4" t="s">
        <v>786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" t="s">
        <v>785</v>
      </c>
      <c r="B17" s="4" t="s">
        <v>196</v>
      </c>
      <c r="C17" s="4" t="s">
        <v>788</v>
      </c>
      <c r="D17" s="4" t="s">
        <v>789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4" t="s">
        <v>785</v>
      </c>
      <c r="B18" s="4" t="s">
        <v>196</v>
      </c>
      <c r="C18" s="4" t="s">
        <v>783</v>
      </c>
      <c r="D18" s="4" t="s">
        <v>790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4" t="s">
        <v>785</v>
      </c>
      <c r="B19" s="4" t="s">
        <v>228</v>
      </c>
      <c r="C19" s="4" t="s">
        <v>791</v>
      </c>
      <c r="D19" s="4" t="s">
        <v>792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4" t="s">
        <v>785</v>
      </c>
      <c r="B20" s="4" t="s">
        <v>793</v>
      </c>
      <c r="C20" s="4" t="s">
        <v>794</v>
      </c>
      <c r="D20" s="4" t="s">
        <v>795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4" t="s">
        <v>785</v>
      </c>
      <c r="B21" s="4" t="s">
        <v>796</v>
      </c>
      <c r="C21" s="4" t="s">
        <v>797</v>
      </c>
      <c r="D21" s="4" t="s">
        <v>798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4" t="s">
        <v>785</v>
      </c>
      <c r="B22" s="4" t="s">
        <v>799</v>
      </c>
      <c r="C22" s="4" t="s">
        <v>800</v>
      </c>
      <c r="D22" s="4" t="s">
        <v>801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4" t="s">
        <v>785</v>
      </c>
      <c r="B23" s="4" t="s">
        <v>802</v>
      </c>
      <c r="C23" s="4" t="s">
        <v>800</v>
      </c>
      <c r="D23" s="4" t="s">
        <v>803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4" t="s">
        <v>785</v>
      </c>
      <c r="B24" s="4" t="s">
        <v>802</v>
      </c>
      <c r="C24" s="4" t="s">
        <v>776</v>
      </c>
      <c r="D24" s="4" t="s">
        <v>804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4" t="s">
        <v>785</v>
      </c>
      <c r="B25" s="4" t="s">
        <v>805</v>
      </c>
      <c r="C25" s="4" t="s">
        <v>806</v>
      </c>
      <c r="D25" s="4" t="s">
        <v>807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4" t="s">
        <v>785</v>
      </c>
      <c r="B26" s="4" t="s">
        <v>805</v>
      </c>
      <c r="C26" s="4" t="s">
        <v>788</v>
      </c>
      <c r="D26" s="4" t="s">
        <v>808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4" t="s">
        <v>785</v>
      </c>
      <c r="B27" s="4" t="s">
        <v>809</v>
      </c>
      <c r="C27" s="4">
        <v>2002.0</v>
      </c>
      <c r="D27" s="4" t="s">
        <v>810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4" t="s">
        <v>785</v>
      </c>
      <c r="B28" s="4" t="s">
        <v>333</v>
      </c>
      <c r="C28" s="4" t="s">
        <v>811</v>
      </c>
      <c r="D28" s="4" t="s">
        <v>812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4" t="s">
        <v>785</v>
      </c>
      <c r="B29" s="4" t="s">
        <v>813</v>
      </c>
      <c r="C29" s="4">
        <v>2003.0</v>
      </c>
      <c r="D29" s="4" t="s">
        <v>814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4" t="s">
        <v>785</v>
      </c>
      <c r="B30" s="4" t="s">
        <v>813</v>
      </c>
      <c r="C30" s="4">
        <v>2004.0</v>
      </c>
      <c r="D30" s="4" t="s">
        <v>815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4" t="s">
        <v>785</v>
      </c>
      <c r="B31" s="4" t="s">
        <v>813</v>
      </c>
      <c r="C31" s="4" t="s">
        <v>816</v>
      </c>
      <c r="D31" s="4" t="s">
        <v>817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4" t="s">
        <v>785</v>
      </c>
      <c r="B32" s="4" t="s">
        <v>813</v>
      </c>
      <c r="C32" s="4" t="s">
        <v>818</v>
      </c>
      <c r="D32" s="4" t="s">
        <v>819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4" t="s">
        <v>820</v>
      </c>
      <c r="B33" s="4" t="s">
        <v>641</v>
      </c>
      <c r="C33" s="4" t="s">
        <v>783</v>
      </c>
      <c r="D33" s="4" t="s">
        <v>821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4" t="s">
        <v>820</v>
      </c>
      <c r="B34" s="4" t="s">
        <v>822</v>
      </c>
      <c r="C34" s="4" t="s">
        <v>786</v>
      </c>
      <c r="D34" s="4" t="s">
        <v>823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4" t="s">
        <v>820</v>
      </c>
      <c r="B35" s="4" t="s">
        <v>654</v>
      </c>
      <c r="C35" s="4" t="s">
        <v>824</v>
      </c>
      <c r="D35" s="4" t="s">
        <v>825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D12:D14"/>
    <mergeCell ref="D15:D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9.63"/>
    <col customWidth="1" min="3" max="26" width="9.0"/>
  </cols>
  <sheetData>
    <row r="1" ht="13.5" customHeight="1">
      <c r="A1" s="25" t="s">
        <v>826</v>
      </c>
      <c r="B1" s="25" t="s">
        <v>827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3.5" customHeight="1">
      <c r="A2" s="26" t="s">
        <v>272</v>
      </c>
      <c r="B2" s="26">
        <v>10701.0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3.5" customHeight="1">
      <c r="A3" s="26" t="s">
        <v>273</v>
      </c>
      <c r="B3" s="26">
        <v>10702.0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3.5" customHeight="1">
      <c r="A4" s="26" t="s">
        <v>250</v>
      </c>
      <c r="B4" s="26">
        <v>10703.0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3.5" customHeight="1">
      <c r="A5" s="26" t="s">
        <v>255</v>
      </c>
      <c r="B5" s="26">
        <v>10704.0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3.5" customHeight="1">
      <c r="A6" s="26" t="s">
        <v>259</v>
      </c>
      <c r="B6" s="26">
        <v>10705.0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3.5" customHeight="1">
      <c r="A7" s="26" t="s">
        <v>302</v>
      </c>
      <c r="B7" s="26">
        <v>10706.0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3.5" customHeight="1">
      <c r="A8" s="26" t="s">
        <v>333</v>
      </c>
      <c r="B8" s="26">
        <v>10798.0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3.5" customHeight="1">
      <c r="A9" s="27" t="s">
        <v>334</v>
      </c>
      <c r="B9" s="26">
        <v>10799.0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3.5" customHeight="1">
      <c r="A10" s="27" t="s">
        <v>335</v>
      </c>
      <c r="B10" s="26">
        <v>10800.0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3.5" customHeight="1">
      <c r="A11" s="26" t="s">
        <v>309</v>
      </c>
      <c r="B11" s="26">
        <v>10801.0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3.5" customHeight="1">
      <c r="A12" s="26" t="s">
        <v>310</v>
      </c>
      <c r="B12" s="26">
        <v>10802.0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3.5" customHeight="1">
      <c r="A13" s="26" t="s">
        <v>311</v>
      </c>
      <c r="B13" s="26">
        <v>10803.0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3.5" customHeight="1">
      <c r="A14" s="26" t="s">
        <v>312</v>
      </c>
      <c r="B14" s="26">
        <v>10804.0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3.5" customHeight="1">
      <c r="A15" s="26" t="s">
        <v>313</v>
      </c>
      <c r="B15" s="26">
        <v>10805.0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3.5" customHeight="1">
      <c r="A16" s="26" t="s">
        <v>314</v>
      </c>
      <c r="B16" s="26">
        <v>10806.0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3.5" customHeight="1">
      <c r="A17" s="26" t="s">
        <v>315</v>
      </c>
      <c r="B17" s="26">
        <v>10807.0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3.5" customHeight="1">
      <c r="A18" s="26" t="s">
        <v>316</v>
      </c>
      <c r="B18" s="26">
        <v>10808.0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3.5" customHeight="1">
      <c r="A19" s="26" t="s">
        <v>317</v>
      </c>
      <c r="B19" s="26">
        <v>10809.0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3.5" customHeight="1">
      <c r="A20" s="26" t="s">
        <v>318</v>
      </c>
      <c r="B20" s="26">
        <v>10810.0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3.5" customHeight="1">
      <c r="A21" s="26" t="s">
        <v>319</v>
      </c>
      <c r="B21" s="26">
        <v>10811.0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3.5" customHeight="1">
      <c r="A22" s="26" t="s">
        <v>320</v>
      </c>
      <c r="B22" s="26">
        <v>10812.0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3.5" customHeight="1">
      <c r="A23" s="26" t="s">
        <v>321</v>
      </c>
      <c r="B23" s="26">
        <v>10813.0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3.5" customHeight="1">
      <c r="A24" s="26" t="s">
        <v>322</v>
      </c>
      <c r="B24" s="26">
        <v>10814.0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3.5" customHeight="1">
      <c r="A25" s="26" t="s">
        <v>323</v>
      </c>
      <c r="B25" s="26">
        <v>10815.0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3.5" customHeight="1">
      <c r="A26" s="26" t="s">
        <v>324</v>
      </c>
      <c r="B26" s="26">
        <v>10816.0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3.5" customHeight="1">
      <c r="A27" s="26" t="s">
        <v>325</v>
      </c>
      <c r="B27" s="26">
        <v>10817.0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3.5" customHeight="1">
      <c r="A28" s="26" t="s">
        <v>326</v>
      </c>
      <c r="B28" s="26">
        <v>10818.0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3.5" customHeight="1">
      <c r="A29" s="26" t="s">
        <v>327</v>
      </c>
      <c r="B29" s="26">
        <v>10819.0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3.5" customHeight="1">
      <c r="A30" s="26" t="s">
        <v>328</v>
      </c>
      <c r="B30" s="26">
        <v>10820.0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3.5" customHeight="1">
      <c r="A31" s="26" t="s">
        <v>329</v>
      </c>
      <c r="B31" s="26">
        <v>10821.0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3.5" customHeight="1">
      <c r="A32" s="26" t="s">
        <v>330</v>
      </c>
      <c r="B32" s="26">
        <v>10822.0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3.5" customHeight="1">
      <c r="A33" s="26" t="s">
        <v>332</v>
      </c>
      <c r="B33" s="26">
        <v>10823.0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3.5" customHeight="1">
      <c r="A34" s="26" t="s">
        <v>336</v>
      </c>
      <c r="B34" s="26">
        <v>10824.0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3.5" customHeight="1">
      <c r="A35" s="26" t="s">
        <v>337</v>
      </c>
      <c r="B35" s="26">
        <v>10825.0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3.5" customHeight="1">
      <c r="A36" s="26" t="s">
        <v>338</v>
      </c>
      <c r="B36" s="26">
        <v>10826.0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3.5" customHeight="1">
      <c r="A37" s="26" t="s">
        <v>340</v>
      </c>
      <c r="B37" s="26">
        <v>10827.0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3.5" customHeight="1">
      <c r="A38" s="26" t="s">
        <v>339</v>
      </c>
      <c r="B38" s="26">
        <v>10828.0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3.5" customHeight="1">
      <c r="A39" s="26" t="s">
        <v>331</v>
      </c>
      <c r="B39" s="26">
        <v>10829.0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3.5" customHeight="1">
      <c r="A40" s="26" t="s">
        <v>828</v>
      </c>
      <c r="B40" s="26">
        <v>10830.0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3.5" customHeight="1">
      <c r="A41" s="26" t="s">
        <v>829</v>
      </c>
      <c r="B41" s="26">
        <v>10831.0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3.5" customHeight="1">
      <c r="A42" s="26" t="s">
        <v>830</v>
      </c>
      <c r="B42" s="26">
        <v>10832.0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3.5" customHeight="1">
      <c r="A43" s="26" t="s">
        <v>831</v>
      </c>
      <c r="B43" s="26">
        <v>10833.0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3.5" customHeight="1">
      <c r="A44" s="26" t="s">
        <v>832</v>
      </c>
      <c r="B44" s="26">
        <v>10834.0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3.5" customHeight="1">
      <c r="A45" s="26" t="s">
        <v>833</v>
      </c>
      <c r="B45" s="26">
        <v>10835.0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3.5" customHeight="1">
      <c r="A46" s="26" t="s">
        <v>834</v>
      </c>
      <c r="B46" s="26">
        <v>10836.0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3.5" customHeight="1">
      <c r="A47" s="26" t="s">
        <v>835</v>
      </c>
      <c r="B47" s="26">
        <v>10837.0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3.5" customHeight="1">
      <c r="A48" s="26" t="s">
        <v>836</v>
      </c>
      <c r="B48" s="26">
        <v>10838.0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3.5" customHeight="1">
      <c r="A49" s="26" t="s">
        <v>837</v>
      </c>
      <c r="B49" s="26">
        <v>10839.0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3.5" customHeight="1">
      <c r="A50" s="26" t="s">
        <v>838</v>
      </c>
      <c r="B50" s="26">
        <v>10842.0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3.5" customHeight="1">
      <c r="A51" s="26" t="s">
        <v>839</v>
      </c>
      <c r="B51" s="26">
        <v>10843.0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3.5" customHeight="1">
      <c r="A52" s="26" t="s">
        <v>251</v>
      </c>
      <c r="B52" s="26">
        <v>10845.0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3.5" customHeight="1">
      <c r="A53" s="26" t="s">
        <v>840</v>
      </c>
      <c r="B53" s="26">
        <v>10850.0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3.5" customHeight="1">
      <c r="A54" s="26" t="s">
        <v>841</v>
      </c>
      <c r="B54" s="26">
        <v>10851.0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3.5" customHeight="1">
      <c r="A55" s="26" t="s">
        <v>842</v>
      </c>
      <c r="B55" s="26">
        <v>10852.0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3.5" customHeight="1">
      <c r="A56" s="26" t="s">
        <v>843</v>
      </c>
      <c r="B56" s="26">
        <v>10853.0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3.5" customHeight="1">
      <c r="A57" s="26" t="s">
        <v>844</v>
      </c>
      <c r="B57" s="26">
        <v>10860.0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3.5" customHeight="1">
      <c r="A58" s="26" t="s">
        <v>845</v>
      </c>
      <c r="B58" s="26">
        <v>10861.0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3.5" customHeight="1">
      <c r="A59" s="26" t="s">
        <v>846</v>
      </c>
      <c r="B59" s="26">
        <v>10862.0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3.5" customHeight="1">
      <c r="A60" s="26" t="s">
        <v>847</v>
      </c>
      <c r="B60" s="26">
        <v>10863.0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3.5" customHeight="1">
      <c r="A61" s="26" t="s">
        <v>848</v>
      </c>
      <c r="B61" s="26">
        <v>10864.0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3.5" customHeight="1">
      <c r="A62" s="26" t="s">
        <v>849</v>
      </c>
      <c r="B62" s="26">
        <v>10865.0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3.5" customHeight="1">
      <c r="A63" s="26" t="s">
        <v>850</v>
      </c>
      <c r="B63" s="26">
        <v>10866.0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3.5" customHeight="1">
      <c r="A64" s="26" t="s">
        <v>851</v>
      </c>
      <c r="B64" s="26">
        <v>10867.0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3.5" customHeight="1">
      <c r="A65" s="26" t="s">
        <v>852</v>
      </c>
      <c r="B65" s="26">
        <v>10868.0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3.5" customHeight="1">
      <c r="A66" s="26" t="s">
        <v>853</v>
      </c>
      <c r="B66" s="26">
        <v>10869.0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3.5" customHeight="1">
      <c r="A67" s="26" t="s">
        <v>854</v>
      </c>
      <c r="B67" s="26">
        <v>10870.0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3.5" customHeight="1">
      <c r="A68" s="26" t="s">
        <v>855</v>
      </c>
      <c r="B68" s="26">
        <v>10871.0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3.5" customHeight="1">
      <c r="A69" s="26" t="s">
        <v>856</v>
      </c>
      <c r="B69" s="26">
        <v>10872.0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3.5" customHeight="1">
      <c r="A70" s="26" t="s">
        <v>857</v>
      </c>
      <c r="B70" s="26">
        <v>10873.0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3.5" customHeight="1">
      <c r="A71" s="26" t="s">
        <v>858</v>
      </c>
      <c r="B71" s="26">
        <v>10874.0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3.5" customHeight="1">
      <c r="A72" s="26" t="s">
        <v>859</v>
      </c>
      <c r="B72" s="26">
        <v>10875.0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3.5" customHeight="1">
      <c r="A73" s="26" t="s">
        <v>860</v>
      </c>
      <c r="B73" s="26">
        <v>10876.0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3.5" customHeight="1">
      <c r="A74" s="26" t="s">
        <v>861</v>
      </c>
      <c r="B74" s="26">
        <v>10877.0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3.5" customHeight="1">
      <c r="A75" s="26" t="s">
        <v>862</v>
      </c>
      <c r="B75" s="26">
        <v>10878.0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3.5" customHeight="1">
      <c r="A76" s="26" t="s">
        <v>863</v>
      </c>
      <c r="B76" s="26">
        <v>10879.0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3.5" customHeight="1">
      <c r="A77" s="26" t="s">
        <v>864</v>
      </c>
      <c r="B77" s="26">
        <v>10880.0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3.5" customHeight="1">
      <c r="A78" s="26" t="s">
        <v>865</v>
      </c>
      <c r="B78" s="26">
        <v>10881.0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3.5" customHeight="1">
      <c r="A79" s="26" t="s">
        <v>866</v>
      </c>
      <c r="B79" s="26">
        <v>10882.0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3.5" customHeight="1">
      <c r="A80" s="26" t="s">
        <v>867</v>
      </c>
      <c r="B80" s="26">
        <v>10883.0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3.5" customHeight="1">
      <c r="A81" s="26" t="s">
        <v>868</v>
      </c>
      <c r="B81" s="26">
        <v>10884.0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3.5" customHeight="1">
      <c r="A82" s="26" t="s">
        <v>869</v>
      </c>
      <c r="B82" s="26">
        <v>10885.0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3.5" customHeight="1">
      <c r="A83" s="26" t="s">
        <v>870</v>
      </c>
      <c r="B83" s="26">
        <v>10886.0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3.5" customHeight="1">
      <c r="A84" s="26" t="s">
        <v>871</v>
      </c>
      <c r="B84" s="26">
        <v>10887.0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3.5" customHeight="1">
      <c r="A85" s="26" t="s">
        <v>872</v>
      </c>
      <c r="B85" s="26">
        <v>10889.0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3.5" customHeight="1">
      <c r="A86" s="26" t="s">
        <v>873</v>
      </c>
      <c r="B86" s="26">
        <v>10890.0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3.5" customHeight="1">
      <c r="A87" s="26" t="s">
        <v>874</v>
      </c>
      <c r="B87" s="26">
        <v>10891.0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3.5" customHeight="1">
      <c r="A88" s="26" t="s">
        <v>875</v>
      </c>
      <c r="B88" s="26">
        <v>10892.0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3.5" customHeight="1">
      <c r="A89" s="26" t="s">
        <v>876</v>
      </c>
      <c r="B89" s="26">
        <v>10893.0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3.5" customHeight="1">
      <c r="A90" s="26" t="s">
        <v>877</v>
      </c>
      <c r="B90" s="26">
        <v>10894.0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3.5" customHeight="1">
      <c r="A91" s="26" t="s">
        <v>878</v>
      </c>
      <c r="B91" s="26">
        <v>10895.0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3.5" customHeight="1">
      <c r="A92" s="26" t="s">
        <v>879</v>
      </c>
      <c r="B92" s="26">
        <v>10896.0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3.5" customHeight="1">
      <c r="A93" s="26" t="s">
        <v>880</v>
      </c>
      <c r="B93" s="26">
        <v>10897.0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3.5" customHeight="1">
      <c r="A94" s="26" t="s">
        <v>881</v>
      </c>
      <c r="B94" s="26">
        <v>10898.0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3.5" customHeight="1">
      <c r="A95" s="26" t="s">
        <v>882</v>
      </c>
      <c r="B95" s="26">
        <v>10899.0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3.5" customHeight="1">
      <c r="A96" s="26" t="s">
        <v>883</v>
      </c>
      <c r="B96" s="26">
        <v>10900.0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3.5" customHeight="1">
      <c r="A97" s="26" t="s">
        <v>884</v>
      </c>
      <c r="B97" s="26">
        <v>10901.0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3.5" customHeight="1">
      <c r="A98" s="26" t="s">
        <v>885</v>
      </c>
      <c r="B98" s="26">
        <v>10902.0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3.5" customHeight="1">
      <c r="A99" s="26" t="s">
        <v>886</v>
      </c>
      <c r="B99" s="26">
        <v>10903.0</v>
      </c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3.5" customHeight="1">
      <c r="A100" s="26" t="s">
        <v>887</v>
      </c>
      <c r="B100" s="26">
        <v>10904.0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3.5" customHeight="1">
      <c r="A101" s="26" t="s">
        <v>888</v>
      </c>
      <c r="B101" s="26">
        <v>10905.0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3.5" customHeight="1">
      <c r="A102" s="26" t="s">
        <v>889</v>
      </c>
      <c r="B102" s="26">
        <v>10906.0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3.5" customHeight="1">
      <c r="A103" s="26" t="s">
        <v>890</v>
      </c>
      <c r="B103" s="26">
        <v>10907.0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3.5" customHeight="1">
      <c r="A104" s="26" t="s">
        <v>844</v>
      </c>
      <c r="B104" s="26">
        <v>10908.0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3.5" customHeight="1">
      <c r="A105" s="26" t="s">
        <v>891</v>
      </c>
      <c r="B105" s="26">
        <v>10909.0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3.5" customHeight="1">
      <c r="A106" s="26" t="s">
        <v>892</v>
      </c>
      <c r="B106" s="26">
        <v>10910.0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3.5" customHeight="1">
      <c r="A107" s="26" t="s">
        <v>893</v>
      </c>
      <c r="B107" s="26">
        <v>10911.0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3.5" customHeight="1">
      <c r="A108" s="26" t="s">
        <v>894</v>
      </c>
      <c r="B108" s="26">
        <v>10912.0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3.5" customHeight="1">
      <c r="A109" s="26" t="s">
        <v>895</v>
      </c>
      <c r="B109" s="26">
        <v>10913.0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3.5" customHeight="1">
      <c r="A110" s="26" t="s">
        <v>896</v>
      </c>
      <c r="B110" s="26">
        <v>10914.0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3.5" customHeight="1">
      <c r="A111" s="26" t="s">
        <v>897</v>
      </c>
      <c r="B111" s="26">
        <v>10915.0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3.5" customHeight="1">
      <c r="A112" s="26" t="s">
        <v>898</v>
      </c>
      <c r="B112" s="26">
        <v>10916.0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3.5" customHeight="1">
      <c r="A113" s="26" t="s">
        <v>899</v>
      </c>
      <c r="B113" s="26">
        <v>10917.0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3.5" customHeight="1">
      <c r="A114" s="26" t="s">
        <v>900</v>
      </c>
      <c r="B114" s="26">
        <v>10918.0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3.5" customHeight="1">
      <c r="A115" s="26" t="s">
        <v>901</v>
      </c>
      <c r="B115" s="26">
        <v>10919.0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3.5" customHeight="1">
      <c r="A116" s="26" t="s">
        <v>902</v>
      </c>
      <c r="B116" s="26">
        <v>10920.0</v>
      </c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3.5" customHeight="1">
      <c r="A117" s="26" t="s">
        <v>903</v>
      </c>
      <c r="B117" s="26">
        <v>10921.0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3.5" customHeight="1">
      <c r="A118" s="26" t="s">
        <v>904</v>
      </c>
      <c r="B118" s="26">
        <v>10922.0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3.5" customHeight="1">
      <c r="A119" s="26" t="s">
        <v>905</v>
      </c>
      <c r="B119" s="26">
        <v>10923.0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3.5" customHeight="1">
      <c r="A120" s="26" t="s">
        <v>906</v>
      </c>
      <c r="B120" s="26">
        <v>10924.0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3.5" customHeight="1">
      <c r="A121" s="26" t="s">
        <v>907</v>
      </c>
      <c r="B121" s="26">
        <v>10925.0</v>
      </c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3.5" customHeight="1">
      <c r="A122" s="26" t="s">
        <v>908</v>
      </c>
      <c r="B122" s="26">
        <v>10926.0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3.5" customHeight="1">
      <c r="A123" s="26" t="s">
        <v>909</v>
      </c>
      <c r="B123" s="26">
        <v>10927.0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3.5" customHeight="1">
      <c r="A124" s="26" t="s">
        <v>910</v>
      </c>
      <c r="B124" s="26">
        <v>10928.0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3.5" customHeight="1">
      <c r="A125" s="26" t="s">
        <v>911</v>
      </c>
      <c r="B125" s="26">
        <v>10929.0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3.5" customHeight="1">
      <c r="A126" s="26" t="s">
        <v>912</v>
      </c>
      <c r="B126" s="26">
        <v>10930.0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3.5" customHeight="1">
      <c r="A127" s="26" t="s">
        <v>913</v>
      </c>
      <c r="B127" s="26">
        <v>10931.0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3.5" customHeight="1">
      <c r="A128" s="26" t="s">
        <v>914</v>
      </c>
      <c r="B128" s="26">
        <v>10932.0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3.5" customHeight="1">
      <c r="A129" s="26" t="s">
        <v>915</v>
      </c>
      <c r="B129" s="26">
        <v>10933.0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3.5" customHeight="1">
      <c r="A130" s="26" t="s">
        <v>916</v>
      </c>
      <c r="B130" s="26">
        <v>10934.0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3.5" customHeight="1">
      <c r="A131" s="26" t="s">
        <v>917</v>
      </c>
      <c r="B131" s="26">
        <v>10935.0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3.5" customHeight="1">
      <c r="A132" s="26" t="s">
        <v>918</v>
      </c>
      <c r="B132" s="26">
        <v>10936.0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3.5" customHeight="1">
      <c r="A133" s="26" t="s">
        <v>919</v>
      </c>
      <c r="B133" s="26">
        <v>10937.0</v>
      </c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3.5" customHeight="1">
      <c r="A134" s="26" t="s">
        <v>920</v>
      </c>
      <c r="B134" s="26">
        <v>10938.0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3.5" customHeight="1">
      <c r="A135" s="26" t="s">
        <v>921</v>
      </c>
      <c r="B135" s="26">
        <v>10939.0</v>
      </c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3.5" customHeight="1">
      <c r="A136" s="26" t="s">
        <v>922</v>
      </c>
      <c r="B136" s="26">
        <v>10940.0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3.5" customHeight="1">
      <c r="A137" s="26" t="s">
        <v>923</v>
      </c>
      <c r="B137" s="26">
        <v>10941.0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3.5" customHeight="1">
      <c r="A138" s="26" t="s">
        <v>924</v>
      </c>
      <c r="B138" s="26">
        <v>10942.0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3.5" customHeight="1">
      <c r="A139" s="26" t="s">
        <v>925</v>
      </c>
      <c r="B139" s="26">
        <v>10943.0</v>
      </c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3.5" customHeight="1">
      <c r="A140" s="26" t="s">
        <v>926</v>
      </c>
      <c r="B140" s="26">
        <v>10944.0</v>
      </c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3.5" customHeight="1">
      <c r="A141" s="26" t="s">
        <v>927</v>
      </c>
      <c r="B141" s="26">
        <v>10945.0</v>
      </c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3.5" customHeight="1">
      <c r="A142" s="26" t="s">
        <v>928</v>
      </c>
      <c r="B142" s="26">
        <v>10946.0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3.5" customHeight="1">
      <c r="A143" s="26" t="s">
        <v>929</v>
      </c>
      <c r="B143" s="26">
        <v>10947.0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3.5" customHeight="1">
      <c r="A144" s="26" t="s">
        <v>930</v>
      </c>
      <c r="B144" s="26">
        <v>10948.0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3.5" customHeight="1">
      <c r="A145" s="26" t="s">
        <v>931</v>
      </c>
      <c r="B145" s="26">
        <v>10949.0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3.5" customHeight="1">
      <c r="A146" s="26" t="s">
        <v>932</v>
      </c>
      <c r="B146" s="26">
        <v>10950.0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3.5" customHeight="1">
      <c r="A147" s="26" t="s">
        <v>933</v>
      </c>
      <c r="B147" s="26">
        <v>10951.0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3.5" customHeight="1">
      <c r="A148" s="26" t="s">
        <v>934</v>
      </c>
      <c r="B148" s="26">
        <v>10952.0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3.5" customHeight="1">
      <c r="A149" s="26" t="s">
        <v>935</v>
      </c>
      <c r="B149" s="26">
        <v>10953.0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3.5" customHeight="1">
      <c r="A150" s="26" t="s">
        <v>936</v>
      </c>
      <c r="B150" s="26">
        <v>10954.0</v>
      </c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3.5" customHeight="1">
      <c r="A151" s="26" t="s">
        <v>937</v>
      </c>
      <c r="B151" s="26">
        <v>10955.0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3.5" customHeight="1">
      <c r="A152" s="26" t="s">
        <v>938</v>
      </c>
      <c r="B152" s="26">
        <v>10956.0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3.5" customHeight="1">
      <c r="A153" s="26" t="s">
        <v>939</v>
      </c>
      <c r="B153" s="26">
        <v>10957.0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3.5" customHeight="1">
      <c r="A154" s="26" t="s">
        <v>940</v>
      </c>
      <c r="B154" s="26">
        <v>10958.0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3.5" customHeight="1">
      <c r="A155" s="26" t="s">
        <v>941</v>
      </c>
      <c r="B155" s="26">
        <v>10959.0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3.5" customHeight="1">
      <c r="A156" s="26" t="s">
        <v>942</v>
      </c>
      <c r="B156" s="26">
        <v>10960.0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3.5" customHeight="1">
      <c r="A157" s="26" t="s">
        <v>943</v>
      </c>
      <c r="B157" s="26">
        <v>10961.0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3.5" customHeight="1">
      <c r="A158" s="26" t="s">
        <v>944</v>
      </c>
      <c r="B158" s="26">
        <v>10962.0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3.5" customHeight="1">
      <c r="A159" s="26" t="s">
        <v>945</v>
      </c>
      <c r="B159" s="26">
        <v>10963.0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3.5" customHeight="1">
      <c r="A160" s="26" t="s">
        <v>946</v>
      </c>
      <c r="B160" s="26">
        <v>10964.0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3.5" customHeight="1">
      <c r="A161" s="26" t="s">
        <v>947</v>
      </c>
      <c r="B161" s="26">
        <v>10965.0</v>
      </c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3.5" customHeight="1">
      <c r="A162" s="26" t="s">
        <v>948</v>
      </c>
      <c r="B162" s="26">
        <v>10966.0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3.5" customHeight="1">
      <c r="A163" s="26" t="s">
        <v>949</v>
      </c>
      <c r="B163" s="26">
        <v>10967.0</v>
      </c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3.5" customHeight="1">
      <c r="A164" s="26" t="s">
        <v>950</v>
      </c>
      <c r="B164" s="26">
        <v>10968.0</v>
      </c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3.5" customHeight="1">
      <c r="A165" s="26" t="s">
        <v>951</v>
      </c>
      <c r="B165" s="26">
        <v>10969.0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3.5" customHeight="1">
      <c r="A166" s="26" t="s">
        <v>952</v>
      </c>
      <c r="B166" s="26">
        <v>10970.0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3.5" customHeight="1">
      <c r="A167" s="26" t="s">
        <v>953</v>
      </c>
      <c r="B167" s="26">
        <v>10971.0</v>
      </c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3.5" customHeight="1">
      <c r="A168" s="26" t="s">
        <v>954</v>
      </c>
      <c r="B168" s="26">
        <v>10972.0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3.5" customHeight="1">
      <c r="A169" s="26" t="s">
        <v>955</v>
      </c>
      <c r="B169" s="26">
        <v>10973.0</v>
      </c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3.5" customHeight="1">
      <c r="A170" s="26" t="s">
        <v>956</v>
      </c>
      <c r="B170" s="26">
        <v>10974.0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3.5" customHeight="1">
      <c r="A171" s="26" t="s">
        <v>957</v>
      </c>
      <c r="B171" s="26">
        <v>10975.0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3.5" customHeight="1">
      <c r="A172" s="26" t="s">
        <v>958</v>
      </c>
      <c r="B172" s="26">
        <v>10976.0</v>
      </c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3.5" customHeight="1">
      <c r="A173" s="26" t="s">
        <v>959</v>
      </c>
      <c r="B173" s="26">
        <v>10977.0</v>
      </c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3.5" customHeight="1">
      <c r="A174" s="26" t="s">
        <v>960</v>
      </c>
      <c r="B174" s="26">
        <v>10978.0</v>
      </c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3.5" customHeight="1">
      <c r="A175" s="26" t="s">
        <v>961</v>
      </c>
      <c r="B175" s="26">
        <v>10979.0</v>
      </c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3.5" customHeight="1">
      <c r="A176" s="26" t="s">
        <v>962</v>
      </c>
      <c r="B176" s="26">
        <v>10980.0</v>
      </c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3.5" customHeight="1">
      <c r="A177" s="26" t="s">
        <v>963</v>
      </c>
      <c r="B177" s="26">
        <v>10981.0</v>
      </c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3.5" customHeight="1">
      <c r="A178" s="26" t="s">
        <v>964</v>
      </c>
      <c r="B178" s="26">
        <v>10982.0</v>
      </c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3.5" customHeight="1">
      <c r="A179" s="26" t="s">
        <v>965</v>
      </c>
      <c r="B179" s="26">
        <v>10983.0</v>
      </c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3.5" customHeight="1">
      <c r="A180" s="26" t="s">
        <v>966</v>
      </c>
      <c r="B180" s="26">
        <v>10984.0</v>
      </c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3.5" customHeight="1">
      <c r="A181" s="26" t="s">
        <v>967</v>
      </c>
      <c r="B181" s="26">
        <v>10985.0</v>
      </c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3.5" customHeight="1">
      <c r="A182" s="26" t="s">
        <v>968</v>
      </c>
      <c r="B182" s="26">
        <v>10986.0</v>
      </c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3.5" customHeight="1">
      <c r="A183" s="26" t="s">
        <v>969</v>
      </c>
      <c r="B183" s="26">
        <v>10987.0</v>
      </c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3.5" customHeight="1">
      <c r="A184" s="26" t="s">
        <v>663</v>
      </c>
      <c r="B184" s="26">
        <v>10988.0</v>
      </c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3.5" customHeight="1">
      <c r="A185" s="26" t="s">
        <v>970</v>
      </c>
      <c r="B185" s="26">
        <v>10989.0</v>
      </c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3.5" customHeight="1">
      <c r="A186" s="26" t="s">
        <v>971</v>
      </c>
      <c r="B186" s="26">
        <v>10990.0</v>
      </c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3.5" customHeight="1">
      <c r="A187" s="26" t="s">
        <v>972</v>
      </c>
      <c r="B187" s="26">
        <v>10991.0</v>
      </c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3.5" customHeight="1">
      <c r="A188" s="26" t="s">
        <v>973</v>
      </c>
      <c r="B188" s="26">
        <v>10992.0</v>
      </c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3.5" customHeight="1">
      <c r="A189" s="26" t="s">
        <v>974</v>
      </c>
      <c r="B189" s="26">
        <v>10993.0</v>
      </c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3.5" customHeight="1">
      <c r="A190" s="26" t="s">
        <v>975</v>
      </c>
      <c r="B190" s="26">
        <v>10994.0</v>
      </c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3.5" customHeight="1">
      <c r="A191" s="26" t="s">
        <v>976</v>
      </c>
      <c r="B191" s="26">
        <v>10995.0</v>
      </c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3.5" customHeight="1">
      <c r="A192" s="26" t="s">
        <v>977</v>
      </c>
      <c r="B192" s="26">
        <v>10996.0</v>
      </c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3.5" customHeight="1">
      <c r="A193" s="26" t="s">
        <v>978</v>
      </c>
      <c r="B193" s="26">
        <v>10997.0</v>
      </c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3.5" customHeight="1">
      <c r="A194" s="26" t="s">
        <v>979</v>
      </c>
      <c r="B194" s="26">
        <v>10998.0</v>
      </c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3.5" customHeight="1">
      <c r="A195" s="26" t="s">
        <v>980</v>
      </c>
      <c r="B195" s="26">
        <v>10999.0</v>
      </c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3.5" customHeight="1">
      <c r="A196" s="26" t="s">
        <v>981</v>
      </c>
      <c r="B196" s="26">
        <v>11000.0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3.5" customHeight="1">
      <c r="A197" s="26" t="s">
        <v>982</v>
      </c>
      <c r="B197" s="26">
        <v>11001.0</v>
      </c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3.5" customHeight="1">
      <c r="A198" s="26" t="s">
        <v>983</v>
      </c>
      <c r="B198" s="26">
        <v>11002.0</v>
      </c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3.5" customHeight="1">
      <c r="A199" s="26" t="s">
        <v>984</v>
      </c>
      <c r="B199" s="26">
        <v>11003.0</v>
      </c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3.5" customHeight="1">
      <c r="A200" s="26" t="s">
        <v>985</v>
      </c>
      <c r="B200" s="26">
        <v>11004.0</v>
      </c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3.5" customHeight="1">
      <c r="A201" s="26" t="s">
        <v>662</v>
      </c>
      <c r="B201" s="26">
        <v>11005.0</v>
      </c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3.5" customHeight="1">
      <c r="A202" s="26" t="s">
        <v>986</v>
      </c>
      <c r="B202" s="26">
        <v>11006.0</v>
      </c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3.5" customHeight="1">
      <c r="A203" s="26" t="s">
        <v>987</v>
      </c>
      <c r="B203" s="26">
        <v>11007.0</v>
      </c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3.5" customHeight="1">
      <c r="A204" s="26" t="s">
        <v>988</v>
      </c>
      <c r="B204" s="26">
        <v>11008.0</v>
      </c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3.5" customHeight="1">
      <c r="A205" s="26" t="s">
        <v>989</v>
      </c>
      <c r="B205" s="26">
        <v>11013.0</v>
      </c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3.5" customHeight="1">
      <c r="A206" s="26" t="s">
        <v>990</v>
      </c>
      <c r="B206" s="26">
        <v>11014.0</v>
      </c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3.5" customHeight="1">
      <c r="A207" s="26" t="s">
        <v>991</v>
      </c>
      <c r="B207" s="26">
        <v>11015.0</v>
      </c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3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3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3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3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3.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3.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3.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3.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3.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3.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3.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3.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3.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3.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3.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3.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3.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3.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3.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3.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3.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3.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3.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3.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3.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3.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3.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3.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3.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3.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3.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3.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3.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3.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3.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3.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3.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3.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3.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3.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3.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3.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3.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3.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3.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3.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3.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3.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3.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3.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3.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3.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3.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3.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3.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3.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3.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3.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3.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3.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3.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3.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3.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3.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3.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3.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3.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3.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3.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3.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3.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3.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3.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3.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3.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3.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3.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3.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3.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3.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3.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3.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3.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3.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3.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3.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3.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3.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3.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3.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3.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3.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3.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3.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3.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3.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3.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3.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3.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3.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3.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3.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3.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3.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3.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3.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3.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3.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3.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3.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3.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3.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3.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3.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3.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3.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3.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3.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3.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3.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3.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3.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3.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3.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3.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3.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3.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3.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3.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3.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3.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3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3.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3.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3.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3.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3.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3.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3.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3.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3.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3.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3.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3.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3.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3.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3.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3.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3.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3.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3.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3.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3.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3.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3.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3.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3.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3.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3.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3.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3.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3.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3.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3.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3.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3.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3.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3.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3.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3.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3.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3.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3.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3.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3.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3.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3.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3.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3.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3.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3.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3.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3.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3.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3.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3.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3.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3.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3.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3.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3.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3.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3.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3.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3.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3.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3.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3.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3.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3.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3.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3.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3.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3.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3.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3.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3.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3.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3.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3.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3.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3.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3.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3.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3.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3.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3.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3.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3.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3.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3.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3.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3.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3.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3.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3.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3.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3.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3.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3.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3.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3.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3.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3.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3.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3.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3.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3.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3.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3.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3.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3.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3.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3.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3.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3.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3.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3.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3.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3.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3.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3.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3.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3.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3.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3.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3.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3.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3.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3.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3.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3.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3.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3.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3.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3.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3.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3.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3.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3.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3.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3.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3.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3.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3.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9.0"/>
    <col customWidth="1" min="7" max="7" width="14.25"/>
    <col customWidth="1" min="8" max="8" width="13.0"/>
    <col customWidth="1" min="9" max="26" width="9.0"/>
  </cols>
  <sheetData>
    <row r="1" ht="13.5" customHeight="1">
      <c r="A1" s="26" t="s">
        <v>992</v>
      </c>
      <c r="B1" s="26">
        <v>510.0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3.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3.5" customHeight="1">
      <c r="A3" s="26" t="s">
        <v>993</v>
      </c>
      <c r="B3" s="26" t="s">
        <v>994</v>
      </c>
      <c r="C3" s="26" t="s">
        <v>995</v>
      </c>
      <c r="D3" s="26"/>
      <c r="E3" s="26" t="s">
        <v>996</v>
      </c>
      <c r="F3" s="26" t="s">
        <v>997</v>
      </c>
      <c r="G3" s="26" t="s">
        <v>998</v>
      </c>
      <c r="H3" s="28" t="s">
        <v>999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3.5" customHeight="1">
      <c r="A4" s="26" t="s">
        <v>771</v>
      </c>
      <c r="B4" s="26">
        <v>3.0</v>
      </c>
      <c r="C4" s="26">
        <v>3.0</v>
      </c>
      <c r="D4" s="26"/>
      <c r="E4" s="26">
        <f>plan_id</f>
        <v>510</v>
      </c>
      <c r="F4" s="26">
        <f t="shared" ref="F4:F2818" si="1">INDIRECT(CHAR(39)&amp;$A4&amp;CHAR(39)&amp;"!r"&amp;$B4&amp;"c2",0)</f>
        <v>2014</v>
      </c>
      <c r="G4" s="26">
        <f>VLOOKUP(INDIRECT(CHAR(39)&amp;$A4&amp;CHAR(39)&amp;"!r2c"&amp;$C4,0),variables,2,0)</f>
        <v>10861</v>
      </c>
      <c r="H4" s="28" t="str">
        <f t="array" ref="H4">IF(AND(G4&gt;=10861,G4&lt;=10863),TEXT(INDIRECT(CHAR(39)&amp;$A4&amp;CHAR(39)&amp;"!r"&amp;$B4&amp;"c"&amp;$C4,0),"dd-mmm-yyyy"),(INDIRECT(CHAR(39)&amp;$A4&amp;CHAR(39)&amp;"!r"&amp;$B4&amp;"c"&amp;$C4,0)))</f>
        <v>30-Jun-2014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3.5" customHeight="1">
      <c r="A5" s="26" t="s">
        <v>771</v>
      </c>
      <c r="B5" s="26">
        <f t="shared" ref="B5:B68" si="2">B4</f>
        <v>3</v>
      </c>
      <c r="C5" s="26">
        <f t="shared" ref="C5:C68" si="3">C4+1</f>
        <v>4</v>
      </c>
      <c r="D5" s="26"/>
      <c r="E5" s="26">
        <f>plan_id</f>
        <v>510</v>
      </c>
      <c r="F5" s="26">
        <f t="shared" si="1"/>
        <v>2014</v>
      </c>
      <c r="G5" s="26">
        <f>VLOOKUP(INDIRECT(CHAR(39)&amp;$A5&amp;CHAR(39)&amp;"!r2c"&amp;$C5,0),variables,2,0)</f>
        <v>10862</v>
      </c>
      <c r="H5" s="28" t="str">
        <f t="array" ref="H5">IF(AND(G5&gt;=10861,G5&lt;=10863),TEXT(INDIRECT(CHAR(39)&amp;$A5&amp;CHAR(39)&amp;"!r"&amp;$B5&amp;"c"&amp;$C5,0),"dd-mmm-yyyy"),(INDIRECT(CHAR(39)&amp;$A5&amp;CHAR(39)&amp;"!r"&amp;$B5&amp;"c"&amp;$C5,0)))</f>
        <v>30-Dec-1899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3.5" customHeight="1">
      <c r="A6" s="26" t="s">
        <v>771</v>
      </c>
      <c r="B6" s="26">
        <f t="shared" si="2"/>
        <v>3</v>
      </c>
      <c r="C6" s="26">
        <f t="shared" si="3"/>
        <v>5</v>
      </c>
      <c r="D6" s="26"/>
      <c r="E6" s="26">
        <f>plan_id</f>
        <v>510</v>
      </c>
      <c r="F6" s="26">
        <f t="shared" si="1"/>
        <v>2014</v>
      </c>
      <c r="G6" s="26">
        <f>VLOOKUP(INDIRECT(CHAR(39)&amp;$A6&amp;CHAR(39)&amp;"!r2c"&amp;$C6,0),variables,2,0)</f>
        <v>10863</v>
      </c>
      <c r="H6" s="28" t="str">
        <f t="array" ref="H6">IF(AND(G6&gt;=10861,G6&lt;=10863),TEXT(INDIRECT(CHAR(39)&amp;$A6&amp;CHAR(39)&amp;"!r"&amp;$B6&amp;"c"&amp;$C6,0),"dd-mmm-yyyy"),(INDIRECT(CHAR(39)&amp;$A6&amp;CHAR(39)&amp;"!r"&amp;$B6&amp;"c"&amp;$C6,0)))</f>
        <v>30-Jun-2014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3.5" customHeight="1">
      <c r="A7" s="26" t="s">
        <v>771</v>
      </c>
      <c r="B7" s="26">
        <f t="shared" si="2"/>
        <v>3</v>
      </c>
      <c r="C7" s="26">
        <f t="shared" si="3"/>
        <v>6</v>
      </c>
      <c r="D7" s="26"/>
      <c r="E7" s="26">
        <f>plan_id</f>
        <v>510</v>
      </c>
      <c r="F7" s="26">
        <f t="shared" si="1"/>
        <v>2014</v>
      </c>
      <c r="G7" s="26">
        <f>VLOOKUP(INDIRECT(CHAR(39)&amp;$A7&amp;CHAR(39)&amp;"!r2c"&amp;$C7,0),variables,2,0)</f>
        <v>10864</v>
      </c>
      <c r="H7" s="29">
        <f t="array" ref="H7">IF(AND(G7&gt;=10861,G7&lt;=10863),TEXT(INDIRECT(CHAR(39)&amp;$A7&amp;CHAR(39)&amp;"!r"&amp;$B7&amp;"c"&amp;$C7,0),"dd-mmm-yyyy"),(INDIRECT(CHAR(39)&amp;$A7&amp;CHAR(39)&amp;"!r"&amp;$B7&amp;"c"&amp;$C7,0)))</f>
        <v>109448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3.5" customHeight="1">
      <c r="A8" s="26" t="s">
        <v>771</v>
      </c>
      <c r="B8" s="26">
        <f t="shared" si="2"/>
        <v>3</v>
      </c>
      <c r="C8" s="26">
        <f t="shared" si="3"/>
        <v>7</v>
      </c>
      <c r="D8" s="26"/>
      <c r="E8" s="26">
        <f>plan_id</f>
        <v>510</v>
      </c>
      <c r="F8" s="26">
        <f t="shared" si="1"/>
        <v>2014</v>
      </c>
      <c r="G8" s="26">
        <f>VLOOKUP(INDIRECT(CHAR(39)&amp;$A8&amp;CHAR(39)&amp;"!r2c"&amp;$C8,0),variables,2,0)</f>
        <v>10865</v>
      </c>
      <c r="H8" s="30">
        <f t="array" ref="H8">IF(AND(G8&gt;=10861,G8&lt;=10863),TEXT(INDIRECT(CHAR(39)&amp;$A8&amp;CHAR(39)&amp;"!r"&amp;$B8&amp;"c"&amp;$C8,0),"dd-mmm-yyyy"),(INDIRECT(CHAR(39)&amp;$A8&amp;CHAR(39)&amp;"!r"&amp;$B8&amp;"c"&amp;$C8,0)))</f>
        <v>127653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3.5" customHeight="1">
      <c r="A9" s="26" t="s">
        <v>771</v>
      </c>
      <c r="B9" s="26">
        <f t="shared" si="2"/>
        <v>3</v>
      </c>
      <c r="C9" s="26">
        <f t="shared" si="3"/>
        <v>8</v>
      </c>
      <c r="D9" s="26"/>
      <c r="E9" s="26">
        <f>plan_id</f>
        <v>510</v>
      </c>
      <c r="F9" s="26">
        <f t="shared" si="1"/>
        <v>2014</v>
      </c>
      <c r="G9" s="26">
        <f>VLOOKUP(INDIRECT(CHAR(39)&amp;$A9&amp;CHAR(39)&amp;"!r2c"&amp;$C9,0),variables,2,0)</f>
        <v>10866</v>
      </c>
      <c r="H9" s="29" t="str">
        <f t="array" ref="H9">IF(AND(G9&gt;=10861,G9&lt;=10863),TEXT(INDIRECT(CHAR(39)&amp;$A9&amp;CHAR(39)&amp;"!r"&amp;$B9&amp;"c"&amp;$C9,0),"dd-mmm-yyyy"),(INDIRECT(CHAR(39)&amp;$A9&amp;CHAR(39)&amp;"!r"&amp;$B9&amp;"c"&amp;$C9,0)))</f>
        <v/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3.5" customHeight="1">
      <c r="A10" s="26" t="s">
        <v>771</v>
      </c>
      <c r="B10" s="26">
        <f t="shared" si="2"/>
        <v>3</v>
      </c>
      <c r="C10" s="26">
        <f t="shared" si="3"/>
        <v>9</v>
      </c>
      <c r="D10" s="26"/>
      <c r="E10" s="26">
        <f>plan_id</f>
        <v>510</v>
      </c>
      <c r="F10" s="26">
        <f t="shared" si="1"/>
        <v>2014</v>
      </c>
      <c r="G10" s="26">
        <f>VLOOKUP(INDIRECT(CHAR(39)&amp;$A10&amp;CHAR(39)&amp;"!r2c"&amp;$C10,0),variables,2,0)</f>
        <v>10867</v>
      </c>
      <c r="H10" s="29">
        <f t="array" ref="H10">IF(AND(G10&gt;=10861,G10&lt;=10863),TEXT(INDIRECT(CHAR(39)&amp;$A10&amp;CHAR(39)&amp;"!r"&amp;$B10&amp;"c"&amp;$C10,0),"dd-mmm-yyyy"),(INDIRECT(CHAR(39)&amp;$A10&amp;CHAR(39)&amp;"!r"&amp;$B10&amp;"c"&amp;$C10,0)))</f>
        <v>160990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3.5" customHeight="1">
      <c r="A11" s="26" t="s">
        <v>771</v>
      </c>
      <c r="B11" s="26">
        <f t="shared" si="2"/>
        <v>3</v>
      </c>
      <c r="C11" s="26">
        <f t="shared" si="3"/>
        <v>10</v>
      </c>
      <c r="D11" s="26"/>
      <c r="E11" s="26">
        <f>plan_id</f>
        <v>510</v>
      </c>
      <c r="F11" s="26">
        <f t="shared" si="1"/>
        <v>2014</v>
      </c>
      <c r="G11" s="26">
        <f>VLOOKUP(INDIRECT(CHAR(39)&amp;$A11&amp;CHAR(39)&amp;"!r2c"&amp;$C11,0),variables,2,0)</f>
        <v>10868</v>
      </c>
      <c r="H11" s="29">
        <f t="array" ref="H11">IF(AND(G11&gt;=10861,G11&lt;=10863),TEXT(INDIRECT(CHAR(39)&amp;$A11&amp;CHAR(39)&amp;"!r"&amp;$B11&amp;"c"&amp;$C11,0),"dd-mmm-yyyy"),(INDIRECT(CHAR(39)&amp;$A11&amp;CHAR(39)&amp;"!r"&amp;$B11&amp;"c"&amp;$C11,0)))</f>
        <v>398091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3.5" customHeight="1">
      <c r="A12" s="26" t="s">
        <v>771</v>
      </c>
      <c r="B12" s="26">
        <f t="shared" si="2"/>
        <v>3</v>
      </c>
      <c r="C12" s="26">
        <f t="shared" si="3"/>
        <v>11</v>
      </c>
      <c r="D12" s="26"/>
      <c r="E12" s="26">
        <f>plan_id</f>
        <v>510</v>
      </c>
      <c r="F12" s="26">
        <f t="shared" si="1"/>
        <v>2014</v>
      </c>
      <c r="G12" s="26">
        <f>VLOOKUP(INDIRECT(CHAR(39)&amp;$A12&amp;CHAR(39)&amp;"!r2c"&amp;$C12,0),variables,2,0)</f>
        <v>10869</v>
      </c>
      <c r="H12" s="31">
        <f t="array" ref="H12">IF(AND(G12&gt;=10861,G12&lt;=10863),TEXT(INDIRECT(CHAR(39)&amp;$A12&amp;CHAR(39)&amp;"!r"&amp;$B12&amp;"c"&amp;$C12,0),"dd-mmm-yyyy"),(INDIRECT(CHAR(39)&amp;$A12&amp;CHAR(39)&amp;"!r"&amp;$B12&amp;"c"&amp;$C12,0)))</f>
        <v>0.075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3.5" customHeight="1">
      <c r="A13" s="26" t="s">
        <v>771</v>
      </c>
      <c r="B13" s="26">
        <f t="shared" si="2"/>
        <v>3</v>
      </c>
      <c r="C13" s="26">
        <f t="shared" si="3"/>
        <v>12</v>
      </c>
      <c r="D13" s="26"/>
      <c r="E13" s="26">
        <f>plan_id</f>
        <v>510</v>
      </c>
      <c r="F13" s="26">
        <f t="shared" si="1"/>
        <v>2014</v>
      </c>
      <c r="G13" s="26">
        <f>VLOOKUP(INDIRECT(CHAR(39)&amp;$A13&amp;CHAR(39)&amp;"!r2c"&amp;$C13,0),variables,2,0)</f>
        <v>10870</v>
      </c>
      <c r="H13" s="31" t="str">
        <f t="array" ref="H13">IF(AND(G13&gt;=10861,G13&lt;=10863),TEXT(INDIRECT(CHAR(39)&amp;$A13&amp;CHAR(39)&amp;"!r"&amp;$B13&amp;"c"&amp;$C13,0),"dd-mmm-yyyy"),(INDIRECT(CHAR(39)&amp;$A13&amp;CHAR(39)&amp;"!r"&amp;$B13&amp;"c"&amp;$C13,0)))</f>
        <v/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3.5" customHeight="1">
      <c r="A14" s="26" t="s">
        <v>771</v>
      </c>
      <c r="B14" s="26">
        <f t="shared" si="2"/>
        <v>3</v>
      </c>
      <c r="C14" s="26">
        <f t="shared" si="3"/>
        <v>13</v>
      </c>
      <c r="D14" s="26"/>
      <c r="E14" s="26">
        <f>plan_id</f>
        <v>510</v>
      </c>
      <c r="F14" s="26">
        <f t="shared" si="1"/>
        <v>2014</v>
      </c>
      <c r="G14" s="26">
        <f>VLOOKUP(INDIRECT(CHAR(39)&amp;$A14&amp;CHAR(39)&amp;"!r2c"&amp;$C14,0),variables,2,0)</f>
        <v>10871</v>
      </c>
      <c r="H14" s="31" t="str">
        <f t="array" ref="H14">IF(AND(G14&gt;=10861,G14&lt;=10863),TEXT(INDIRECT(CHAR(39)&amp;$A14&amp;CHAR(39)&amp;"!r"&amp;$B14&amp;"c"&amp;$C14,0),"dd-mmm-yyyy"),(INDIRECT(CHAR(39)&amp;$A14&amp;CHAR(39)&amp;"!r"&amp;$B14&amp;"c"&amp;$C14,0)))</f>
        <v/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3.5" customHeight="1">
      <c r="A15" s="26" t="s">
        <v>771</v>
      </c>
      <c r="B15" s="26">
        <f t="shared" si="2"/>
        <v>3</v>
      </c>
      <c r="C15" s="26">
        <f t="shared" si="3"/>
        <v>14</v>
      </c>
      <c r="D15" s="26"/>
      <c r="E15" s="26">
        <f>plan_id</f>
        <v>510</v>
      </c>
      <c r="F15" s="26">
        <f t="shared" si="1"/>
        <v>2014</v>
      </c>
      <c r="G15" s="26">
        <f>VLOOKUP(INDIRECT(CHAR(39)&amp;$A15&amp;CHAR(39)&amp;"!r2c"&amp;$C15,0),variables,2,0)</f>
        <v>10872</v>
      </c>
      <c r="H15" s="28" t="str">
        <f t="array" ref="H15">IF(AND(G15&gt;=10861,G15&lt;=10863),TEXT(INDIRECT(CHAR(39)&amp;$A15&amp;CHAR(39)&amp;"!r"&amp;$B15&amp;"c"&amp;$C15,0),"dd-mmm-yyyy"),(INDIRECT(CHAR(39)&amp;$A15&amp;CHAR(39)&amp;"!r"&amp;$B15&amp;"c"&amp;$C15,0)))</f>
        <v/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3.5" customHeight="1">
      <c r="A16" s="26" t="s">
        <v>771</v>
      </c>
      <c r="B16" s="26">
        <f t="shared" si="2"/>
        <v>3</v>
      </c>
      <c r="C16" s="26">
        <f t="shared" si="3"/>
        <v>15</v>
      </c>
      <c r="D16" s="26"/>
      <c r="E16" s="26">
        <f>plan_id</f>
        <v>510</v>
      </c>
      <c r="F16" s="26">
        <f t="shared" si="1"/>
        <v>2014</v>
      </c>
      <c r="G16" s="26">
        <f>VLOOKUP(INDIRECT(CHAR(39)&amp;$A16&amp;CHAR(39)&amp;"!r2c"&amp;$C16,0),variables,2,0)</f>
        <v>10873</v>
      </c>
      <c r="H16" s="31" t="str">
        <f t="array" ref="H16">IF(AND(G16&gt;=10861,G16&lt;=10863),TEXT(INDIRECT(CHAR(39)&amp;$A16&amp;CHAR(39)&amp;"!r"&amp;$B16&amp;"c"&amp;$C16,0),"dd-mmm-yyyy"),(INDIRECT(CHAR(39)&amp;$A16&amp;CHAR(39)&amp;"!r"&amp;$B16&amp;"c"&amp;$C16,0)))</f>
        <v/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3.5" customHeight="1">
      <c r="A17" s="26" t="s">
        <v>771</v>
      </c>
      <c r="B17" s="26">
        <f t="shared" si="2"/>
        <v>3</v>
      </c>
      <c r="C17" s="26">
        <f t="shared" si="3"/>
        <v>16</v>
      </c>
      <c r="D17" s="26"/>
      <c r="E17" s="26">
        <f>plan_id</f>
        <v>510</v>
      </c>
      <c r="F17" s="26">
        <f t="shared" si="1"/>
        <v>2014</v>
      </c>
      <c r="G17" s="26">
        <f>VLOOKUP(INDIRECT(CHAR(39)&amp;$A17&amp;CHAR(39)&amp;"!r2c"&amp;$C17,0),variables,2,0)</f>
        <v>10874</v>
      </c>
      <c r="H17" s="31">
        <f t="array" ref="H17">IF(AND(G17&gt;=10861,G17&lt;=10863),TEXT(INDIRECT(CHAR(39)&amp;$A17&amp;CHAR(39)&amp;"!r"&amp;$B17&amp;"c"&amp;$C17,0),"dd-mmm-yyyy"),(INDIRECT(CHAR(39)&amp;$A17&amp;CHAR(39)&amp;"!r"&amp;$B17&amp;"c"&amp;$C17,0)))</f>
        <v>0.075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3.5" customHeight="1">
      <c r="A18" s="26" t="s">
        <v>771</v>
      </c>
      <c r="B18" s="26">
        <f t="shared" si="2"/>
        <v>3</v>
      </c>
      <c r="C18" s="26">
        <f t="shared" si="3"/>
        <v>17</v>
      </c>
      <c r="D18" s="26"/>
      <c r="E18" s="26">
        <f>plan_id</f>
        <v>510</v>
      </c>
      <c r="F18" s="26">
        <f t="shared" si="1"/>
        <v>2014</v>
      </c>
      <c r="G18" s="26">
        <f>VLOOKUP(INDIRECT(CHAR(39)&amp;$A18&amp;CHAR(39)&amp;"!r2c"&amp;$C18,0),variables,2,0)</f>
        <v>10875</v>
      </c>
      <c r="H18" s="29">
        <f t="array" ref="H18">IF(AND(G18&gt;=10861,G18&lt;=10863),TEXT(INDIRECT(CHAR(39)&amp;$A18&amp;CHAR(39)&amp;"!r"&amp;$B18&amp;"c"&amp;$C18,0),"dd-mmm-yyyy"),(INDIRECT(CHAR(39)&amp;$A18&amp;CHAR(39)&amp;"!r"&amp;$B18&amp;"c"&amp;$C18,0)))</f>
        <v>106682654886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3.5" customHeight="1">
      <c r="A19" s="26" t="s">
        <v>771</v>
      </c>
      <c r="B19" s="26">
        <f t="shared" si="2"/>
        <v>3</v>
      </c>
      <c r="C19" s="26">
        <f t="shared" si="3"/>
        <v>18</v>
      </c>
      <c r="D19" s="26"/>
      <c r="E19" s="26">
        <f>plan_id</f>
        <v>510</v>
      </c>
      <c r="F19" s="26">
        <f t="shared" si="1"/>
        <v>2014</v>
      </c>
      <c r="G19" s="26">
        <f>VLOOKUP(INDIRECT(CHAR(39)&amp;$A19&amp;CHAR(39)&amp;"!r2c"&amp;$C19,0),variables,2,0)</f>
        <v>10876</v>
      </c>
      <c r="H19" s="29">
        <f t="array" ref="H19">IF(AND(G19&gt;=10861,G19&lt;=10863),TEXT(INDIRECT(CHAR(39)&amp;$A19&amp;CHAR(39)&amp;"!r"&amp;$B19&amp;"c"&amp;$C19,0),"dd-mmm-yyyy"),(INDIRECT(CHAR(39)&amp;$A19&amp;CHAR(39)&amp;"!r"&amp;$B19&amp;"c"&amp;$C19,0)))</f>
        <v>45824382514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3.5" customHeight="1">
      <c r="A20" s="26" t="s">
        <v>771</v>
      </c>
      <c r="B20" s="26">
        <f t="shared" si="2"/>
        <v>3</v>
      </c>
      <c r="C20" s="26">
        <f t="shared" si="3"/>
        <v>19</v>
      </c>
      <c r="D20" s="26"/>
      <c r="E20" s="26">
        <f>plan_id</f>
        <v>510</v>
      </c>
      <c r="F20" s="26">
        <f t="shared" si="1"/>
        <v>2014</v>
      </c>
      <c r="G20" s="26">
        <f>VLOOKUP(INDIRECT(CHAR(39)&amp;$A20&amp;CHAR(39)&amp;"!r2c"&amp;$C20,0),variables,2,0)</f>
        <v>10877</v>
      </c>
      <c r="H20" s="29">
        <f t="array" ref="H20">IF(AND(G20&gt;=10861,G20&lt;=10863),TEXT(INDIRECT(CHAR(39)&amp;$A20&amp;CHAR(39)&amp;"!r"&amp;$B20&amp;"c"&amp;$C20,0),"dd-mmm-yyyy"),(INDIRECT(CHAR(39)&amp;$A20&amp;CHAR(39)&amp;"!r"&amp;$B20&amp;"c"&amp;$C20,0)))</f>
        <v>60858272372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3.5" customHeight="1">
      <c r="A21" s="26" t="s">
        <v>771</v>
      </c>
      <c r="B21" s="26">
        <f t="shared" si="2"/>
        <v>3</v>
      </c>
      <c r="C21" s="26">
        <f t="shared" si="3"/>
        <v>20</v>
      </c>
      <c r="D21" s="26"/>
      <c r="E21" s="26">
        <f>plan_id</f>
        <v>510</v>
      </c>
      <c r="F21" s="26">
        <f t="shared" si="1"/>
        <v>2014</v>
      </c>
      <c r="G21" s="26">
        <f>VLOOKUP(INDIRECT(CHAR(39)&amp;$A21&amp;CHAR(39)&amp;"!r2c"&amp;$C21,0),variables,2,0)</f>
        <v>10878</v>
      </c>
      <c r="H21" s="31">
        <f t="array" ref="H21">IF(AND(G21&gt;=10861,G21&lt;=10863),TEXT(INDIRECT(CHAR(39)&amp;$A21&amp;CHAR(39)&amp;"!r"&amp;$B21&amp;"c"&amp;$C21,0),"dd-mmm-yyyy"),(INDIRECT(CHAR(39)&amp;$A21&amp;CHAR(39)&amp;"!r"&amp;$B21&amp;"c"&amp;$C21,0)))</f>
        <v>0.43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3.5" customHeight="1">
      <c r="A22" s="26" t="s">
        <v>771</v>
      </c>
      <c r="B22" s="26">
        <f t="shared" si="2"/>
        <v>3</v>
      </c>
      <c r="C22" s="26">
        <f t="shared" si="3"/>
        <v>21</v>
      </c>
      <c r="D22" s="26"/>
      <c r="E22" s="26">
        <f>plan_id</f>
        <v>510</v>
      </c>
      <c r="F22" s="26">
        <f t="shared" si="1"/>
        <v>2014</v>
      </c>
      <c r="G22" s="26">
        <f>VLOOKUP(INDIRECT(CHAR(39)&amp;$A22&amp;CHAR(39)&amp;"!r2c"&amp;$C22,0),variables,2,0)</f>
        <v>10879</v>
      </c>
      <c r="H22" s="29">
        <f t="array" ref="H22">IF(AND(G22&gt;=10861,G22&lt;=10863),TEXT(INDIRECT(CHAR(39)&amp;$A22&amp;CHAR(39)&amp;"!r"&amp;$B22&amp;"c"&amp;$C22,0),"dd-mmm-yyyy"),(INDIRECT(CHAR(39)&amp;$A22&amp;CHAR(39)&amp;"!r"&amp;$B22&amp;"c"&amp;$C22,0)))</f>
        <v>9512809680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3.5" customHeight="1">
      <c r="A23" s="26" t="s">
        <v>771</v>
      </c>
      <c r="B23" s="26">
        <f t="shared" si="2"/>
        <v>3</v>
      </c>
      <c r="C23" s="26">
        <f t="shared" si="3"/>
        <v>22</v>
      </c>
      <c r="D23" s="26"/>
      <c r="E23" s="26">
        <f>plan_id</f>
        <v>510</v>
      </c>
      <c r="F23" s="26">
        <f t="shared" si="1"/>
        <v>2014</v>
      </c>
      <c r="G23" s="26">
        <f>VLOOKUP(INDIRECT(CHAR(39)&amp;$A23&amp;CHAR(39)&amp;"!r2c"&amp;$C23,0),variables,2,0)</f>
        <v>10880</v>
      </c>
      <c r="H23" s="29">
        <f t="array" ref="H23">IF(AND(G23&gt;=10861,G23&lt;=10863),TEXT(INDIRECT(CHAR(39)&amp;$A23&amp;CHAR(39)&amp;"!r"&amp;$B23&amp;"c"&amp;$C23,0),"dd-mmm-yyyy"),(INDIRECT(CHAR(39)&amp;$A23&amp;CHAR(39)&amp;"!r"&amp;$B23&amp;"c"&amp;$C23,0)))</f>
        <v>4832291094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3.5" customHeight="1">
      <c r="A24" s="26" t="s">
        <v>771</v>
      </c>
      <c r="B24" s="26">
        <f t="shared" si="2"/>
        <v>3</v>
      </c>
      <c r="C24" s="26">
        <f t="shared" si="3"/>
        <v>23</v>
      </c>
      <c r="D24" s="26"/>
      <c r="E24" s="26">
        <f>plan_id</f>
        <v>510</v>
      </c>
      <c r="F24" s="26">
        <f t="shared" si="1"/>
        <v>2014</v>
      </c>
      <c r="G24" s="26">
        <f>VLOOKUP(INDIRECT(CHAR(39)&amp;$A24&amp;CHAR(39)&amp;"!r2c"&amp;$C24,0),variables,2,0)</f>
        <v>10881</v>
      </c>
      <c r="H24" s="29">
        <f t="array" ref="H24">IF(AND(G24&gt;=10861,G24&lt;=10863),TEXT(INDIRECT(CHAR(39)&amp;$A24&amp;CHAR(39)&amp;"!r"&amp;$B24&amp;"c"&amp;$C24,0),"dd-mmm-yyyy"),(INDIRECT(CHAR(39)&amp;$A24&amp;CHAR(39)&amp;"!r"&amp;$B24&amp;"c"&amp;$C24,0)))</f>
        <v>32147436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3.5" customHeight="1">
      <c r="A25" s="26" t="s">
        <v>771</v>
      </c>
      <c r="B25" s="26">
        <f t="shared" si="2"/>
        <v>3</v>
      </c>
      <c r="C25" s="26">
        <f t="shared" si="3"/>
        <v>24</v>
      </c>
      <c r="D25" s="26"/>
      <c r="E25" s="26">
        <f>plan_id</f>
        <v>510</v>
      </c>
      <c r="F25" s="26">
        <f t="shared" si="1"/>
        <v>2014</v>
      </c>
      <c r="G25" s="26">
        <f>VLOOKUP(INDIRECT(CHAR(39)&amp;$A25&amp;CHAR(39)&amp;"!r2c"&amp;$C25,0),variables,2,0)</f>
        <v>10882</v>
      </c>
      <c r="H25" s="29">
        <f t="array" ref="H25">IF(AND(G25&gt;=10861,G25&lt;=10863),TEXT(INDIRECT(CHAR(39)&amp;$A25&amp;CHAR(39)&amp;"!r"&amp;$B25&amp;"c"&amp;$C25,0),"dd-mmm-yyyy"),(INDIRECT(CHAR(39)&amp;$A25&amp;CHAR(39)&amp;"!r"&amp;$B25&amp;"c"&amp;$C25,0)))</f>
        <v>-3058591797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3.5" customHeight="1">
      <c r="A26" s="26" t="s">
        <v>771</v>
      </c>
      <c r="B26" s="26">
        <f t="shared" si="2"/>
        <v>3</v>
      </c>
      <c r="C26" s="26">
        <f t="shared" si="3"/>
        <v>25</v>
      </c>
      <c r="D26" s="26"/>
      <c r="E26" s="26">
        <f>plan_id</f>
        <v>510</v>
      </c>
      <c r="F26" s="26">
        <f t="shared" si="1"/>
        <v>2014</v>
      </c>
      <c r="G26" s="26">
        <f>VLOOKUP(INDIRECT(CHAR(39)&amp;$A26&amp;CHAR(39)&amp;"!r2c"&amp;$C26,0),variables,2,0)</f>
        <v>10883</v>
      </c>
      <c r="H26" s="31">
        <f t="array" ref="H26">IF(AND(G26&gt;=10861,G26&lt;=10863),TEXT(INDIRECT(CHAR(39)&amp;$A26&amp;CHAR(39)&amp;"!r"&amp;$B26&amp;"c"&amp;$C26,0),"dd-mmm-yyyy"),(INDIRECT(CHAR(39)&amp;$A26&amp;CHAR(39)&amp;"!r"&amp;$B26&amp;"c"&amp;$C26,0)))</f>
        <v>0.4301545114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3.5" customHeight="1">
      <c r="A27" s="26" t="s">
        <v>771</v>
      </c>
      <c r="B27" s="26">
        <f t="shared" si="2"/>
        <v>3</v>
      </c>
      <c r="C27" s="26">
        <f t="shared" si="3"/>
        <v>26</v>
      </c>
      <c r="D27" s="26"/>
      <c r="E27" s="26">
        <f>plan_id</f>
        <v>510</v>
      </c>
      <c r="F27" s="26">
        <f t="shared" si="1"/>
        <v>2014</v>
      </c>
      <c r="G27" s="26">
        <f>VLOOKUP(INDIRECT(CHAR(39)&amp;$A27&amp;CHAR(39)&amp;"!r2c"&amp;$C27,0),variables,2,0)</f>
        <v>10884</v>
      </c>
      <c r="H27" s="31">
        <f t="array" ref="H27">IF(AND(G27&gt;=10861,G27&lt;=10863),TEXT(INDIRECT(CHAR(39)&amp;$A27&amp;CHAR(39)&amp;"!r"&amp;$B27&amp;"c"&amp;$C27,0),"dd-mmm-yyyy"),(INDIRECT(CHAR(39)&amp;$A27&amp;CHAR(39)&amp;"!r"&amp;$B27&amp;"c"&amp;$C27,0)))</f>
        <v>0.378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3.5" customHeight="1">
      <c r="A28" s="26" t="s">
        <v>771</v>
      </c>
      <c r="B28" s="26">
        <f t="shared" si="2"/>
        <v>3</v>
      </c>
      <c r="C28" s="26">
        <f t="shared" si="3"/>
        <v>27</v>
      </c>
      <c r="D28" s="26"/>
      <c r="E28" s="26">
        <f>plan_id</f>
        <v>510</v>
      </c>
      <c r="F28" s="26">
        <f t="shared" si="1"/>
        <v>2014</v>
      </c>
      <c r="G28" s="26">
        <f>VLOOKUP(INDIRECT(CHAR(39)&amp;$A28&amp;CHAR(39)&amp;"!r2c"&amp;$C28,0),variables,2,0)</f>
        <v>10885</v>
      </c>
      <c r="H28" s="29">
        <f t="array" ref="H28">IF(AND(G28&gt;=10861,G28&lt;=10863),TEXT(INDIRECT(CHAR(39)&amp;$A28&amp;CHAR(39)&amp;"!r"&amp;$B28&amp;"c"&amp;$C28,0),"dd-mmm-yyyy"),(INDIRECT(CHAR(39)&amp;$A28&amp;CHAR(39)&amp;"!r"&amp;$B28&amp;"c"&amp;$C28,0)))</f>
        <v>4091978000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3.5" customHeight="1">
      <c r="A29" s="26" t="s">
        <v>771</v>
      </c>
      <c r="B29" s="26">
        <f t="shared" si="2"/>
        <v>3</v>
      </c>
      <c r="C29" s="26">
        <f t="shared" si="3"/>
        <v>28</v>
      </c>
      <c r="D29" s="26"/>
      <c r="E29" s="26">
        <f>plan_id</f>
        <v>510</v>
      </c>
      <c r="F29" s="26">
        <f t="shared" si="1"/>
        <v>2014</v>
      </c>
      <c r="G29" s="26">
        <f>VLOOKUP(INDIRECT(CHAR(39)&amp;$A29&amp;CHAR(39)&amp;"!r2c"&amp;$C29,0),variables,2,0)</f>
        <v>10886</v>
      </c>
      <c r="H29" s="29">
        <f t="array" ref="H29">IF(AND(G29&gt;=10861,G29&lt;=10863),TEXT(INDIRECT(CHAR(39)&amp;$A29&amp;CHAR(39)&amp;"!r"&amp;$B29&amp;"c"&amp;$C29,0),"dd-mmm-yyyy"),(INDIRECT(CHAR(39)&amp;$A29&amp;CHAR(39)&amp;"!r"&amp;$B29&amp;"c"&amp;$C29,0)))</f>
        <v>3594706000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3.5" customHeight="1">
      <c r="A30" s="26" t="s">
        <v>771</v>
      </c>
      <c r="B30" s="26">
        <f t="shared" si="2"/>
        <v>3</v>
      </c>
      <c r="C30" s="26">
        <f t="shared" si="3"/>
        <v>29</v>
      </c>
      <c r="D30" s="26"/>
      <c r="E30" s="26">
        <f>plan_id</f>
        <v>510</v>
      </c>
      <c r="F30" s="26">
        <f t="shared" si="1"/>
        <v>2014</v>
      </c>
      <c r="G30" s="26">
        <f>VLOOKUP(INDIRECT(CHAR(39)&amp;$A30&amp;CHAR(39)&amp;"!r2c"&amp;$C30,0),variables,2,0)</f>
        <v>10887</v>
      </c>
      <c r="H30" s="29">
        <f t="array" ref="H30">IF(AND(G30&gt;=10861,G30&lt;=10863),TEXT(INDIRECT(CHAR(39)&amp;$A30&amp;CHAR(39)&amp;"!r"&amp;$B30&amp;"c"&amp;$C30,0),"dd-mmm-yyyy"),(INDIRECT(CHAR(39)&amp;$A30&amp;CHAR(39)&amp;"!r"&amp;$B30&amp;"c"&amp;$C30,0)))</f>
        <v>497272000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3.5" customHeight="1">
      <c r="A31" s="26" t="s">
        <v>771</v>
      </c>
      <c r="B31" s="26">
        <f t="shared" si="2"/>
        <v>3</v>
      </c>
      <c r="C31" s="26">
        <f t="shared" si="3"/>
        <v>30</v>
      </c>
      <c r="D31" s="26"/>
      <c r="E31" s="26">
        <f>plan_id</f>
        <v>510</v>
      </c>
      <c r="F31" s="26">
        <f t="shared" si="1"/>
        <v>2014</v>
      </c>
      <c r="G31" s="26">
        <f>VLOOKUP(INDIRECT(CHAR(39)&amp;$A31&amp;CHAR(39)&amp;"!r2c"&amp;$C31,0),variables,2,0)</f>
        <v>10883</v>
      </c>
      <c r="H31" s="31">
        <f t="array" ref="H31">IF(AND(G31&gt;=10861,G31&lt;=10863),TEXT(INDIRECT(CHAR(39)&amp;$A31&amp;CHAR(39)&amp;"!r"&amp;$B31&amp;"c"&amp;$C31,0),"dd-mmm-yyyy"),(INDIRECT(CHAR(39)&amp;$A31&amp;CHAR(39)&amp;"!r"&amp;$B31&amp;"c"&amp;$C31,0)))</f>
        <v>0.878476375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3.5" customHeight="1">
      <c r="A32" s="26" t="s">
        <v>771</v>
      </c>
      <c r="B32" s="26">
        <f t="shared" si="2"/>
        <v>3</v>
      </c>
      <c r="C32" s="26">
        <f t="shared" si="3"/>
        <v>31</v>
      </c>
      <c r="D32" s="26"/>
      <c r="E32" s="26">
        <f>plan_id</f>
        <v>510</v>
      </c>
      <c r="F32" s="26">
        <f t="shared" si="1"/>
        <v>2014</v>
      </c>
      <c r="G32" s="26">
        <f>VLOOKUP(INDIRECT(CHAR(39)&amp;$A32&amp;CHAR(39)&amp;"!r2c"&amp;$C32,0),variables,2,0)</f>
        <v>10889</v>
      </c>
      <c r="H32" s="29">
        <f t="array" ref="H32">IF(AND(G32&gt;=10861,G32&lt;=10863),TEXT(INDIRECT(CHAR(39)&amp;$A32&amp;CHAR(39)&amp;"!r"&amp;$B32&amp;"c"&amp;$C32,0),"dd-mmm-yyyy"),(INDIRECT(CHAR(39)&amp;$A32&amp;CHAR(39)&amp;"!r"&amp;$B32&amp;"c"&amp;$C32,0)))</f>
        <v>1894351211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3.5" customHeight="1">
      <c r="A33" s="26" t="s">
        <v>771</v>
      </c>
      <c r="B33" s="26">
        <f t="shared" si="2"/>
        <v>3</v>
      </c>
      <c r="C33" s="26">
        <f t="shared" si="3"/>
        <v>32</v>
      </c>
      <c r="D33" s="26"/>
      <c r="E33" s="26">
        <f>plan_id</f>
        <v>510</v>
      </c>
      <c r="F33" s="26">
        <f t="shared" si="1"/>
        <v>2014</v>
      </c>
      <c r="G33" s="26">
        <f>VLOOKUP(INDIRECT(CHAR(39)&amp;$A33&amp;CHAR(39)&amp;"!r2c"&amp;$C33,0),variables,2,0)</f>
        <v>10890</v>
      </c>
      <c r="H33" s="29">
        <f t="array" ref="H33">IF(AND(G33&gt;=10861,G33&lt;=10863),TEXT(INDIRECT(CHAR(39)&amp;$A33&amp;CHAR(39)&amp;"!r"&amp;$B33&amp;"c"&amp;$C33,0),"dd-mmm-yyyy"),(INDIRECT(CHAR(39)&amp;$A33&amp;CHAR(39)&amp;"!r"&amp;$B33&amp;"c"&amp;$C33,0)))</f>
        <v>7561104814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3.5" customHeight="1">
      <c r="A34" s="26" t="s">
        <v>771</v>
      </c>
      <c r="B34" s="26">
        <f t="shared" si="2"/>
        <v>3</v>
      </c>
      <c r="C34" s="26">
        <f t="shared" si="3"/>
        <v>33</v>
      </c>
      <c r="D34" s="26"/>
      <c r="E34" s="26">
        <f>plan_id</f>
        <v>510</v>
      </c>
      <c r="F34" s="26">
        <f t="shared" si="1"/>
        <v>2014</v>
      </c>
      <c r="G34" s="26">
        <f>VLOOKUP(INDIRECT(CHAR(39)&amp;$A34&amp;CHAR(39)&amp;"!r2c"&amp;$C34,0),variables,2,0)</f>
        <v>10891</v>
      </c>
      <c r="H34" s="29" t="str">
        <f t="array" ref="H34">IF(AND(G34&gt;=10861,G34&lt;=10863),TEXT(INDIRECT(CHAR(39)&amp;$A34&amp;CHAR(39)&amp;"!r"&amp;$B34&amp;"c"&amp;$C34,0),"dd-mmm-yyyy"),(INDIRECT(CHAR(39)&amp;$A34&amp;CHAR(39)&amp;"!r"&amp;$B34&amp;"c"&amp;$C34,0)))</f>
        <v/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3.5" customHeight="1">
      <c r="A35" s="26" t="s">
        <v>771</v>
      </c>
      <c r="B35" s="26">
        <f t="shared" si="2"/>
        <v>3</v>
      </c>
      <c r="C35" s="26">
        <f t="shared" si="3"/>
        <v>34</v>
      </c>
      <c r="D35" s="26"/>
      <c r="E35" s="26">
        <f>plan_id</f>
        <v>510</v>
      </c>
      <c r="F35" s="26">
        <f t="shared" si="1"/>
        <v>2014</v>
      </c>
      <c r="G35" s="26">
        <f>VLOOKUP(INDIRECT(CHAR(39)&amp;$A35&amp;CHAR(39)&amp;"!r2c"&amp;$C35,0),variables,2,0)</f>
        <v>10892</v>
      </c>
      <c r="H35" s="29" t="str">
        <f t="array" ref="H35">IF(AND(G35&gt;=10861,G35&lt;=10863),TEXT(INDIRECT(CHAR(39)&amp;$A35&amp;CHAR(39)&amp;"!r"&amp;$B35&amp;"c"&amp;$C35,0),"dd-mmm-yyyy"),(INDIRECT(CHAR(39)&amp;$A35&amp;CHAR(39)&amp;"!r"&amp;$B35&amp;"c"&amp;$C35,0)))</f>
        <v/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3.5" customHeight="1">
      <c r="A36" s="26" t="s">
        <v>771</v>
      </c>
      <c r="B36" s="26">
        <f t="shared" si="2"/>
        <v>3</v>
      </c>
      <c r="C36" s="26">
        <f t="shared" si="3"/>
        <v>35</v>
      </c>
      <c r="D36" s="26"/>
      <c r="E36" s="26">
        <f>plan_id</f>
        <v>510</v>
      </c>
      <c r="F36" s="26">
        <f t="shared" si="1"/>
        <v>2014</v>
      </c>
      <c r="G36" s="26">
        <f>VLOOKUP(INDIRECT(CHAR(39)&amp;$A36&amp;CHAR(39)&amp;"!r2c"&amp;$C36,0),variables,2,0)</f>
        <v>10893</v>
      </c>
      <c r="H36" s="29" t="str">
        <f t="array" ref="H36">IF(AND(G36&gt;=10861,G36&lt;=10863),TEXT(INDIRECT(CHAR(39)&amp;$A36&amp;CHAR(39)&amp;"!r"&amp;$B36&amp;"c"&amp;$C36,0),"dd-mmm-yyyy"),(INDIRECT(CHAR(39)&amp;$A36&amp;CHAR(39)&amp;"!r"&amp;$B36&amp;"c"&amp;$C36,0)))</f>
        <v/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3.5" customHeight="1">
      <c r="A37" s="26" t="s">
        <v>771</v>
      </c>
      <c r="B37" s="26">
        <f t="shared" si="2"/>
        <v>3</v>
      </c>
      <c r="C37" s="26">
        <f t="shared" si="3"/>
        <v>36</v>
      </c>
      <c r="D37" s="26"/>
      <c r="E37" s="26">
        <f>plan_id</f>
        <v>510</v>
      </c>
      <c r="F37" s="26">
        <f t="shared" si="1"/>
        <v>2014</v>
      </c>
      <c r="G37" s="26">
        <f>VLOOKUP(INDIRECT(CHAR(39)&amp;$A37&amp;CHAR(39)&amp;"!r2c"&amp;$C37,0),variables,2,0)</f>
        <v>10894</v>
      </c>
      <c r="H37" s="29">
        <f t="array" ref="H37">IF(AND(G37&gt;=10861,G37&lt;=10863),TEXT(INDIRECT(CHAR(39)&amp;$A37&amp;CHAR(39)&amp;"!r"&amp;$B37&amp;"c"&amp;$C37,0),"dd-mmm-yyyy"),(INDIRECT(CHAR(39)&amp;$A37&amp;CHAR(39)&amp;"!r"&amp;$B37&amp;"c"&amp;$C37,0)))</f>
        <v>-928745853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3.5" customHeight="1">
      <c r="A38" s="26" t="s">
        <v>771</v>
      </c>
      <c r="B38" s="26">
        <f t="shared" si="2"/>
        <v>3</v>
      </c>
      <c r="C38" s="26">
        <f t="shared" si="3"/>
        <v>37</v>
      </c>
      <c r="D38" s="26"/>
      <c r="E38" s="26">
        <f>plan_id</f>
        <v>510</v>
      </c>
      <c r="F38" s="26">
        <f t="shared" si="1"/>
        <v>2014</v>
      </c>
      <c r="G38" s="26">
        <f>VLOOKUP(INDIRECT(CHAR(39)&amp;$A38&amp;CHAR(39)&amp;"!r2c"&amp;$C38,0),variables,2,0)</f>
        <v>10895</v>
      </c>
      <c r="H38" s="29">
        <f t="array" ref="H38">IF(AND(G38&gt;=10861,G38&lt;=10863),TEXT(INDIRECT(CHAR(39)&amp;$A38&amp;CHAR(39)&amp;"!r"&amp;$B38&amp;"c"&amp;$C38,0),"dd-mmm-yyyy"),(INDIRECT(CHAR(39)&amp;$A38&amp;CHAR(39)&amp;"!r"&amp;$B38&amp;"c"&amp;$C38,0)))</f>
        <v>-2958791973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3.5" customHeight="1">
      <c r="A39" s="26" t="s">
        <v>771</v>
      </c>
      <c r="B39" s="26">
        <f t="shared" si="2"/>
        <v>3</v>
      </c>
      <c r="C39" s="26">
        <f t="shared" si="3"/>
        <v>38</v>
      </c>
      <c r="D39" s="26"/>
      <c r="E39" s="26">
        <f>plan_id</f>
        <v>510</v>
      </c>
      <c r="F39" s="26">
        <f t="shared" si="1"/>
        <v>2014</v>
      </c>
      <c r="G39" s="26">
        <f>VLOOKUP(INDIRECT(CHAR(39)&amp;$A39&amp;CHAR(39)&amp;"!r2c"&amp;$C39,0),variables,2,0)</f>
        <v>10896</v>
      </c>
      <c r="H39" s="29" t="str">
        <f t="array" ref="H39">IF(AND(G39&gt;=10861,G39&lt;=10863),TEXT(INDIRECT(CHAR(39)&amp;$A39&amp;CHAR(39)&amp;"!r"&amp;$B39&amp;"c"&amp;$C39,0),"dd-mmm-yyyy"),(INDIRECT(CHAR(39)&amp;$A39&amp;CHAR(39)&amp;"!r"&amp;$B39&amp;"c"&amp;$C39,0)))</f>
        <v/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3.5" customHeight="1">
      <c r="A40" s="26" t="s">
        <v>771</v>
      </c>
      <c r="B40" s="26">
        <f t="shared" si="2"/>
        <v>3</v>
      </c>
      <c r="C40" s="26">
        <f t="shared" si="3"/>
        <v>39</v>
      </c>
      <c r="D40" s="26"/>
      <c r="E40" s="26">
        <f>plan_id</f>
        <v>510</v>
      </c>
      <c r="F40" s="26">
        <f t="shared" si="1"/>
        <v>2014</v>
      </c>
      <c r="G40" s="26">
        <f>VLOOKUP(INDIRECT(CHAR(39)&amp;$A40&amp;CHAR(39)&amp;"!r2c"&amp;$C40,0),variables,2,0)</f>
        <v>10897</v>
      </c>
      <c r="H40" s="29">
        <f t="array" ref="H40">IF(AND(G40&gt;=10861,G40&lt;=10863),TEXT(INDIRECT(CHAR(39)&amp;$A40&amp;CHAR(39)&amp;"!r"&amp;$B40&amp;"c"&amp;$C40,0),"dd-mmm-yyyy"),(INDIRECT(CHAR(39)&amp;$A40&amp;CHAR(39)&amp;"!r"&amp;$B40&amp;"c"&amp;$C40,0)))</f>
        <v>21218069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3.5" customHeight="1">
      <c r="A41" s="26" t="s">
        <v>771</v>
      </c>
      <c r="B41" s="26">
        <f t="shared" si="2"/>
        <v>3</v>
      </c>
      <c r="C41" s="26">
        <f t="shared" si="3"/>
        <v>40</v>
      </c>
      <c r="D41" s="26"/>
      <c r="E41" s="26">
        <f>plan_id</f>
        <v>510</v>
      </c>
      <c r="F41" s="26">
        <f t="shared" si="1"/>
        <v>2014</v>
      </c>
      <c r="G41" s="26">
        <f>VLOOKUP(INDIRECT(CHAR(39)&amp;$A41&amp;CHAR(39)&amp;"!r2c"&amp;$C41,0),variables,2,0)</f>
        <v>10898</v>
      </c>
      <c r="H41" s="29">
        <f t="array" ref="H41">IF(AND(G41&gt;=10861,G41&lt;=10863),TEXT(INDIRECT(CHAR(39)&amp;$A41&amp;CHAR(39)&amp;"!r"&amp;$B41&amp;"c"&amp;$C41,0),"dd-mmm-yyyy"),(INDIRECT(CHAR(39)&amp;$A41&amp;CHAR(39)&amp;"!r"&amp;$B41&amp;"c"&amp;$C41,0)))</f>
        <v>7802776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3.5" customHeight="1">
      <c r="A42" s="26" t="s">
        <v>771</v>
      </c>
      <c r="B42" s="26">
        <f t="shared" si="2"/>
        <v>3</v>
      </c>
      <c r="C42" s="26">
        <f t="shared" si="3"/>
        <v>41</v>
      </c>
      <c r="D42" s="26"/>
      <c r="E42" s="26">
        <f>plan_id</f>
        <v>510</v>
      </c>
      <c r="F42" s="26">
        <f t="shared" si="1"/>
        <v>2014</v>
      </c>
      <c r="G42" s="26">
        <f>VLOOKUP(INDIRECT(CHAR(39)&amp;$A42&amp;CHAR(39)&amp;"!r2c"&amp;$C42,0),variables,2,0)</f>
        <v>10899</v>
      </c>
      <c r="H42" s="29">
        <f t="array" ref="H42">IF(AND(G42&gt;=10861,G42&lt;=10863),TEXT(INDIRECT(CHAR(39)&amp;$A42&amp;CHAR(39)&amp;"!r"&amp;$B42&amp;"c"&amp;$C42,0),"dd-mmm-yyyy"),(INDIRECT(CHAR(39)&amp;$A42&amp;CHAR(39)&amp;"!r"&amp;$B42&amp;"c"&amp;$C42,0)))</f>
        <v>-764647950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3.5" customHeight="1">
      <c r="A43" s="26" t="s">
        <v>771</v>
      </c>
      <c r="B43" s="26">
        <f t="shared" si="2"/>
        <v>3</v>
      </c>
      <c r="C43" s="26">
        <f t="shared" si="3"/>
        <v>42</v>
      </c>
      <c r="D43" s="26"/>
      <c r="E43" s="26">
        <f>plan_id</f>
        <v>510</v>
      </c>
      <c r="F43" s="26">
        <f t="shared" si="1"/>
        <v>2014</v>
      </c>
      <c r="G43" s="26">
        <f>VLOOKUP(INDIRECT(CHAR(39)&amp;$A43&amp;CHAR(39)&amp;"!r2c"&amp;$C43,0),variables,2,0)</f>
        <v>11006</v>
      </c>
      <c r="H43" s="29">
        <f t="array" ref="H43">IF(AND(G43&gt;=10861,G43&lt;=10863),TEXT(INDIRECT(CHAR(39)&amp;$A43&amp;CHAR(39)&amp;"!r"&amp;$B43&amp;"c"&amp;$C43,0),"dd-mmm-yyyy"),(INDIRECT(CHAR(39)&amp;$A43&amp;CHAR(39)&amp;"!r"&amp;$B43&amp;"c"&amp;$C43,0)))</f>
        <v>0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3.5" customHeight="1">
      <c r="A44" s="26" t="s">
        <v>771</v>
      </c>
      <c r="B44" s="26">
        <f t="shared" si="2"/>
        <v>3</v>
      </c>
      <c r="C44" s="26">
        <f t="shared" si="3"/>
        <v>43</v>
      </c>
      <c r="D44" s="26"/>
      <c r="E44" s="26">
        <f>plan_id</f>
        <v>510</v>
      </c>
      <c r="F44" s="26">
        <f t="shared" si="1"/>
        <v>2014</v>
      </c>
      <c r="G44" s="26">
        <f>VLOOKUP(INDIRECT(CHAR(39)&amp;$A44&amp;CHAR(39)&amp;"!r2c"&amp;$C44,0),variables,2,0)</f>
        <v>10900</v>
      </c>
      <c r="H44" s="29">
        <f t="array" ref="H44">IF(AND(G44&gt;=10861,G44&lt;=10863),TEXT(INDIRECT(CHAR(39)&amp;$A44&amp;CHAR(39)&amp;"!r"&amp;$B44&amp;"c"&amp;$C44,0),"dd-mmm-yyyy"),(INDIRECT(CHAR(39)&amp;$A44&amp;CHAR(39)&amp;"!r"&amp;$B44&amp;"c"&amp;$C44,0)))</f>
        <v>4832291094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3.5" customHeight="1">
      <c r="A45" s="26" t="s">
        <v>771</v>
      </c>
      <c r="B45" s="26">
        <f t="shared" si="2"/>
        <v>3</v>
      </c>
      <c r="C45" s="26">
        <f t="shared" si="3"/>
        <v>44</v>
      </c>
      <c r="D45" s="26"/>
      <c r="E45" s="26">
        <f>plan_id</f>
        <v>510</v>
      </c>
      <c r="F45" s="26">
        <f t="shared" si="1"/>
        <v>2014</v>
      </c>
      <c r="G45" s="26">
        <f>VLOOKUP(INDIRECT(CHAR(39)&amp;$A45&amp;CHAR(39)&amp;"!r2c"&amp;$C45,0),variables,2,0)</f>
        <v>10901</v>
      </c>
      <c r="H45" s="31">
        <f t="array" ref="H45">IF(AND(G45&gt;=10861,G45&lt;=10863),TEXT(INDIRECT(CHAR(39)&amp;$A45&amp;CHAR(39)&amp;"!r"&amp;$B45&amp;"c"&amp;$C45,0),"dd-mmm-yyyy"),(INDIRECT(CHAR(39)&amp;$A45&amp;CHAR(39)&amp;"!r"&amp;$B45&amp;"c"&amp;$C45,0)))</f>
        <v>0.065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3.5" customHeight="1">
      <c r="A46" s="26" t="s">
        <v>771</v>
      </c>
      <c r="B46" s="26">
        <f t="shared" si="2"/>
        <v>3</v>
      </c>
      <c r="C46" s="26">
        <f t="shared" si="3"/>
        <v>45</v>
      </c>
      <c r="D46" s="26"/>
      <c r="E46" s="26">
        <f>plan_id</f>
        <v>510</v>
      </c>
      <c r="F46" s="26">
        <f t="shared" si="1"/>
        <v>2014</v>
      </c>
      <c r="G46" s="26">
        <f>VLOOKUP(INDIRECT(CHAR(39)&amp;$A46&amp;CHAR(39)&amp;"!r2c"&amp;$C46,0),variables,2,0)</f>
        <v>10902</v>
      </c>
      <c r="H46" s="31">
        <f t="array" ref="H46">IF(AND(G46&gt;=10861,G46&lt;=10863),TEXT(INDIRECT(CHAR(39)&amp;$A46&amp;CHAR(39)&amp;"!r"&amp;$B46&amp;"c"&amp;$C46,0),"dd-mmm-yyyy"),(INDIRECT(CHAR(39)&amp;$A46&amp;CHAR(39)&amp;"!r"&amp;$B46&amp;"c"&amp;$C46,0)))</f>
        <v>0.075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3.5" customHeight="1">
      <c r="A47" s="26" t="s">
        <v>771</v>
      </c>
      <c r="B47" s="26">
        <f t="shared" si="2"/>
        <v>3</v>
      </c>
      <c r="C47" s="26">
        <f t="shared" si="3"/>
        <v>46</v>
      </c>
      <c r="D47" s="26"/>
      <c r="E47" s="26">
        <f>plan_id</f>
        <v>510</v>
      </c>
      <c r="F47" s="26">
        <f t="shared" si="1"/>
        <v>2014</v>
      </c>
      <c r="G47" s="26">
        <f>VLOOKUP(INDIRECT(CHAR(39)&amp;$A47&amp;CHAR(39)&amp;"!r2c"&amp;$C47,0),variables,2,0)</f>
        <v>10903</v>
      </c>
      <c r="H47" s="31">
        <f t="array" ref="H47">IF(AND(G47&gt;=10861,G47&lt;=10863),TEXT(INDIRECT(CHAR(39)&amp;$A47&amp;CHAR(39)&amp;"!r"&amp;$B47&amp;"c"&amp;$C47,0),"dd-mmm-yyyy"),(INDIRECT(CHAR(39)&amp;$A47&amp;CHAR(39)&amp;"!r"&amp;$B47&amp;"c"&amp;$C47,0)))</f>
        <v>0.085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3.5" customHeight="1">
      <c r="A48" s="26" t="s">
        <v>771</v>
      </c>
      <c r="B48" s="26">
        <f t="shared" si="2"/>
        <v>3</v>
      </c>
      <c r="C48" s="26">
        <f t="shared" si="3"/>
        <v>47</v>
      </c>
      <c r="D48" s="26"/>
      <c r="E48" s="26">
        <f>plan_id</f>
        <v>510</v>
      </c>
      <c r="F48" s="26">
        <f t="shared" si="1"/>
        <v>2014</v>
      </c>
      <c r="G48" s="26">
        <f>VLOOKUP(INDIRECT(CHAR(39)&amp;$A48&amp;CHAR(39)&amp;"!r2c"&amp;$C48,0),variables,2,0)</f>
        <v>10904</v>
      </c>
      <c r="H48" s="29">
        <f t="array" ref="H48">IF(AND(G48&gt;=10861,G48&lt;=10863),TEXT(INDIRECT(CHAR(39)&amp;$A48&amp;CHAR(39)&amp;"!r"&amp;$B48&amp;"c"&amp;$C48,0),"dd-mmm-yyyy"),(INDIRECT(CHAR(39)&amp;$A48&amp;CHAR(39)&amp;"!r"&amp;$B48&amp;"c"&amp;$C48,0)))</f>
        <v>75156979079</v>
      </c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3.5" customHeight="1">
      <c r="A49" s="26" t="s">
        <v>771</v>
      </c>
      <c r="B49" s="26">
        <f t="shared" si="2"/>
        <v>3</v>
      </c>
      <c r="C49" s="26">
        <f t="shared" si="3"/>
        <v>48</v>
      </c>
      <c r="D49" s="26"/>
      <c r="E49" s="26">
        <f>plan_id</f>
        <v>510</v>
      </c>
      <c r="F49" s="26">
        <f t="shared" si="1"/>
        <v>2014</v>
      </c>
      <c r="G49" s="26">
        <f>VLOOKUP(INDIRECT(CHAR(39)&amp;$A49&amp;CHAR(39)&amp;"!r2c"&amp;$C49,0),variables,2,0)</f>
        <v>10905</v>
      </c>
      <c r="H49" s="29">
        <f t="array" ref="H49">IF(AND(G49&gt;=10861,G49&lt;=10863),TEXT(INDIRECT(CHAR(39)&amp;$A49&amp;CHAR(39)&amp;"!r"&amp;$B49&amp;"c"&amp;$C49,0),"dd-mmm-yyyy"),(INDIRECT(CHAR(39)&amp;$A49&amp;CHAR(39)&amp;"!r"&amp;$B49&amp;"c"&amp;$C49,0)))</f>
        <v>60858272372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3.5" customHeight="1">
      <c r="A50" s="26" t="s">
        <v>771</v>
      </c>
      <c r="B50" s="26">
        <f t="shared" si="2"/>
        <v>3</v>
      </c>
      <c r="C50" s="26">
        <f t="shared" si="3"/>
        <v>49</v>
      </c>
      <c r="D50" s="26"/>
      <c r="E50" s="26">
        <f>plan_id</f>
        <v>510</v>
      </c>
      <c r="F50" s="26">
        <f t="shared" si="1"/>
        <v>2014</v>
      </c>
      <c r="G50" s="26">
        <f>VLOOKUP(INDIRECT(CHAR(39)&amp;$A50&amp;CHAR(39)&amp;"!r2c"&amp;$C50,0),variables,2,0)</f>
        <v>10906</v>
      </c>
      <c r="H50" s="29">
        <f t="array" ref="H50">IF(AND(G50&gt;=10861,G50&lt;=10863),TEXT(INDIRECT(CHAR(39)&amp;$A50&amp;CHAR(39)&amp;"!r"&amp;$B50&amp;"c"&amp;$C50,0),"dd-mmm-yyyy"),(INDIRECT(CHAR(39)&amp;$A50&amp;CHAR(39)&amp;"!r"&amp;$B50&amp;"c"&amp;$C50,0)))</f>
        <v>49017312800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3.5" customHeight="1">
      <c r="A51" s="26" t="s">
        <v>771</v>
      </c>
      <c r="B51" s="26">
        <f t="shared" si="2"/>
        <v>3</v>
      </c>
      <c r="C51" s="26">
        <f t="shared" si="3"/>
        <v>50</v>
      </c>
      <c r="D51" s="26"/>
      <c r="E51" s="26">
        <f>plan_id</f>
        <v>510</v>
      </c>
      <c r="F51" s="26">
        <f t="shared" si="1"/>
        <v>2014</v>
      </c>
      <c r="G51" s="26">
        <f>VLOOKUP(INDIRECT(CHAR(39)&amp;$A51&amp;CHAR(39)&amp;"!r2c"&amp;$C51,0),variables,2,0)</f>
        <v>10907</v>
      </c>
      <c r="H51" s="32">
        <f t="array" ref="H51">IF(AND(G51&gt;=10861,G51&lt;=10863),TEXT(INDIRECT(CHAR(39)&amp;$A51&amp;CHAR(39)&amp;"!r"&amp;$B51&amp;"c"&amp;$C51,0),"dd-mmm-yyyy"),(INDIRECT(CHAR(39)&amp;$A51&amp;CHAR(39)&amp;"!r"&amp;$B51&amp;"c"&amp;$C51,0)))</f>
        <v>5.12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3.5" customHeight="1">
      <c r="A52" s="26" t="s">
        <v>771</v>
      </c>
      <c r="B52" s="26">
        <f t="shared" si="2"/>
        <v>3</v>
      </c>
      <c r="C52" s="26">
        <f t="shared" si="3"/>
        <v>51</v>
      </c>
      <c r="D52" s="26"/>
      <c r="E52" s="26">
        <f>plan_id</f>
        <v>510</v>
      </c>
      <c r="F52" s="26">
        <f t="shared" si="1"/>
        <v>2014</v>
      </c>
      <c r="G52" s="26">
        <f>VLOOKUP(INDIRECT(CHAR(39)&amp;$A52&amp;CHAR(39)&amp;"!r2c"&amp;$C52,0),variables,2,0)</f>
        <v>10860</v>
      </c>
      <c r="H52" s="29">
        <f t="array" ref="H52">IF(AND(G52&gt;=10861,G52&lt;=10863),TEXT(INDIRECT(CHAR(39)&amp;$A52&amp;CHAR(39)&amp;"!r"&amp;$B52&amp;"c"&amp;$C52,0),"dd-mmm-yyyy"),(INDIRECT(CHAR(39)&amp;$A52&amp;CHAR(39)&amp;"!r"&amp;$B52&amp;"c"&amp;$C52,0)))</f>
        <v>102507911628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3.5" customHeight="1">
      <c r="A53" s="26" t="s">
        <v>771</v>
      </c>
      <c r="B53" s="26">
        <f t="shared" si="2"/>
        <v>3</v>
      </c>
      <c r="C53" s="26">
        <f t="shared" si="3"/>
        <v>52</v>
      </c>
      <c r="D53" s="26"/>
      <c r="E53" s="26">
        <f>plan_id</f>
        <v>510</v>
      </c>
      <c r="F53" s="26">
        <f t="shared" si="1"/>
        <v>2014</v>
      </c>
      <c r="G53" s="26">
        <f>VLOOKUP(INDIRECT(CHAR(39)&amp;$A53&amp;CHAR(39)&amp;"!r2c"&amp;$C53,0),variables,2,0)</f>
        <v>10909</v>
      </c>
      <c r="H53" s="29">
        <f t="array" ref="H53">IF(AND(G53&gt;=10861,G53&lt;=10863),TEXT(INDIRECT(CHAR(39)&amp;$A53&amp;CHAR(39)&amp;"!r"&amp;$B53&amp;"c"&amp;$C53,0),"dd-mmm-yyyy"),(INDIRECT(CHAR(39)&amp;$A53&amp;CHAR(39)&amp;"!r"&amp;$B53&amp;"c"&amp;$C53,0)))</f>
        <v>1894351211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3.5" customHeight="1">
      <c r="A54" s="26" t="s">
        <v>771</v>
      </c>
      <c r="B54" s="26">
        <f t="shared" si="2"/>
        <v>3</v>
      </c>
      <c r="C54" s="26">
        <f t="shared" si="3"/>
        <v>53</v>
      </c>
      <c r="D54" s="26"/>
      <c r="E54" s="26">
        <f>plan_id</f>
        <v>510</v>
      </c>
      <c r="F54" s="26">
        <f t="shared" si="1"/>
        <v>2014</v>
      </c>
      <c r="G54" s="26">
        <f>VLOOKUP(INDIRECT(CHAR(39)&amp;$A54&amp;CHAR(39)&amp;"!r2c"&amp;$C54,0),variables,2,0)</f>
        <v>10910</v>
      </c>
      <c r="H54" s="29">
        <f t="array" ref="H54">IF(AND(G54&gt;=10861,G54&lt;=10863),TEXT(INDIRECT(CHAR(39)&amp;$A54&amp;CHAR(39)&amp;"!r"&amp;$B54&amp;"c"&amp;$C54,0),"dd-mmm-yyyy"),(INDIRECT(CHAR(39)&amp;$A54&amp;CHAR(39)&amp;"!r"&amp;$B54&amp;"c"&amp;$C54,0)))</f>
        <v>7561104814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3.5" customHeight="1">
      <c r="A55" s="26" t="s">
        <v>771</v>
      </c>
      <c r="B55" s="26">
        <f t="shared" si="2"/>
        <v>3</v>
      </c>
      <c r="C55" s="26">
        <f t="shared" si="3"/>
        <v>54</v>
      </c>
      <c r="D55" s="26"/>
      <c r="E55" s="26">
        <f>plan_id</f>
        <v>510</v>
      </c>
      <c r="F55" s="26">
        <f t="shared" si="1"/>
        <v>2014</v>
      </c>
      <c r="G55" s="26">
        <f>VLOOKUP(INDIRECT(CHAR(39)&amp;$A55&amp;CHAR(39)&amp;"!r2c"&amp;$C55,0),variables,2,0)</f>
        <v>10911</v>
      </c>
      <c r="H55" s="29">
        <f t="array" ref="H55">IF(AND(G55&gt;=10861,G55&lt;=10863),TEXT(INDIRECT(CHAR(39)&amp;$A55&amp;CHAR(39)&amp;"!r"&amp;$B55&amp;"c"&amp;$C55,0),"dd-mmm-yyyy"),(INDIRECT(CHAR(39)&amp;$A55&amp;CHAR(39)&amp;"!r"&amp;$B55&amp;"c"&amp;$C55,0)))</f>
        <v>0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3.5" customHeight="1">
      <c r="A56" s="26" t="s">
        <v>771</v>
      </c>
      <c r="B56" s="26">
        <f t="shared" si="2"/>
        <v>3</v>
      </c>
      <c r="C56" s="26">
        <f t="shared" si="3"/>
        <v>55</v>
      </c>
      <c r="D56" s="26"/>
      <c r="E56" s="26">
        <f>plan_id</f>
        <v>510</v>
      </c>
      <c r="F56" s="26">
        <f t="shared" si="1"/>
        <v>2014</v>
      </c>
      <c r="G56" s="26">
        <f>VLOOKUP(INDIRECT(CHAR(39)&amp;$A56&amp;CHAR(39)&amp;"!r2c"&amp;$C56,0),variables,2,0)</f>
        <v>10912</v>
      </c>
      <c r="H56" s="29">
        <f t="array" ref="H56">IF(AND(G56&gt;=10861,G56&lt;=10863),TEXT(INDIRECT(CHAR(39)&amp;$A56&amp;CHAR(39)&amp;"!r"&amp;$B56&amp;"c"&amp;$C56,0),"dd-mmm-yyyy"),(INDIRECT(CHAR(39)&amp;$A56&amp;CHAR(39)&amp;"!r"&amp;$B56&amp;"c"&amp;$C56,0)))</f>
        <v>39950212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3.5" customHeight="1">
      <c r="A57" s="26" t="s">
        <v>771</v>
      </c>
      <c r="B57" s="26">
        <f t="shared" si="2"/>
        <v>3</v>
      </c>
      <c r="C57" s="26">
        <f t="shared" si="3"/>
        <v>56</v>
      </c>
      <c r="D57" s="26"/>
      <c r="E57" s="26">
        <f>plan_id</f>
        <v>510</v>
      </c>
      <c r="F57" s="26">
        <f t="shared" si="1"/>
        <v>2014</v>
      </c>
      <c r="G57" s="26">
        <f>VLOOKUP(INDIRECT(CHAR(39)&amp;$A57&amp;CHAR(39)&amp;"!r2c"&amp;$C57,0),variables,2,0)</f>
        <v>10913</v>
      </c>
      <c r="H57" s="29">
        <f t="array" ref="H57">IF(AND(G57&gt;=10861,G57&lt;=10863),TEXT(INDIRECT(CHAR(39)&amp;$A57&amp;CHAR(39)&amp;"!r"&amp;$B57&amp;"c"&amp;$C57,0),"dd-mmm-yyyy"),(INDIRECT(CHAR(39)&amp;$A57&amp;CHAR(39)&amp;"!r"&amp;$B57&amp;"c"&amp;$C57,0)))</f>
        <v>0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3.5" customHeight="1">
      <c r="A58" s="26" t="s">
        <v>771</v>
      </c>
      <c r="B58" s="26">
        <f t="shared" si="2"/>
        <v>3</v>
      </c>
      <c r="C58" s="26">
        <f t="shared" si="3"/>
        <v>57</v>
      </c>
      <c r="D58" s="26"/>
      <c r="E58" s="26">
        <f>plan_id</f>
        <v>510</v>
      </c>
      <c r="F58" s="26">
        <f t="shared" si="1"/>
        <v>2014</v>
      </c>
      <c r="G58" s="26">
        <f>VLOOKUP(INDIRECT(CHAR(39)&amp;$A58&amp;CHAR(39)&amp;"!r2c"&amp;$C58,0),variables,2,0)</f>
        <v>10914</v>
      </c>
      <c r="H58" s="29">
        <f t="array" ref="H58">IF(AND(G58&gt;=10861,G58&lt;=10863),TEXT(INDIRECT(CHAR(39)&amp;$A58&amp;CHAR(39)&amp;"!r"&amp;$B58&amp;"c"&amp;$C58,0),"dd-mmm-yyyy"),(INDIRECT(CHAR(39)&amp;$A58&amp;CHAR(39)&amp;"!r"&amp;$B58&amp;"c"&amp;$C58,0)))</f>
        <v>3596717490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3.5" customHeight="1">
      <c r="A59" s="26" t="s">
        <v>771</v>
      </c>
      <c r="B59" s="26">
        <f t="shared" si="2"/>
        <v>3</v>
      </c>
      <c r="C59" s="26">
        <f t="shared" si="3"/>
        <v>58</v>
      </c>
      <c r="D59" s="26"/>
      <c r="E59" s="26">
        <f>plan_id</f>
        <v>510</v>
      </c>
      <c r="F59" s="26">
        <f t="shared" si="1"/>
        <v>2014</v>
      </c>
      <c r="G59" s="26">
        <f>VLOOKUP(INDIRECT(CHAR(39)&amp;$A59&amp;CHAR(39)&amp;"!r2c"&amp;$C59,0),variables,2,0)</f>
        <v>10915</v>
      </c>
      <c r="H59" s="29">
        <f t="array" ref="H59">IF(AND(G59&gt;=10861,G59&lt;=10863),TEXT(INDIRECT(CHAR(39)&amp;$A59&amp;CHAR(39)&amp;"!r"&amp;$B59&amp;"c"&amp;$C59,0),"dd-mmm-yyyy"),(INDIRECT(CHAR(39)&amp;$A59&amp;CHAR(39)&amp;"!r"&amp;$B59&amp;"c"&amp;$C59,0)))</f>
        <v>928745853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3.5" customHeight="1">
      <c r="A60" s="26" t="s">
        <v>771</v>
      </c>
      <c r="B60" s="26">
        <f t="shared" si="2"/>
        <v>3</v>
      </c>
      <c r="C60" s="26">
        <f t="shared" si="3"/>
        <v>59</v>
      </c>
      <c r="D60" s="26"/>
      <c r="E60" s="26">
        <f>plan_id</f>
        <v>510</v>
      </c>
      <c r="F60" s="26">
        <f t="shared" si="1"/>
        <v>2014</v>
      </c>
      <c r="G60" s="26">
        <f>VLOOKUP(INDIRECT(CHAR(39)&amp;$A60&amp;CHAR(39)&amp;"!r2c"&amp;$C60,0),variables,2,0)</f>
        <v>10916</v>
      </c>
      <c r="H60" s="29">
        <f t="array" ref="H60">IF(AND(G60&gt;=10861,G60&lt;=10863),TEXT(INDIRECT(CHAR(39)&amp;$A60&amp;CHAR(39)&amp;"!r"&amp;$B60&amp;"c"&amp;$C60,0),"dd-mmm-yyyy"),(INDIRECT(CHAR(39)&amp;$A60&amp;CHAR(39)&amp;"!r"&amp;$B60&amp;"c"&amp;$C60,0)))</f>
        <v>6782031720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3.5" customHeight="1">
      <c r="A61" s="26" t="s">
        <v>771</v>
      </c>
      <c r="B61" s="26">
        <f t="shared" si="2"/>
        <v>3</v>
      </c>
      <c r="C61" s="26">
        <f t="shared" si="3"/>
        <v>60</v>
      </c>
      <c r="D61" s="26"/>
      <c r="E61" s="26">
        <f>plan_id</f>
        <v>510</v>
      </c>
      <c r="F61" s="26">
        <f t="shared" si="1"/>
        <v>2014</v>
      </c>
      <c r="G61" s="26">
        <f>VLOOKUP(INDIRECT(CHAR(39)&amp;$A61&amp;CHAR(39)&amp;"!r2c"&amp;$C61,0),variables,2,0)</f>
        <v>10917</v>
      </c>
      <c r="H61" s="29">
        <f t="array" ref="H61">IF(AND(G61&gt;=10861,G61&lt;=10863),TEXT(INDIRECT(CHAR(39)&amp;$A61&amp;CHAR(39)&amp;"!r"&amp;$B61&amp;"c"&amp;$C61,0),"dd-mmm-yyyy"),(INDIRECT(CHAR(39)&amp;$A61&amp;CHAR(39)&amp;"!r"&amp;$B61&amp;"c"&amp;$C61,0)))</f>
        <v>-5320662979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3.5" customHeight="1">
      <c r="A62" s="26" t="s">
        <v>771</v>
      </c>
      <c r="B62" s="26">
        <f t="shared" si="2"/>
        <v>3</v>
      </c>
      <c r="C62" s="26">
        <f t="shared" si="3"/>
        <v>61</v>
      </c>
      <c r="D62" s="26"/>
      <c r="E62" s="26">
        <f>plan_id</f>
        <v>510</v>
      </c>
      <c r="F62" s="26">
        <f t="shared" si="1"/>
        <v>2014</v>
      </c>
      <c r="G62" s="26">
        <f>VLOOKUP(INDIRECT(CHAR(39)&amp;$A62&amp;CHAR(39)&amp;"!r2c"&amp;$C62,0),variables,2,0)</f>
        <v>10918</v>
      </c>
      <c r="H62" s="29" t="str">
        <f t="array" ref="H62">IF(AND(G62&gt;=10861,G62&lt;=10863),TEXT(INDIRECT(CHAR(39)&amp;$A62&amp;CHAR(39)&amp;"!r"&amp;$B62&amp;"c"&amp;$C62,0),"dd-mmm-yyyy"),(INDIRECT(CHAR(39)&amp;$A62&amp;CHAR(39)&amp;"!r"&amp;$B62&amp;"c"&amp;$C62,0)))</f>
        <v/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3.5" customHeight="1">
      <c r="A63" s="26" t="s">
        <v>771</v>
      </c>
      <c r="B63" s="26">
        <f t="shared" si="2"/>
        <v>3</v>
      </c>
      <c r="C63" s="26">
        <f t="shared" si="3"/>
        <v>62</v>
      </c>
      <c r="D63" s="26"/>
      <c r="E63" s="26">
        <f>plan_id</f>
        <v>510</v>
      </c>
      <c r="F63" s="26">
        <f t="shared" si="1"/>
        <v>2014</v>
      </c>
      <c r="G63" s="26">
        <f>VLOOKUP(INDIRECT(CHAR(39)&amp;$A63&amp;CHAR(39)&amp;"!r2c"&amp;$C63,0),variables,2,0)</f>
        <v>10919</v>
      </c>
      <c r="H63" s="29">
        <f t="array" ref="H63">IF(AND(G63&gt;=10861,G63&lt;=10863),TEXT(INDIRECT(CHAR(39)&amp;$A63&amp;CHAR(39)&amp;"!r"&amp;$B63&amp;"c"&amp;$C63,0),"dd-mmm-yyyy"),(INDIRECT(CHAR(39)&amp;$A63&amp;CHAR(39)&amp;"!r"&amp;$B63&amp;"c"&amp;$C63,0)))</f>
        <v>-5320662979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3.5" customHeight="1">
      <c r="A64" s="26" t="s">
        <v>771</v>
      </c>
      <c r="B64" s="26">
        <f t="shared" si="2"/>
        <v>3</v>
      </c>
      <c r="C64" s="26">
        <f t="shared" si="3"/>
        <v>63</v>
      </c>
      <c r="D64" s="26"/>
      <c r="E64" s="26">
        <f>plan_id</f>
        <v>510</v>
      </c>
      <c r="F64" s="26">
        <f t="shared" si="1"/>
        <v>2014</v>
      </c>
      <c r="G64" s="26">
        <f>VLOOKUP(INDIRECT(CHAR(39)&amp;$A64&amp;CHAR(39)&amp;"!r2c"&amp;$C64,0),variables,2,0)</f>
        <v>10920</v>
      </c>
      <c r="H64" s="29">
        <f t="array" ref="H64">IF(AND(G64&gt;=10861,G64&lt;=10863),TEXT(INDIRECT(CHAR(39)&amp;$A64&amp;CHAR(39)&amp;"!r"&amp;$B64&amp;"c"&amp;$C64,0),"dd-mmm-yyyy"),(INDIRECT(CHAR(39)&amp;$A64&amp;CHAR(39)&amp;"!r"&amp;$B64&amp;"c"&amp;$C64,0)))</f>
        <v>-21218069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3.5" customHeight="1">
      <c r="A65" s="26" t="s">
        <v>771</v>
      </c>
      <c r="B65" s="26">
        <f t="shared" si="2"/>
        <v>3</v>
      </c>
      <c r="C65" s="26">
        <f t="shared" si="3"/>
        <v>64</v>
      </c>
      <c r="D65" s="26"/>
      <c r="E65" s="26">
        <f>plan_id</f>
        <v>510</v>
      </c>
      <c r="F65" s="26">
        <f t="shared" si="1"/>
        <v>2014</v>
      </c>
      <c r="G65" s="26">
        <f>VLOOKUP(INDIRECT(CHAR(39)&amp;$A65&amp;CHAR(39)&amp;"!r2c"&amp;$C65,0),variables,2,0)</f>
        <v>10921</v>
      </c>
      <c r="H65" s="29">
        <f t="array" ref="H65">IF(AND(G65&gt;=10861,G65&lt;=10863),TEXT(INDIRECT(CHAR(39)&amp;$A65&amp;CHAR(39)&amp;"!r"&amp;$B65&amp;"c"&amp;$C65,0),"dd-mmm-yyyy"),(INDIRECT(CHAR(39)&amp;$A65&amp;CHAR(39)&amp;"!r"&amp;$B65&amp;"c"&amp;$C65,0)))</f>
        <v>0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3.5" customHeight="1">
      <c r="A66" s="26" t="s">
        <v>771</v>
      </c>
      <c r="B66" s="26">
        <f t="shared" si="2"/>
        <v>3</v>
      </c>
      <c r="C66" s="26">
        <f t="shared" si="3"/>
        <v>65</v>
      </c>
      <c r="D66" s="26"/>
      <c r="E66" s="26">
        <f>plan_id</f>
        <v>510</v>
      </c>
      <c r="F66" s="26">
        <f t="shared" si="1"/>
        <v>2014</v>
      </c>
      <c r="G66" s="26">
        <f>VLOOKUP(INDIRECT(CHAR(39)&amp;$A66&amp;CHAR(39)&amp;"!r2c"&amp;$C66,0),variables,2,0)</f>
        <v>10922</v>
      </c>
      <c r="H66" s="29" t="str">
        <f t="array" ref="H66">IF(AND(G66&gt;=10861,G66&lt;=10863),TEXT(INDIRECT(CHAR(39)&amp;$A66&amp;CHAR(39)&amp;"!r"&amp;$B66&amp;"c"&amp;$C66,0),"dd-mmm-yyyy"),(INDIRECT(CHAR(39)&amp;$A66&amp;CHAR(39)&amp;"!r"&amp;$B66&amp;"c"&amp;$C66,0)))</f>
        <v/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3.5" customHeight="1">
      <c r="A67" s="26" t="s">
        <v>771</v>
      </c>
      <c r="B67" s="26">
        <f t="shared" si="2"/>
        <v>3</v>
      </c>
      <c r="C67" s="26">
        <f t="shared" si="3"/>
        <v>66</v>
      </c>
      <c r="D67" s="26"/>
      <c r="E67" s="26">
        <f>plan_id</f>
        <v>510</v>
      </c>
      <c r="F67" s="26">
        <f t="shared" si="1"/>
        <v>2014</v>
      </c>
      <c r="G67" s="26">
        <f>VLOOKUP(INDIRECT(CHAR(39)&amp;$A67&amp;CHAR(39)&amp;"!r2c"&amp;$C67,0),variables,2,0)</f>
        <v>10860</v>
      </c>
      <c r="H67" s="29">
        <f t="array" ref="H67">IF(AND(G67&gt;=10861,G67&lt;=10863),TEXT(INDIRECT(CHAR(39)&amp;$A67&amp;CHAR(39)&amp;"!r"&amp;$B67&amp;"c"&amp;$C67,0),"dd-mmm-yyyy"),(INDIRECT(CHAR(39)&amp;$A67&amp;CHAR(39)&amp;"!r"&amp;$B67&amp;"c"&amp;$C67,0)))</f>
        <v>39858768499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3.5" customHeight="1">
      <c r="A68" s="26" t="s">
        <v>771</v>
      </c>
      <c r="B68" s="26">
        <f t="shared" si="2"/>
        <v>3</v>
      </c>
      <c r="C68" s="26">
        <f t="shared" si="3"/>
        <v>67</v>
      </c>
      <c r="D68" s="26"/>
      <c r="E68" s="26">
        <f>plan_id</f>
        <v>510</v>
      </c>
      <c r="F68" s="26">
        <f t="shared" si="1"/>
        <v>2014</v>
      </c>
      <c r="G68" s="26">
        <f>VLOOKUP(INDIRECT(CHAR(39)&amp;$A68&amp;CHAR(39)&amp;"!r2c"&amp;$C68,0),variables,2,0)</f>
        <v>10923</v>
      </c>
      <c r="H68" s="29">
        <f t="array" ref="H68">IF(AND(G68&gt;=10861,G68&lt;=10863),TEXT(INDIRECT(CHAR(39)&amp;$A68&amp;CHAR(39)&amp;"!r"&amp;$B68&amp;"c"&amp;$C68,0),"dd-mmm-yyyy"),(INDIRECT(CHAR(39)&amp;$A68&amp;CHAR(39)&amp;"!r"&amp;$B68&amp;"c"&amp;$C68,0)))</f>
        <v>60858272372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3.5" customHeight="1">
      <c r="A69" s="26" t="s">
        <v>771</v>
      </c>
      <c r="B69" s="26">
        <v>4.0</v>
      </c>
      <c r="C69" s="26">
        <v>3.0</v>
      </c>
      <c r="D69" s="26"/>
      <c r="E69" s="26">
        <f>plan_id</f>
        <v>510</v>
      </c>
      <c r="F69" s="26">
        <f t="shared" si="1"/>
        <v>2015</v>
      </c>
      <c r="G69" s="26">
        <f>VLOOKUP(INDIRECT(CHAR(39)&amp;$A69&amp;CHAR(39)&amp;"!r2c"&amp;$C69,0),variables,2,0)</f>
        <v>10861</v>
      </c>
      <c r="H69" s="28" t="str">
        <f t="array" ref="H69">IF(AND(G69&gt;=10861,G69&lt;=10863),TEXT(INDIRECT(CHAR(39)&amp;$A69&amp;CHAR(39)&amp;"!r"&amp;$B69&amp;"c"&amp;$C69,0),"dd-mmm-yyyy"),(INDIRECT(CHAR(39)&amp;$A69&amp;CHAR(39)&amp;"!r"&amp;$B69&amp;"c"&amp;$C69,0)))</f>
        <v>30-Jun-2015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3.5" customHeight="1">
      <c r="A70" s="26" t="s">
        <v>771</v>
      </c>
      <c r="B70" s="26">
        <f t="shared" ref="B70:B133" si="4">B69</f>
        <v>4</v>
      </c>
      <c r="C70" s="26">
        <f t="shared" ref="C70:C133" si="5">C69+1</f>
        <v>4</v>
      </c>
      <c r="D70" s="26"/>
      <c r="E70" s="26">
        <f>plan_id</f>
        <v>510</v>
      </c>
      <c r="F70" s="26">
        <f t="shared" si="1"/>
        <v>2015</v>
      </c>
      <c r="G70" s="26">
        <f>VLOOKUP(INDIRECT(CHAR(39)&amp;$A70&amp;CHAR(39)&amp;"!r2c"&amp;$C70,0),variables,2,0)</f>
        <v>10862</v>
      </c>
      <c r="H70" s="28" t="str">
        <f t="array" ref="H70">IF(AND(G70&gt;=10861,G70&lt;=10863),TEXT(INDIRECT(CHAR(39)&amp;$A70&amp;CHAR(39)&amp;"!r"&amp;$B70&amp;"c"&amp;$C70,0),"dd-mmm-yyyy"),(INDIRECT(CHAR(39)&amp;$A70&amp;CHAR(39)&amp;"!r"&amp;$B70&amp;"c"&amp;$C70,0)))</f>
        <v>30-Jun-2014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3.5" customHeight="1">
      <c r="A71" s="26" t="s">
        <v>771</v>
      </c>
      <c r="B71" s="26">
        <f t="shared" si="4"/>
        <v>4</v>
      </c>
      <c r="C71" s="26">
        <f t="shared" si="5"/>
        <v>5</v>
      </c>
      <c r="D71" s="26"/>
      <c r="E71" s="26">
        <f>plan_id</f>
        <v>510</v>
      </c>
      <c r="F71" s="26">
        <f t="shared" si="1"/>
        <v>2015</v>
      </c>
      <c r="G71" s="26">
        <f>VLOOKUP(INDIRECT(CHAR(39)&amp;$A71&amp;CHAR(39)&amp;"!r2c"&amp;$C71,0),variables,2,0)</f>
        <v>10863</v>
      </c>
      <c r="H71" s="28" t="str">
        <f t="array" ref="H7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3.5" customHeight="1">
      <c r="A72" s="26" t="s">
        <v>771</v>
      </c>
      <c r="B72" s="26">
        <f t="shared" si="4"/>
        <v>4</v>
      </c>
      <c r="C72" s="26">
        <f t="shared" si="5"/>
        <v>6</v>
      </c>
      <c r="D72" s="26"/>
      <c r="E72" s="26">
        <f>plan_id</f>
        <v>510</v>
      </c>
      <c r="F72" s="26">
        <f t="shared" si="1"/>
        <v>2015</v>
      </c>
      <c r="G72" s="26">
        <f>VLOOKUP(INDIRECT(CHAR(39)&amp;$A72&amp;CHAR(39)&amp;"!r2c"&amp;$C72,0),variables,2,0)</f>
        <v>10864</v>
      </c>
      <c r="H72" s="29">
        <f t="array" ref="H72">IF(AND(G72&gt;=10861,G72&lt;=10863),TEXT(INDIRECT(CHAR(39)&amp;$A72&amp;CHAR(39)&amp;"!r"&amp;$B72&amp;"c"&amp;$C72,0),"dd-mmm-yyyy"),(INDIRECT(CHAR(39)&amp;$A72&amp;CHAR(39)&amp;"!r"&amp;$B72&amp;"c"&amp;$C72,0)))</f>
        <v>112682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3.5" customHeight="1">
      <c r="A73" s="26" t="s">
        <v>771</v>
      </c>
      <c r="B73" s="26">
        <f t="shared" si="4"/>
        <v>4</v>
      </c>
      <c r="C73" s="26">
        <f t="shared" si="5"/>
        <v>7</v>
      </c>
      <c r="D73" s="26"/>
      <c r="E73" s="26">
        <f>plan_id</f>
        <v>510</v>
      </c>
      <c r="F73" s="26">
        <f t="shared" si="1"/>
        <v>2015</v>
      </c>
      <c r="G73" s="26">
        <f>VLOOKUP(INDIRECT(CHAR(39)&amp;$A73&amp;CHAR(39)&amp;"!r2c"&amp;$C73,0),variables,2,0)</f>
        <v>10865</v>
      </c>
      <c r="H73" s="30">
        <f t="array" ref="H73">IF(AND(G73&gt;=10861,G73&lt;=10863),TEXT(INDIRECT(CHAR(39)&amp;$A73&amp;CHAR(39)&amp;"!r"&amp;$B73&amp;"c"&amp;$C73,0),"dd-mmm-yyyy"),(INDIRECT(CHAR(39)&amp;$A73&amp;CHAR(39)&amp;"!r"&amp;$B73&amp;"c"&amp;$C73,0)))</f>
        <v>130587</v>
      </c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3.5" customHeight="1">
      <c r="A74" s="26" t="s">
        <v>771</v>
      </c>
      <c r="B74" s="26">
        <f t="shared" si="4"/>
        <v>4</v>
      </c>
      <c r="C74" s="26">
        <f t="shared" si="5"/>
        <v>8</v>
      </c>
      <c r="D74" s="26"/>
      <c r="E74" s="26">
        <f>plan_id</f>
        <v>510</v>
      </c>
      <c r="F74" s="26">
        <f t="shared" si="1"/>
        <v>2015</v>
      </c>
      <c r="G74" s="26">
        <f>VLOOKUP(INDIRECT(CHAR(39)&amp;$A74&amp;CHAR(39)&amp;"!r2c"&amp;$C74,0),variables,2,0)</f>
        <v>10866</v>
      </c>
      <c r="H74" s="29" t="str">
        <f t="array" ref="H74">IF(AND(G74&gt;=10861,G74&lt;=10863),TEXT(INDIRECT(CHAR(39)&amp;$A74&amp;CHAR(39)&amp;"!r"&amp;$B74&amp;"c"&amp;$C74,0),"dd-mmm-yyyy"),(INDIRECT(CHAR(39)&amp;$A74&amp;CHAR(39)&amp;"!r"&amp;$B74&amp;"c"&amp;$C74,0)))</f>
        <v/>
      </c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3.5" customHeight="1">
      <c r="A75" s="26" t="s">
        <v>771</v>
      </c>
      <c r="B75" s="26">
        <f t="shared" si="4"/>
        <v>4</v>
      </c>
      <c r="C75" s="26">
        <f t="shared" si="5"/>
        <v>9</v>
      </c>
      <c r="D75" s="26"/>
      <c r="E75" s="26">
        <f>plan_id</f>
        <v>510</v>
      </c>
      <c r="F75" s="26">
        <f t="shared" si="1"/>
        <v>2015</v>
      </c>
      <c r="G75" s="26">
        <f>VLOOKUP(INDIRECT(CHAR(39)&amp;$A75&amp;CHAR(39)&amp;"!r2c"&amp;$C75,0),variables,2,0)</f>
        <v>10867</v>
      </c>
      <c r="H75" s="29">
        <f t="array" ref="H75">IF(AND(G75&gt;=10861,G75&lt;=10863),TEXT(INDIRECT(CHAR(39)&amp;$A75&amp;CHAR(39)&amp;"!r"&amp;$B75&amp;"c"&amp;$C75,0),"dd-mmm-yyyy"),(INDIRECT(CHAR(39)&amp;$A75&amp;CHAR(39)&amp;"!r"&amp;$B75&amp;"c"&amp;$C75,0)))</f>
        <v>159836</v>
      </c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3.5" customHeight="1">
      <c r="A76" s="26" t="s">
        <v>771</v>
      </c>
      <c r="B76" s="26">
        <f t="shared" si="4"/>
        <v>4</v>
      </c>
      <c r="C76" s="26">
        <f t="shared" si="5"/>
        <v>10</v>
      </c>
      <c r="D76" s="26"/>
      <c r="E76" s="26">
        <f>plan_id</f>
        <v>510</v>
      </c>
      <c r="F76" s="26">
        <f t="shared" si="1"/>
        <v>2015</v>
      </c>
      <c r="G76" s="26">
        <f>VLOOKUP(INDIRECT(CHAR(39)&amp;$A76&amp;CHAR(39)&amp;"!r2c"&amp;$C76,0),variables,2,0)</f>
        <v>10868</v>
      </c>
      <c r="H76" s="29">
        <f t="array" ref="H76">IF(AND(G76&gt;=10861,G76&lt;=10863),TEXT(INDIRECT(CHAR(39)&amp;$A76&amp;CHAR(39)&amp;"!r"&amp;$B76&amp;"c"&amp;$C76,0),"dd-mmm-yyyy"),(INDIRECT(CHAR(39)&amp;$A76&amp;CHAR(39)&amp;"!r"&amp;$B76&amp;"c"&amp;$C76,0)))</f>
        <v>403105</v>
      </c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3.5" customHeight="1">
      <c r="A77" s="26" t="s">
        <v>771</v>
      </c>
      <c r="B77" s="26">
        <f t="shared" si="4"/>
        <v>4</v>
      </c>
      <c r="C77" s="26">
        <f t="shared" si="5"/>
        <v>11</v>
      </c>
      <c r="D77" s="26"/>
      <c r="E77" s="26">
        <f>plan_id</f>
        <v>510</v>
      </c>
      <c r="F77" s="26">
        <f t="shared" si="1"/>
        <v>2015</v>
      </c>
      <c r="G77" s="26">
        <f>VLOOKUP(INDIRECT(CHAR(39)&amp;$A77&amp;CHAR(39)&amp;"!r2c"&amp;$C77,0),variables,2,0)</f>
        <v>10869</v>
      </c>
      <c r="H77" s="31">
        <f t="array" ref="H77">IF(AND(G77&gt;=10861,G77&lt;=10863),TEXT(INDIRECT(CHAR(39)&amp;$A77&amp;CHAR(39)&amp;"!r"&amp;$B77&amp;"c"&amp;$C77,0),"dd-mmm-yyyy"),(INDIRECT(CHAR(39)&amp;$A77&amp;CHAR(39)&amp;"!r"&amp;$B77&amp;"c"&amp;$C77,0)))</f>
        <v>0.075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3.5" customHeight="1">
      <c r="A78" s="26" t="s">
        <v>771</v>
      </c>
      <c r="B78" s="26">
        <f t="shared" si="4"/>
        <v>4</v>
      </c>
      <c r="C78" s="26">
        <f t="shared" si="5"/>
        <v>12</v>
      </c>
      <c r="D78" s="26"/>
      <c r="E78" s="26">
        <f>plan_id</f>
        <v>510</v>
      </c>
      <c r="F78" s="26">
        <f t="shared" si="1"/>
        <v>2015</v>
      </c>
      <c r="G78" s="26">
        <f>VLOOKUP(INDIRECT(CHAR(39)&amp;$A78&amp;CHAR(39)&amp;"!r2c"&amp;$C78,0),variables,2,0)</f>
        <v>10870</v>
      </c>
      <c r="H78" s="31" t="str">
        <f t="array" ref="H78">IF(AND(G78&gt;=10861,G78&lt;=10863),TEXT(INDIRECT(CHAR(39)&amp;$A78&amp;CHAR(39)&amp;"!r"&amp;$B78&amp;"c"&amp;$C78,0),"dd-mmm-yyyy"),(INDIRECT(CHAR(39)&amp;$A78&amp;CHAR(39)&amp;"!r"&amp;$B78&amp;"c"&amp;$C78,0)))</f>
        <v/>
      </c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3.5" customHeight="1">
      <c r="A79" s="26" t="s">
        <v>771</v>
      </c>
      <c r="B79" s="26">
        <f t="shared" si="4"/>
        <v>4</v>
      </c>
      <c r="C79" s="26">
        <f t="shared" si="5"/>
        <v>13</v>
      </c>
      <c r="D79" s="26"/>
      <c r="E79" s="26">
        <f>plan_id</f>
        <v>510</v>
      </c>
      <c r="F79" s="26">
        <f t="shared" si="1"/>
        <v>2015</v>
      </c>
      <c r="G79" s="26">
        <f>VLOOKUP(INDIRECT(CHAR(39)&amp;$A79&amp;CHAR(39)&amp;"!r2c"&amp;$C79,0),variables,2,0)</f>
        <v>10871</v>
      </c>
      <c r="H79" s="31">
        <f t="array" ref="H79">IF(AND(G79&gt;=10861,G79&lt;=10863),TEXT(INDIRECT(CHAR(39)&amp;$A79&amp;CHAR(39)&amp;"!r"&amp;$B79&amp;"c"&amp;$C79,0),"dd-mmm-yyyy"),(INDIRECT(CHAR(39)&amp;$A79&amp;CHAR(39)&amp;"!r"&amp;$B79&amp;"c"&amp;$C79,0)))</f>
        <v>0.0373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3.5" customHeight="1">
      <c r="A80" s="26" t="s">
        <v>771</v>
      </c>
      <c r="B80" s="26">
        <f t="shared" si="4"/>
        <v>4</v>
      </c>
      <c r="C80" s="26">
        <f t="shared" si="5"/>
        <v>14</v>
      </c>
      <c r="D80" s="26"/>
      <c r="E80" s="26">
        <f>plan_id</f>
        <v>510</v>
      </c>
      <c r="F80" s="26">
        <f t="shared" si="1"/>
        <v>2015</v>
      </c>
      <c r="G80" s="26">
        <f>VLOOKUP(INDIRECT(CHAR(39)&amp;$A80&amp;CHAR(39)&amp;"!r2c"&amp;$C80,0),variables,2,0)</f>
        <v>10872</v>
      </c>
      <c r="H80" s="28" t="str">
        <f t="array" ref="H80">IF(AND(G80&gt;=10861,G80&lt;=10863),TEXT(INDIRECT(CHAR(39)&amp;$A80&amp;CHAR(39)&amp;"!r"&amp;$B80&amp;"c"&amp;$C80,0),"dd-mmm-yyyy"),(INDIRECT(CHAR(39)&amp;$A80&amp;CHAR(39)&amp;"!r"&amp;$B80&amp;"c"&amp;$C80,0)))</f>
        <v/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3.5" customHeight="1">
      <c r="A81" s="26" t="s">
        <v>771</v>
      </c>
      <c r="B81" s="26">
        <f t="shared" si="4"/>
        <v>4</v>
      </c>
      <c r="C81" s="26">
        <f t="shared" si="5"/>
        <v>15</v>
      </c>
      <c r="D81" s="26"/>
      <c r="E81" s="26">
        <f>plan_id</f>
        <v>510</v>
      </c>
      <c r="F81" s="26">
        <f t="shared" si="1"/>
        <v>2015</v>
      </c>
      <c r="G81" s="26">
        <f>VLOOKUP(INDIRECT(CHAR(39)&amp;$A81&amp;CHAR(39)&amp;"!r2c"&amp;$C81,0),variables,2,0)</f>
        <v>10873</v>
      </c>
      <c r="H81" s="31">
        <f t="array" ref="H81">IF(AND(G81&gt;=10861,G81&lt;=10863),TEXT(INDIRECT(CHAR(39)&amp;$A81&amp;CHAR(39)&amp;"!r"&amp;$B81&amp;"c"&amp;$C81,0),"dd-mmm-yyyy"),(INDIRECT(CHAR(39)&amp;$A81&amp;CHAR(39)&amp;"!r"&amp;$B81&amp;"c"&amp;$C81,0)))</f>
        <v>0.075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3.5" customHeight="1">
      <c r="A82" s="26" t="s">
        <v>771</v>
      </c>
      <c r="B82" s="26">
        <f t="shared" si="4"/>
        <v>4</v>
      </c>
      <c r="C82" s="26">
        <f t="shared" si="5"/>
        <v>16</v>
      </c>
      <c r="D82" s="26"/>
      <c r="E82" s="26">
        <f>plan_id</f>
        <v>510</v>
      </c>
      <c r="F82" s="26">
        <f t="shared" si="1"/>
        <v>2015</v>
      </c>
      <c r="G82" s="26">
        <f>VLOOKUP(INDIRECT(CHAR(39)&amp;$A82&amp;CHAR(39)&amp;"!r2c"&amp;$C82,0),variables,2,0)</f>
        <v>10874</v>
      </c>
      <c r="H82" s="31">
        <f t="array" ref="H82">IF(AND(G82&gt;=10861,G82&lt;=10863),TEXT(INDIRECT(CHAR(39)&amp;$A82&amp;CHAR(39)&amp;"!r"&amp;$B82&amp;"c"&amp;$C82,0),"dd-mmm-yyyy"),(INDIRECT(CHAR(39)&amp;$A82&amp;CHAR(39)&amp;"!r"&amp;$B82&amp;"c"&amp;$C82,0)))</f>
        <v>0.0747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3.5" customHeight="1">
      <c r="A83" s="26" t="s">
        <v>771</v>
      </c>
      <c r="B83" s="26">
        <f t="shared" si="4"/>
        <v>4</v>
      </c>
      <c r="C83" s="26">
        <f t="shared" si="5"/>
        <v>17</v>
      </c>
      <c r="D83" s="26"/>
      <c r="E83" s="26">
        <f>plan_id</f>
        <v>510</v>
      </c>
      <c r="F83" s="26">
        <f t="shared" si="1"/>
        <v>2015</v>
      </c>
      <c r="G83" s="26">
        <f>VLOOKUP(INDIRECT(CHAR(39)&amp;$A83&amp;CHAR(39)&amp;"!r2c"&amp;$C83,0),variables,2,0)</f>
        <v>10875</v>
      </c>
      <c r="H83" s="29">
        <f t="array" ref="H83">IF(AND(G83&gt;=10861,G83&lt;=10863),TEXT(INDIRECT(CHAR(39)&amp;$A83&amp;CHAR(39)&amp;"!r"&amp;$B83&amp;"c"&amp;$C83,0),"dd-mmm-yyyy"),(INDIRECT(CHAR(39)&amp;$A83&amp;CHAR(39)&amp;"!r"&amp;$B83&amp;"c"&amp;$C83,0)))</f>
        <v>111916989345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3.5" customHeight="1">
      <c r="A84" s="26" t="s">
        <v>771</v>
      </c>
      <c r="B84" s="26">
        <f t="shared" si="4"/>
        <v>4</v>
      </c>
      <c r="C84" s="26">
        <f t="shared" si="5"/>
        <v>18</v>
      </c>
      <c r="D84" s="26"/>
      <c r="E84" s="26">
        <f>plan_id</f>
        <v>510</v>
      </c>
      <c r="F84" s="26">
        <f t="shared" si="1"/>
        <v>2015</v>
      </c>
      <c r="G84" s="26">
        <f>VLOOKUP(INDIRECT(CHAR(39)&amp;$A84&amp;CHAR(39)&amp;"!r2c"&amp;$C84,0),variables,2,0)</f>
        <v>10876</v>
      </c>
      <c r="H84" s="29">
        <f t="array" ref="H84">IF(AND(G84&gt;=10861,G84&lt;=10863),TEXT(INDIRECT(CHAR(39)&amp;$A84&amp;CHAR(39)&amp;"!r"&amp;$B84&amp;"c"&amp;$C84,0),"dd-mmm-yyyy"),(INDIRECT(CHAR(39)&amp;$A84&amp;CHAR(39)&amp;"!r"&amp;$B84&amp;"c"&amp;$C84,0)))</f>
        <v>46406915593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3.5" customHeight="1">
      <c r="A85" s="26" t="s">
        <v>771</v>
      </c>
      <c r="B85" s="26">
        <f t="shared" si="4"/>
        <v>4</v>
      </c>
      <c r="C85" s="26">
        <f t="shared" si="5"/>
        <v>19</v>
      </c>
      <c r="D85" s="26"/>
      <c r="E85" s="26">
        <f>plan_id</f>
        <v>510</v>
      </c>
      <c r="F85" s="26">
        <f t="shared" si="1"/>
        <v>2015</v>
      </c>
      <c r="G85" s="26">
        <f>VLOOKUP(INDIRECT(CHAR(39)&amp;$A85&amp;CHAR(39)&amp;"!r2c"&amp;$C85,0),variables,2,0)</f>
        <v>10877</v>
      </c>
      <c r="H85" s="29">
        <f t="array" ref="H85">IF(AND(G85&gt;=10861,G85&lt;=10863),TEXT(INDIRECT(CHAR(39)&amp;$A85&amp;CHAR(39)&amp;"!r"&amp;$B85&amp;"c"&amp;$C85,0),"dd-mmm-yyyy"),(INDIRECT(CHAR(39)&amp;$A85&amp;CHAR(39)&amp;"!r"&amp;$B85&amp;"c"&amp;$C85,0)))</f>
        <v>65510073752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3.5" customHeight="1">
      <c r="A86" s="26" t="s">
        <v>771</v>
      </c>
      <c r="B86" s="26">
        <f t="shared" si="4"/>
        <v>4</v>
      </c>
      <c r="C86" s="26">
        <f t="shared" si="5"/>
        <v>20</v>
      </c>
      <c r="D86" s="26"/>
      <c r="E86" s="26">
        <f>plan_id</f>
        <v>510</v>
      </c>
      <c r="F86" s="26">
        <f t="shared" si="1"/>
        <v>2015</v>
      </c>
      <c r="G86" s="26">
        <f>VLOOKUP(INDIRECT(CHAR(39)&amp;$A86&amp;CHAR(39)&amp;"!r2c"&amp;$C86,0),variables,2,0)</f>
        <v>10878</v>
      </c>
      <c r="H86" s="31">
        <f t="array" ref="H86">IF(AND(G86&gt;=10861,G86&lt;=10863),TEXT(INDIRECT(CHAR(39)&amp;$A86&amp;CHAR(39)&amp;"!r"&amp;$B86&amp;"c"&amp;$C86,0),"dd-mmm-yyyy"),(INDIRECT(CHAR(39)&amp;$A86&amp;CHAR(39)&amp;"!r"&amp;$B86&amp;"c"&amp;$C86,0)))</f>
        <v>0.415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3.5" customHeight="1">
      <c r="A87" s="26" t="s">
        <v>771</v>
      </c>
      <c r="B87" s="26">
        <f t="shared" si="4"/>
        <v>4</v>
      </c>
      <c r="C87" s="26">
        <f t="shared" si="5"/>
        <v>21</v>
      </c>
      <c r="D87" s="26"/>
      <c r="E87" s="26">
        <f>plan_id</f>
        <v>510</v>
      </c>
      <c r="F87" s="26">
        <f t="shared" si="1"/>
        <v>2015</v>
      </c>
      <c r="G87" s="26">
        <f>VLOOKUP(INDIRECT(CHAR(39)&amp;$A87&amp;CHAR(39)&amp;"!r2c"&amp;$C87,0),variables,2,0)</f>
        <v>10879</v>
      </c>
      <c r="H87" s="29">
        <f t="array" ref="H87">IF(AND(G87&gt;=10861,G87&lt;=10863),TEXT(INDIRECT(CHAR(39)&amp;$A87&amp;CHAR(39)&amp;"!r"&amp;$B87&amp;"c"&amp;$C87,0),"dd-mmm-yyyy"),(INDIRECT(CHAR(39)&amp;$A87&amp;CHAR(39)&amp;"!r"&amp;$B87&amp;"c"&amp;$C87,0)))</f>
        <v>9641170627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3.5" customHeight="1">
      <c r="A88" s="26" t="s">
        <v>771</v>
      </c>
      <c r="B88" s="26">
        <f t="shared" si="4"/>
        <v>4</v>
      </c>
      <c r="C88" s="26">
        <f t="shared" si="5"/>
        <v>22</v>
      </c>
      <c r="D88" s="26"/>
      <c r="E88" s="26">
        <f>plan_id</f>
        <v>510</v>
      </c>
      <c r="F88" s="26">
        <f t="shared" si="1"/>
        <v>2015</v>
      </c>
      <c r="G88" s="26">
        <f>VLOOKUP(INDIRECT(CHAR(39)&amp;$A88&amp;CHAR(39)&amp;"!r2c"&amp;$C88,0),variables,2,0)</f>
        <v>10880</v>
      </c>
      <c r="H88" s="29">
        <f t="array" ref="H88">IF(AND(G88&gt;=10861,G88&lt;=10863),TEXT(INDIRECT(CHAR(39)&amp;$A88&amp;CHAR(39)&amp;"!r"&amp;$B88&amp;"c"&amp;$C88,0),"dd-mmm-yyyy"),(INDIRECT(CHAR(39)&amp;$A88&amp;CHAR(39)&amp;"!r"&amp;$B88&amp;"c"&amp;$C88,0)))</f>
        <v>5286701005</v>
      </c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3.5" customHeight="1">
      <c r="A89" s="26" t="s">
        <v>771</v>
      </c>
      <c r="B89" s="26">
        <f t="shared" si="4"/>
        <v>4</v>
      </c>
      <c r="C89" s="26">
        <f t="shared" si="5"/>
        <v>23</v>
      </c>
      <c r="D89" s="26"/>
      <c r="E89" s="26">
        <f>plan_id</f>
        <v>510</v>
      </c>
      <c r="F89" s="26">
        <f t="shared" si="1"/>
        <v>2015</v>
      </c>
      <c r="G89" s="26">
        <f>VLOOKUP(INDIRECT(CHAR(39)&amp;$A89&amp;CHAR(39)&amp;"!r2c"&amp;$C89,0),variables,2,0)</f>
        <v>10881</v>
      </c>
      <c r="H89" s="29" t="str">
        <f t="array" ref="H89">IF(AND(G89&gt;=10861,G89&lt;=10863),TEXT(INDIRECT(CHAR(39)&amp;$A89&amp;CHAR(39)&amp;"!r"&amp;$B89&amp;"c"&amp;$C89,0),"dd-mmm-yyyy"),(INDIRECT(CHAR(39)&amp;$A89&amp;CHAR(39)&amp;"!r"&amp;$B89&amp;"c"&amp;$C89,0)))</f>
        <v/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3.5" customHeight="1">
      <c r="A90" s="26" t="s">
        <v>771</v>
      </c>
      <c r="B90" s="26">
        <f t="shared" si="4"/>
        <v>4</v>
      </c>
      <c r="C90" s="26">
        <f t="shared" si="5"/>
        <v>24</v>
      </c>
      <c r="D90" s="26"/>
      <c r="E90" s="26">
        <f>plan_id</f>
        <v>510</v>
      </c>
      <c r="F90" s="26">
        <f t="shared" si="1"/>
        <v>2015</v>
      </c>
      <c r="G90" s="26">
        <f>VLOOKUP(INDIRECT(CHAR(39)&amp;$A90&amp;CHAR(39)&amp;"!r2c"&amp;$C90,0),variables,2,0)</f>
        <v>10882</v>
      </c>
      <c r="H90" s="29">
        <f t="array" ref="H90">IF(AND(G90&gt;=10861,G90&lt;=10863),TEXT(INDIRECT(CHAR(39)&amp;$A90&amp;CHAR(39)&amp;"!r"&amp;$B90&amp;"c"&amp;$C90,0),"dd-mmm-yyyy"),(INDIRECT(CHAR(39)&amp;$A90&amp;CHAR(39)&amp;"!r"&amp;$B90&amp;"c"&amp;$C90,0)))</f>
        <v>-138087456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3.5" customHeight="1">
      <c r="A91" s="26" t="s">
        <v>771</v>
      </c>
      <c r="B91" s="26">
        <f t="shared" si="4"/>
        <v>4</v>
      </c>
      <c r="C91" s="26">
        <f t="shared" si="5"/>
        <v>25</v>
      </c>
      <c r="D91" s="26"/>
      <c r="E91" s="26">
        <f>plan_id</f>
        <v>510</v>
      </c>
      <c r="F91" s="26">
        <f t="shared" si="1"/>
        <v>2015</v>
      </c>
      <c r="G91" s="26">
        <f>VLOOKUP(INDIRECT(CHAR(39)&amp;$A91&amp;CHAR(39)&amp;"!r2c"&amp;$C91,0),variables,2,0)</f>
        <v>10883</v>
      </c>
      <c r="H91" s="31">
        <f t="array" ref="H91">IF(AND(G91&gt;=10861,G91&lt;=10863),TEXT(INDIRECT(CHAR(39)&amp;$A91&amp;CHAR(39)&amp;"!r"&amp;$B91&amp;"c"&amp;$C91,0),"dd-mmm-yyyy"),(INDIRECT(CHAR(39)&amp;$A91&amp;CHAR(39)&amp;"!r"&amp;$B91&amp;"c"&amp;$C91,0)))</f>
        <v>0.4272848349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3.5" customHeight="1">
      <c r="A92" s="26" t="s">
        <v>771</v>
      </c>
      <c r="B92" s="26">
        <f t="shared" si="4"/>
        <v>4</v>
      </c>
      <c r="C92" s="26">
        <f t="shared" si="5"/>
        <v>26</v>
      </c>
      <c r="D92" s="26"/>
      <c r="E92" s="26">
        <f>plan_id</f>
        <v>510</v>
      </c>
      <c r="F92" s="26">
        <f t="shared" si="1"/>
        <v>2015</v>
      </c>
      <c r="G92" s="26">
        <f>VLOOKUP(INDIRECT(CHAR(39)&amp;$A92&amp;CHAR(39)&amp;"!r2c"&amp;$C92,0),variables,2,0)</f>
        <v>10884</v>
      </c>
      <c r="H92" s="31">
        <f t="array" ref="H92">IF(AND(G92&gt;=10861,G92&lt;=10863),TEXT(INDIRECT(CHAR(39)&amp;$A92&amp;CHAR(39)&amp;"!r"&amp;$B92&amp;"c"&amp;$C92,0),"dd-mmm-yyyy"),(INDIRECT(CHAR(39)&amp;$A92&amp;CHAR(39)&amp;"!r"&amp;$B92&amp;"c"&amp;$C92,0)))</f>
        <v>0.365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3.5" customHeight="1">
      <c r="A93" s="26" t="s">
        <v>771</v>
      </c>
      <c r="B93" s="26">
        <f t="shared" si="4"/>
        <v>4</v>
      </c>
      <c r="C93" s="26">
        <f t="shared" si="5"/>
        <v>27</v>
      </c>
      <c r="D93" s="26"/>
      <c r="E93" s="26">
        <f>plan_id</f>
        <v>510</v>
      </c>
      <c r="F93" s="26">
        <f t="shared" si="1"/>
        <v>2015</v>
      </c>
      <c r="G93" s="26">
        <f>VLOOKUP(INDIRECT(CHAR(39)&amp;$A93&amp;CHAR(39)&amp;"!r2c"&amp;$C93,0),variables,2,0)</f>
        <v>10885</v>
      </c>
      <c r="H93" s="29">
        <f t="array" ref="H93">IF(AND(G93&gt;=10861,G93&lt;=10863),TEXT(INDIRECT(CHAR(39)&amp;$A93&amp;CHAR(39)&amp;"!r"&amp;$B93&amp;"c"&amp;$C93,0),"dd-mmm-yyyy"),(INDIRECT(CHAR(39)&amp;$A93&amp;CHAR(39)&amp;"!r"&amp;$B93&amp;"c"&amp;$C93,0)))</f>
        <v>4119526000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3.5" customHeight="1">
      <c r="A94" s="26" t="s">
        <v>771</v>
      </c>
      <c r="B94" s="26">
        <f t="shared" si="4"/>
        <v>4</v>
      </c>
      <c r="C94" s="26">
        <f t="shared" si="5"/>
        <v>28</v>
      </c>
      <c r="D94" s="26"/>
      <c r="E94" s="26">
        <f>plan_id</f>
        <v>510</v>
      </c>
      <c r="F94" s="26">
        <f t="shared" si="1"/>
        <v>2015</v>
      </c>
      <c r="G94" s="26">
        <f>VLOOKUP(INDIRECT(CHAR(39)&amp;$A94&amp;CHAR(39)&amp;"!r2c"&amp;$C94,0),variables,2,0)</f>
        <v>10886</v>
      </c>
      <c r="H94" s="29">
        <f t="array" ref="H94">IF(AND(G94&gt;=10861,G94&lt;=10863),TEXT(INDIRECT(CHAR(39)&amp;$A94&amp;CHAR(39)&amp;"!r"&amp;$B94&amp;"c"&amp;$C94,0),"dd-mmm-yyyy"),(INDIRECT(CHAR(39)&amp;$A94&amp;CHAR(39)&amp;"!r"&amp;$B94&amp;"c"&amp;$C94,0)))</f>
        <v>3521658000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3.5" customHeight="1">
      <c r="A95" s="26" t="s">
        <v>771</v>
      </c>
      <c r="B95" s="26">
        <f t="shared" si="4"/>
        <v>4</v>
      </c>
      <c r="C95" s="26">
        <f t="shared" si="5"/>
        <v>29</v>
      </c>
      <c r="D95" s="26"/>
      <c r="E95" s="26">
        <f>plan_id</f>
        <v>510</v>
      </c>
      <c r="F95" s="26">
        <f t="shared" si="1"/>
        <v>2015</v>
      </c>
      <c r="G95" s="26">
        <f>VLOOKUP(INDIRECT(CHAR(39)&amp;$A95&amp;CHAR(39)&amp;"!r2c"&amp;$C95,0),variables,2,0)</f>
        <v>10887</v>
      </c>
      <c r="H95" s="29">
        <f t="array" ref="H95">IF(AND(G95&gt;=10861,G95&lt;=10863),TEXT(INDIRECT(CHAR(39)&amp;$A95&amp;CHAR(39)&amp;"!r"&amp;$B95&amp;"c"&amp;$C95,0),"dd-mmm-yyyy"),(INDIRECT(CHAR(39)&amp;$A95&amp;CHAR(39)&amp;"!r"&amp;$B95&amp;"c"&amp;$C95,0)))</f>
        <v>597868000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3.5" customHeight="1">
      <c r="A96" s="26" t="s">
        <v>771</v>
      </c>
      <c r="B96" s="26">
        <f t="shared" si="4"/>
        <v>4</v>
      </c>
      <c r="C96" s="26">
        <f t="shared" si="5"/>
        <v>30</v>
      </c>
      <c r="D96" s="26"/>
      <c r="E96" s="26">
        <f>plan_id</f>
        <v>510</v>
      </c>
      <c r="F96" s="26">
        <f t="shared" si="1"/>
        <v>2015</v>
      </c>
      <c r="G96" s="26">
        <f>VLOOKUP(INDIRECT(CHAR(39)&amp;$A96&amp;CHAR(39)&amp;"!r2c"&amp;$C96,0),variables,2,0)</f>
        <v>10883</v>
      </c>
      <c r="H96" s="31">
        <f t="array" ref="H96">IF(AND(G96&gt;=10861,G96&lt;=10863),TEXT(INDIRECT(CHAR(39)&amp;$A96&amp;CHAR(39)&amp;"!r"&amp;$B96&amp;"c"&amp;$C96,0),"dd-mmm-yyyy"),(INDIRECT(CHAR(39)&amp;$A96&amp;CHAR(39)&amp;"!r"&amp;$B96&amp;"c"&amp;$C96,0)))</f>
        <v>0.8548697107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3.5" customHeight="1">
      <c r="A97" s="26" t="s">
        <v>771</v>
      </c>
      <c r="B97" s="26">
        <f t="shared" si="4"/>
        <v>4</v>
      </c>
      <c r="C97" s="26">
        <f t="shared" si="5"/>
        <v>31</v>
      </c>
      <c r="D97" s="26"/>
      <c r="E97" s="26">
        <f>plan_id</f>
        <v>510</v>
      </c>
      <c r="F97" s="26">
        <f t="shared" si="1"/>
        <v>2015</v>
      </c>
      <c r="G97" s="26">
        <f>VLOOKUP(INDIRECT(CHAR(39)&amp;$A97&amp;CHAR(39)&amp;"!r2c"&amp;$C97,0),variables,2,0)</f>
        <v>10889</v>
      </c>
      <c r="H97" s="29">
        <f t="array" ref="H97">IF(AND(G97&gt;=10861,G97&lt;=10863),TEXT(INDIRECT(CHAR(39)&amp;$A97&amp;CHAR(39)&amp;"!r"&amp;$B97&amp;"c"&amp;$C97,0),"dd-mmm-yyyy"),(INDIRECT(CHAR(39)&amp;$A97&amp;CHAR(39)&amp;"!r"&amp;$B97&amp;"c"&amp;$C97,0)))</f>
        <v>1948079771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3.5" customHeight="1">
      <c r="A98" s="26" t="s">
        <v>771</v>
      </c>
      <c r="B98" s="26">
        <f t="shared" si="4"/>
        <v>4</v>
      </c>
      <c r="C98" s="26">
        <f t="shared" si="5"/>
        <v>32</v>
      </c>
      <c r="D98" s="26"/>
      <c r="E98" s="26">
        <f>plan_id</f>
        <v>510</v>
      </c>
      <c r="F98" s="26">
        <f t="shared" si="1"/>
        <v>2015</v>
      </c>
      <c r="G98" s="26">
        <f>VLOOKUP(INDIRECT(CHAR(39)&amp;$A98&amp;CHAR(39)&amp;"!r2c"&amp;$C98,0),variables,2,0)</f>
        <v>10890</v>
      </c>
      <c r="H98" s="29">
        <f t="array" ref="H98">IF(AND(G98&gt;=10861,G98&lt;=10863),TEXT(INDIRECT(CHAR(39)&amp;$A98&amp;CHAR(39)&amp;"!r"&amp;$B98&amp;"c"&amp;$C98,0),"dd-mmm-yyyy"),(INDIRECT(CHAR(39)&amp;$A98&amp;CHAR(39)&amp;"!r"&amp;$B98&amp;"c"&amp;$C98,0)))</f>
        <v>7864916421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3.5" customHeight="1">
      <c r="A99" s="26" t="s">
        <v>771</v>
      </c>
      <c r="B99" s="26">
        <f t="shared" si="4"/>
        <v>4</v>
      </c>
      <c r="C99" s="26">
        <f t="shared" si="5"/>
        <v>33</v>
      </c>
      <c r="D99" s="26"/>
      <c r="E99" s="26">
        <f>plan_id</f>
        <v>510</v>
      </c>
      <c r="F99" s="26">
        <f t="shared" si="1"/>
        <v>2015</v>
      </c>
      <c r="G99" s="26">
        <f>VLOOKUP(INDIRECT(CHAR(39)&amp;$A99&amp;CHAR(39)&amp;"!r2c"&amp;$C99,0),variables,2,0)</f>
        <v>10891</v>
      </c>
      <c r="H99" s="29" t="str">
        <f t="array" ref="H99">IF(AND(G99&gt;=10861,G99&lt;=10863),TEXT(INDIRECT(CHAR(39)&amp;$A99&amp;CHAR(39)&amp;"!r"&amp;$B99&amp;"c"&amp;$C99,0),"dd-mmm-yyyy"),(INDIRECT(CHAR(39)&amp;$A99&amp;CHAR(39)&amp;"!r"&amp;$B99&amp;"c"&amp;$C99,0)))</f>
        <v/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3.5" customHeight="1">
      <c r="A100" s="26" t="s">
        <v>771</v>
      </c>
      <c r="B100" s="26">
        <f t="shared" si="4"/>
        <v>4</v>
      </c>
      <c r="C100" s="26">
        <f t="shared" si="5"/>
        <v>34</v>
      </c>
      <c r="D100" s="26"/>
      <c r="E100" s="26">
        <f>plan_id</f>
        <v>510</v>
      </c>
      <c r="F100" s="26">
        <f t="shared" si="1"/>
        <v>2015</v>
      </c>
      <c r="G100" s="26">
        <f>VLOOKUP(INDIRECT(CHAR(39)&amp;$A100&amp;CHAR(39)&amp;"!r2c"&amp;$C100,0),variables,2,0)</f>
        <v>10892</v>
      </c>
      <c r="H100" s="29" t="str">
        <f t="array" ref="H100">IF(AND(G100&gt;=10861,G100&lt;=10863),TEXT(INDIRECT(CHAR(39)&amp;$A100&amp;CHAR(39)&amp;"!r"&amp;$B100&amp;"c"&amp;$C100,0),"dd-mmm-yyyy"),(INDIRECT(CHAR(39)&amp;$A100&amp;CHAR(39)&amp;"!r"&amp;$B100&amp;"c"&amp;$C100,0)))</f>
        <v/>
      </c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3.5" customHeight="1">
      <c r="A101" s="26" t="s">
        <v>771</v>
      </c>
      <c r="B101" s="26">
        <f t="shared" si="4"/>
        <v>4</v>
      </c>
      <c r="C101" s="26">
        <f t="shared" si="5"/>
        <v>35</v>
      </c>
      <c r="D101" s="26"/>
      <c r="E101" s="26">
        <f>plan_id</f>
        <v>510</v>
      </c>
      <c r="F101" s="26">
        <f t="shared" si="1"/>
        <v>2015</v>
      </c>
      <c r="G101" s="26">
        <f>VLOOKUP(INDIRECT(CHAR(39)&amp;$A101&amp;CHAR(39)&amp;"!r2c"&amp;$C101,0),variables,2,0)</f>
        <v>10893</v>
      </c>
      <c r="H101" s="29" t="str">
        <f t="array" ref="H101">IF(AND(G101&gt;=10861,G101&lt;=10863),TEXT(INDIRECT(CHAR(39)&amp;$A101&amp;CHAR(39)&amp;"!r"&amp;$B101&amp;"c"&amp;$C101,0),"dd-mmm-yyyy"),(INDIRECT(CHAR(39)&amp;$A101&amp;CHAR(39)&amp;"!r"&amp;$B101&amp;"c"&amp;$C101,0)))</f>
        <v/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3.5" customHeight="1">
      <c r="A102" s="26" t="s">
        <v>771</v>
      </c>
      <c r="B102" s="26">
        <f t="shared" si="4"/>
        <v>4</v>
      </c>
      <c r="C102" s="26">
        <f t="shared" si="5"/>
        <v>36</v>
      </c>
      <c r="D102" s="26"/>
      <c r="E102" s="26">
        <f>plan_id</f>
        <v>510</v>
      </c>
      <c r="F102" s="26">
        <f t="shared" si="1"/>
        <v>2015</v>
      </c>
      <c r="G102" s="26">
        <f>VLOOKUP(INDIRECT(CHAR(39)&amp;$A102&amp;CHAR(39)&amp;"!r2c"&amp;$C102,0),variables,2,0)</f>
        <v>10894</v>
      </c>
      <c r="H102" s="29">
        <f t="array" ref="H102">IF(AND(G102&gt;=10861,G102&lt;=10863),TEXT(INDIRECT(CHAR(39)&amp;$A102&amp;CHAR(39)&amp;"!r"&amp;$B102&amp;"c"&amp;$C102,0),"dd-mmm-yyyy"),(INDIRECT(CHAR(39)&amp;$A102&amp;CHAR(39)&amp;"!r"&amp;$B102&amp;"c"&amp;$C102,0)))</f>
        <v>-935451049</v>
      </c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3.5" customHeight="1">
      <c r="A103" s="26" t="s">
        <v>771</v>
      </c>
      <c r="B103" s="26">
        <f t="shared" si="4"/>
        <v>4</v>
      </c>
      <c r="C103" s="26">
        <f t="shared" si="5"/>
        <v>37</v>
      </c>
      <c r="D103" s="26"/>
      <c r="E103" s="26">
        <f>plan_id</f>
        <v>510</v>
      </c>
      <c r="F103" s="26">
        <f t="shared" si="1"/>
        <v>2015</v>
      </c>
      <c r="G103" s="26">
        <f>VLOOKUP(INDIRECT(CHAR(39)&amp;$A103&amp;CHAR(39)&amp;"!r2c"&amp;$C103,0),variables,2,0)</f>
        <v>10895</v>
      </c>
      <c r="H103" s="29">
        <f t="array" ref="H103">IF(AND(G103&gt;=10861,G103&lt;=10863),TEXT(INDIRECT(CHAR(39)&amp;$A103&amp;CHAR(39)&amp;"!r"&amp;$B103&amp;"c"&amp;$C103,0),"dd-mmm-yyyy"),(INDIRECT(CHAR(39)&amp;$A103&amp;CHAR(39)&amp;"!r"&amp;$B103&amp;"c"&amp;$C103,0)))</f>
        <v>-3392278072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3.5" customHeight="1">
      <c r="A104" s="26" t="s">
        <v>771</v>
      </c>
      <c r="B104" s="26">
        <f t="shared" si="4"/>
        <v>4</v>
      </c>
      <c r="C104" s="26">
        <f t="shared" si="5"/>
        <v>38</v>
      </c>
      <c r="D104" s="26"/>
      <c r="E104" s="26">
        <f>plan_id</f>
        <v>510</v>
      </c>
      <c r="F104" s="26">
        <f t="shared" si="1"/>
        <v>2015</v>
      </c>
      <c r="G104" s="26">
        <f>VLOOKUP(INDIRECT(CHAR(39)&amp;$A104&amp;CHAR(39)&amp;"!r2c"&amp;$C104,0),variables,2,0)</f>
        <v>10896</v>
      </c>
      <c r="H104" s="29" t="str">
        <f t="array" ref="H104">IF(AND(G104&gt;=10861,G104&lt;=10863),TEXT(INDIRECT(CHAR(39)&amp;$A104&amp;CHAR(39)&amp;"!r"&amp;$B104&amp;"c"&amp;$C104,0),"dd-mmm-yyyy"),(INDIRECT(CHAR(39)&amp;$A104&amp;CHAR(39)&amp;"!r"&amp;$B104&amp;"c"&amp;$C104,0)))</f>
        <v/>
      </c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3.5" customHeight="1">
      <c r="A105" s="26" t="s">
        <v>771</v>
      </c>
      <c r="B105" s="26">
        <f t="shared" si="4"/>
        <v>4</v>
      </c>
      <c r="C105" s="26">
        <f t="shared" si="5"/>
        <v>39</v>
      </c>
      <c r="D105" s="26"/>
      <c r="E105" s="26">
        <f>plan_id</f>
        <v>510</v>
      </c>
      <c r="F105" s="26">
        <f t="shared" si="1"/>
        <v>2015</v>
      </c>
      <c r="G105" s="26">
        <f>VLOOKUP(INDIRECT(CHAR(39)&amp;$A105&amp;CHAR(39)&amp;"!r2c"&amp;$C105,0),variables,2,0)</f>
        <v>10897</v>
      </c>
      <c r="H105" s="29">
        <f t="array" ref="H105">IF(AND(G105&gt;=10861,G105&lt;=10863),TEXT(INDIRECT(CHAR(39)&amp;$A105&amp;CHAR(39)&amp;"!r"&amp;$B105&amp;"c"&amp;$C105,0),"dd-mmm-yyyy"),(INDIRECT(CHAR(39)&amp;$A105&amp;CHAR(39)&amp;"!r"&amp;$B105&amp;"c"&amp;$C105,0)))</f>
        <v>21686860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3.5" customHeight="1">
      <c r="A106" s="26" t="s">
        <v>771</v>
      </c>
      <c r="B106" s="26">
        <f t="shared" si="4"/>
        <v>4</v>
      </c>
      <c r="C106" s="26">
        <f t="shared" si="5"/>
        <v>40</v>
      </c>
      <c r="D106" s="26"/>
      <c r="E106" s="26">
        <f>plan_id</f>
        <v>510</v>
      </c>
      <c r="F106" s="26">
        <f t="shared" si="1"/>
        <v>2015</v>
      </c>
      <c r="G106" s="26">
        <f>VLOOKUP(INDIRECT(CHAR(39)&amp;$A106&amp;CHAR(39)&amp;"!r2c"&amp;$C106,0),variables,2,0)</f>
        <v>10898</v>
      </c>
      <c r="H106" s="29">
        <f t="array" ref="H106">IF(AND(G106&gt;=10861,G106&lt;=10863),TEXT(INDIRECT(CHAR(39)&amp;$A106&amp;CHAR(39)&amp;"!r"&amp;$B106&amp;"c"&amp;$C106,0),"dd-mmm-yyyy"),(INDIRECT(CHAR(39)&amp;$A106&amp;CHAR(39)&amp;"!r"&amp;$B106&amp;"c"&amp;$C106,0)))</f>
        <v>230518233</v>
      </c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3.5" customHeight="1">
      <c r="A107" s="26" t="s">
        <v>771</v>
      </c>
      <c r="B107" s="26">
        <f t="shared" si="4"/>
        <v>4</v>
      </c>
      <c r="C107" s="26">
        <f t="shared" si="5"/>
        <v>41</v>
      </c>
      <c r="D107" s="26"/>
      <c r="E107" s="26">
        <f>plan_id</f>
        <v>510</v>
      </c>
      <c r="F107" s="26">
        <f t="shared" si="1"/>
        <v>2015</v>
      </c>
      <c r="G107" s="26">
        <f>VLOOKUP(INDIRECT(CHAR(39)&amp;$A107&amp;CHAR(39)&amp;"!r2c"&amp;$C107,0),variables,2,0)</f>
        <v>10899</v>
      </c>
      <c r="H107" s="29">
        <f t="array" ref="H107">IF(AND(G107&gt;=10861,G107&lt;=10863),TEXT(INDIRECT(CHAR(39)&amp;$A107&amp;CHAR(39)&amp;"!r"&amp;$B107&amp;"c"&amp;$C107,0),"dd-mmm-yyyy"),(INDIRECT(CHAR(39)&amp;$A107&amp;CHAR(39)&amp;"!r"&amp;$B107&amp;"c"&amp;$C107,0)))</f>
        <v>-450771159</v>
      </c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3.5" customHeight="1">
      <c r="A108" s="26" t="s">
        <v>771</v>
      </c>
      <c r="B108" s="26">
        <f t="shared" si="4"/>
        <v>4</v>
      </c>
      <c r="C108" s="26">
        <f t="shared" si="5"/>
        <v>42</v>
      </c>
      <c r="D108" s="26"/>
      <c r="E108" s="26">
        <f>plan_id</f>
        <v>510</v>
      </c>
      <c r="F108" s="26">
        <f t="shared" si="1"/>
        <v>2015</v>
      </c>
      <c r="G108" s="26">
        <f>VLOOKUP(INDIRECT(CHAR(39)&amp;$A108&amp;CHAR(39)&amp;"!r2c"&amp;$C108,0),variables,2,0)</f>
        <v>11006</v>
      </c>
      <c r="H108" s="29">
        <f t="array" ref="H108">IF(AND(G108&gt;=10861,G108&lt;=10863),TEXT(INDIRECT(CHAR(39)&amp;$A108&amp;CHAR(39)&amp;"!r"&amp;$B108&amp;"c"&amp;$C108,0),"dd-mmm-yyyy"),(INDIRECT(CHAR(39)&amp;$A108&amp;CHAR(39)&amp;"!r"&amp;$B108&amp;"c"&amp;$C108,0)))</f>
        <v>0</v>
      </c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3.5" customHeight="1">
      <c r="A109" s="26" t="s">
        <v>771</v>
      </c>
      <c r="B109" s="26">
        <f t="shared" si="4"/>
        <v>4</v>
      </c>
      <c r="C109" s="26">
        <f t="shared" si="5"/>
        <v>43</v>
      </c>
      <c r="D109" s="26"/>
      <c r="E109" s="26">
        <f>plan_id</f>
        <v>510</v>
      </c>
      <c r="F109" s="26">
        <f t="shared" si="1"/>
        <v>2015</v>
      </c>
      <c r="G109" s="26">
        <f>VLOOKUP(INDIRECT(CHAR(39)&amp;$A109&amp;CHAR(39)&amp;"!r2c"&amp;$C109,0),variables,2,0)</f>
        <v>10900</v>
      </c>
      <c r="H109" s="29">
        <f t="array" ref="H109">IF(AND(G109&gt;=10861,G109&lt;=10863),TEXT(INDIRECT(CHAR(39)&amp;$A109&amp;CHAR(39)&amp;"!r"&amp;$B109&amp;"c"&amp;$C109,0),"dd-mmm-yyyy"),(INDIRECT(CHAR(39)&amp;$A109&amp;CHAR(39)&amp;"!r"&amp;$B109&amp;"c"&amp;$C109,0)))</f>
        <v>5286701005</v>
      </c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3.5" customHeight="1">
      <c r="A110" s="26" t="s">
        <v>771</v>
      </c>
      <c r="B110" s="26">
        <f t="shared" si="4"/>
        <v>4</v>
      </c>
      <c r="C110" s="26">
        <f t="shared" si="5"/>
        <v>44</v>
      </c>
      <c r="D110" s="26"/>
      <c r="E110" s="26">
        <f>plan_id</f>
        <v>510</v>
      </c>
      <c r="F110" s="26">
        <f t="shared" si="1"/>
        <v>2015</v>
      </c>
      <c r="G110" s="26">
        <f>VLOOKUP(INDIRECT(CHAR(39)&amp;$A110&amp;CHAR(39)&amp;"!r2c"&amp;$C110,0),variables,2,0)</f>
        <v>10901</v>
      </c>
      <c r="H110" s="31">
        <f t="array" ref="H110">IF(AND(G110&gt;=10861,G110&lt;=10863),TEXT(INDIRECT(CHAR(39)&amp;$A110&amp;CHAR(39)&amp;"!r"&amp;$B110&amp;"c"&amp;$C110,0),"dd-mmm-yyyy"),(INDIRECT(CHAR(39)&amp;$A110&amp;CHAR(39)&amp;"!r"&amp;$B110&amp;"c"&amp;$C110,0)))</f>
        <v>0.0647</v>
      </c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3.5" customHeight="1">
      <c r="A111" s="26" t="s">
        <v>771</v>
      </c>
      <c r="B111" s="26">
        <f t="shared" si="4"/>
        <v>4</v>
      </c>
      <c r="C111" s="26">
        <f t="shared" si="5"/>
        <v>45</v>
      </c>
      <c r="D111" s="26"/>
      <c r="E111" s="26">
        <f>plan_id</f>
        <v>510</v>
      </c>
      <c r="F111" s="26">
        <f t="shared" si="1"/>
        <v>2015</v>
      </c>
      <c r="G111" s="26">
        <f>VLOOKUP(INDIRECT(CHAR(39)&amp;$A111&amp;CHAR(39)&amp;"!r2c"&amp;$C111,0),variables,2,0)</f>
        <v>10902</v>
      </c>
      <c r="H111" s="31">
        <f t="array" ref="H111">IF(AND(G111&gt;=10861,G111&lt;=10863),TEXT(INDIRECT(CHAR(39)&amp;$A111&amp;CHAR(39)&amp;"!r"&amp;$B111&amp;"c"&amp;$C111,0),"dd-mmm-yyyy"),(INDIRECT(CHAR(39)&amp;$A111&amp;CHAR(39)&amp;"!r"&amp;$B111&amp;"c"&amp;$C111,0)))</f>
        <v>0.0747</v>
      </c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3.5" customHeight="1">
      <c r="A112" s="26" t="s">
        <v>771</v>
      </c>
      <c r="B112" s="26">
        <f t="shared" si="4"/>
        <v>4</v>
      </c>
      <c r="C112" s="26">
        <f t="shared" si="5"/>
        <v>46</v>
      </c>
      <c r="D112" s="26"/>
      <c r="E112" s="26">
        <f>plan_id</f>
        <v>510</v>
      </c>
      <c r="F112" s="26">
        <f t="shared" si="1"/>
        <v>2015</v>
      </c>
      <c r="G112" s="26">
        <f>VLOOKUP(INDIRECT(CHAR(39)&amp;$A112&amp;CHAR(39)&amp;"!r2c"&amp;$C112,0),variables,2,0)</f>
        <v>10903</v>
      </c>
      <c r="H112" s="31">
        <f t="array" ref="H112">IF(AND(G112&gt;=10861,G112&lt;=10863),TEXT(INDIRECT(CHAR(39)&amp;$A112&amp;CHAR(39)&amp;"!r"&amp;$B112&amp;"c"&amp;$C112,0),"dd-mmm-yyyy"),(INDIRECT(CHAR(39)&amp;$A112&amp;CHAR(39)&amp;"!r"&amp;$B112&amp;"c"&amp;$C112,0)))</f>
        <v>0.0847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3.5" customHeight="1">
      <c r="A113" s="26" t="s">
        <v>771</v>
      </c>
      <c r="B113" s="26">
        <f t="shared" si="4"/>
        <v>4</v>
      </c>
      <c r="C113" s="26">
        <f t="shared" si="5"/>
        <v>47</v>
      </c>
      <c r="D113" s="26"/>
      <c r="E113" s="26">
        <f>plan_id</f>
        <v>510</v>
      </c>
      <c r="F113" s="26">
        <f t="shared" si="1"/>
        <v>2015</v>
      </c>
      <c r="G113" s="26">
        <f>VLOOKUP(INDIRECT(CHAR(39)&amp;$A113&amp;CHAR(39)&amp;"!r2c"&amp;$C113,0),variables,2,0)</f>
        <v>10904</v>
      </c>
      <c r="H113" s="29">
        <f t="array" ref="H113">IF(AND(G113&gt;=10861,G113&lt;=10863),TEXT(INDIRECT(CHAR(39)&amp;$A113&amp;CHAR(39)&amp;"!r"&amp;$B113&amp;"c"&amp;$C113,0),"dd-mmm-yyyy"),(INDIRECT(CHAR(39)&amp;$A113&amp;CHAR(39)&amp;"!r"&amp;$B113&amp;"c"&amp;$C113,0)))</f>
        <v>80954388749</v>
      </c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3.5" customHeight="1">
      <c r="A114" s="26" t="s">
        <v>771</v>
      </c>
      <c r="B114" s="26">
        <f t="shared" si="4"/>
        <v>4</v>
      </c>
      <c r="C114" s="26">
        <f t="shared" si="5"/>
        <v>48</v>
      </c>
      <c r="D114" s="26"/>
      <c r="E114" s="26">
        <f>plan_id</f>
        <v>510</v>
      </c>
      <c r="F114" s="26">
        <f t="shared" si="1"/>
        <v>2015</v>
      </c>
      <c r="G114" s="26">
        <f>VLOOKUP(INDIRECT(CHAR(39)&amp;$A114&amp;CHAR(39)&amp;"!r2c"&amp;$C114,0),variables,2,0)</f>
        <v>10905</v>
      </c>
      <c r="H114" s="29">
        <f t="array" ref="H114">IF(AND(G114&gt;=10861,G114&lt;=10863),TEXT(INDIRECT(CHAR(39)&amp;$A114&amp;CHAR(39)&amp;"!r"&amp;$B114&amp;"c"&amp;$C114,0),"dd-mmm-yyyy"),(INDIRECT(CHAR(39)&amp;$A114&amp;CHAR(39)&amp;"!r"&amp;$B114&amp;"c"&amp;$C114,0)))</f>
        <v>65510073752</v>
      </c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3.5" customHeight="1">
      <c r="A115" s="26" t="s">
        <v>771</v>
      </c>
      <c r="B115" s="26">
        <f t="shared" si="4"/>
        <v>4</v>
      </c>
      <c r="C115" s="26">
        <f t="shared" si="5"/>
        <v>49</v>
      </c>
      <c r="D115" s="26"/>
      <c r="E115" s="26">
        <f>plan_id</f>
        <v>510</v>
      </c>
      <c r="F115" s="26">
        <f t="shared" si="1"/>
        <v>2015</v>
      </c>
      <c r="G115" s="26">
        <f>VLOOKUP(INDIRECT(CHAR(39)&amp;$A115&amp;CHAR(39)&amp;"!r2c"&amp;$C115,0),variables,2,0)</f>
        <v>10906</v>
      </c>
      <c r="H115" s="29">
        <f t="array" ref="H115">IF(AND(G115&gt;=10861,G115&lt;=10863),TEXT(INDIRECT(CHAR(39)&amp;$A115&amp;CHAR(39)&amp;"!r"&amp;$B115&amp;"c"&amp;$C115,0),"dd-mmm-yyyy"),(INDIRECT(CHAR(39)&amp;$A115&amp;CHAR(39)&amp;"!r"&amp;$B115&amp;"c"&amp;$C115,0)))</f>
        <v>52845317289</v>
      </c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3.5" customHeight="1">
      <c r="A116" s="26" t="s">
        <v>771</v>
      </c>
      <c r="B116" s="26">
        <f t="shared" si="4"/>
        <v>4</v>
      </c>
      <c r="C116" s="26">
        <f t="shared" si="5"/>
        <v>50</v>
      </c>
      <c r="D116" s="26"/>
      <c r="E116" s="26">
        <f>plan_id</f>
        <v>510</v>
      </c>
      <c r="F116" s="26">
        <f t="shared" si="1"/>
        <v>2015</v>
      </c>
      <c r="G116" s="26">
        <f>VLOOKUP(INDIRECT(CHAR(39)&amp;$A116&amp;CHAR(39)&amp;"!r2c"&amp;$C116,0),variables,2,0)</f>
        <v>10907</v>
      </c>
      <c r="H116" s="32">
        <f t="array" ref="H116">IF(AND(G116&gt;=10861,G116&lt;=10863),TEXT(INDIRECT(CHAR(39)&amp;$A116&amp;CHAR(39)&amp;"!r"&amp;$B116&amp;"c"&amp;$C116,0),"dd-mmm-yyyy"),(INDIRECT(CHAR(39)&amp;$A116&amp;CHAR(39)&amp;"!r"&amp;$B116&amp;"c"&amp;$C116,0)))</f>
        <v>4.93</v>
      </c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3.5" customHeight="1">
      <c r="A117" s="26" t="s">
        <v>771</v>
      </c>
      <c r="B117" s="26">
        <f t="shared" si="4"/>
        <v>4</v>
      </c>
      <c r="C117" s="26">
        <f t="shared" si="5"/>
        <v>51</v>
      </c>
      <c r="D117" s="26"/>
      <c r="E117" s="26">
        <f>plan_id</f>
        <v>510</v>
      </c>
      <c r="F117" s="26">
        <f t="shared" si="1"/>
        <v>2015</v>
      </c>
      <c r="G117" s="26">
        <f>VLOOKUP(INDIRECT(CHAR(39)&amp;$A117&amp;CHAR(39)&amp;"!r2c"&amp;$C117,0),variables,2,0)</f>
        <v>10860</v>
      </c>
      <c r="H117" s="29">
        <f t="array" ref="H117">IF(AND(G117&gt;=10861,G117&lt;=10863),TEXT(INDIRECT(CHAR(39)&amp;$A117&amp;CHAR(39)&amp;"!r"&amp;$B117&amp;"c"&amp;$C117,0),"dd-mmm-yyyy"),(INDIRECT(CHAR(39)&amp;$A117&amp;CHAR(39)&amp;"!r"&amp;$B117&amp;"c"&amp;$C117,0)))</f>
        <v>106682654886</v>
      </c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3.5" customHeight="1">
      <c r="A118" s="26" t="s">
        <v>771</v>
      </c>
      <c r="B118" s="26">
        <f t="shared" si="4"/>
        <v>4</v>
      </c>
      <c r="C118" s="26">
        <f t="shared" si="5"/>
        <v>52</v>
      </c>
      <c r="D118" s="26"/>
      <c r="E118" s="26">
        <f>plan_id</f>
        <v>510</v>
      </c>
      <c r="F118" s="26">
        <f t="shared" si="1"/>
        <v>2015</v>
      </c>
      <c r="G118" s="26">
        <f>VLOOKUP(INDIRECT(CHAR(39)&amp;$A118&amp;CHAR(39)&amp;"!r2c"&amp;$C118,0),variables,2,0)</f>
        <v>10909</v>
      </c>
      <c r="H118" s="29">
        <f t="array" ref="H118">IF(AND(G118&gt;=10861,G118&lt;=10863),TEXT(INDIRECT(CHAR(39)&amp;$A118&amp;CHAR(39)&amp;"!r"&amp;$B118&amp;"c"&amp;$C118,0),"dd-mmm-yyyy"),(INDIRECT(CHAR(39)&amp;$A118&amp;CHAR(39)&amp;"!r"&amp;$B118&amp;"c"&amp;$C118,0)))</f>
        <v>1948079771</v>
      </c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3.5" customHeight="1">
      <c r="A119" s="26" t="s">
        <v>771</v>
      </c>
      <c r="B119" s="26">
        <f t="shared" si="4"/>
        <v>4</v>
      </c>
      <c r="C119" s="26">
        <f t="shared" si="5"/>
        <v>53</v>
      </c>
      <c r="D119" s="26"/>
      <c r="E119" s="26">
        <f>plan_id</f>
        <v>510</v>
      </c>
      <c r="F119" s="26">
        <f t="shared" si="1"/>
        <v>2015</v>
      </c>
      <c r="G119" s="26">
        <f>VLOOKUP(INDIRECT(CHAR(39)&amp;$A119&amp;CHAR(39)&amp;"!r2c"&amp;$C119,0),variables,2,0)</f>
        <v>10910</v>
      </c>
      <c r="H119" s="29">
        <f t="array" ref="H119">IF(AND(G119&gt;=10861,G119&lt;=10863),TEXT(INDIRECT(CHAR(39)&amp;$A119&amp;CHAR(39)&amp;"!r"&amp;$B119&amp;"c"&amp;$C119,0),"dd-mmm-yyyy"),(INDIRECT(CHAR(39)&amp;$A119&amp;CHAR(39)&amp;"!r"&amp;$B119&amp;"c"&amp;$C119,0)))</f>
        <v>7864916421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3.5" customHeight="1">
      <c r="A120" s="26" t="s">
        <v>771</v>
      </c>
      <c r="B120" s="26">
        <f t="shared" si="4"/>
        <v>4</v>
      </c>
      <c r="C120" s="26">
        <f t="shared" si="5"/>
        <v>54</v>
      </c>
      <c r="D120" s="26"/>
      <c r="E120" s="26">
        <f>plan_id</f>
        <v>510</v>
      </c>
      <c r="F120" s="26">
        <f t="shared" si="1"/>
        <v>2015</v>
      </c>
      <c r="G120" s="26">
        <f>VLOOKUP(INDIRECT(CHAR(39)&amp;$A120&amp;CHAR(39)&amp;"!r2c"&amp;$C120,0),variables,2,0)</f>
        <v>10911</v>
      </c>
      <c r="H120" s="29">
        <f t="array" ref="H120">IF(AND(G120&gt;=10861,G120&lt;=10863),TEXT(INDIRECT(CHAR(39)&amp;$A120&amp;CHAR(39)&amp;"!r"&amp;$B120&amp;"c"&amp;$C120,0),"dd-mmm-yyyy"),(INDIRECT(CHAR(39)&amp;$A120&amp;CHAR(39)&amp;"!r"&amp;$B120&amp;"c"&amp;$C120,0)))</f>
        <v>0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3.5" customHeight="1">
      <c r="A121" s="26" t="s">
        <v>771</v>
      </c>
      <c r="B121" s="26">
        <f t="shared" si="4"/>
        <v>4</v>
      </c>
      <c r="C121" s="26">
        <f t="shared" si="5"/>
        <v>55</v>
      </c>
      <c r="D121" s="26"/>
      <c r="E121" s="26">
        <f>plan_id</f>
        <v>510</v>
      </c>
      <c r="F121" s="26">
        <f t="shared" si="1"/>
        <v>2015</v>
      </c>
      <c r="G121" s="26">
        <f>VLOOKUP(INDIRECT(CHAR(39)&amp;$A121&amp;CHAR(39)&amp;"!r2c"&amp;$C121,0),variables,2,0)</f>
        <v>10912</v>
      </c>
      <c r="H121" s="29">
        <f t="array" ref="H121">IF(AND(G121&gt;=10861,G121&lt;=10863),TEXT(INDIRECT(CHAR(39)&amp;$A121&amp;CHAR(39)&amp;"!r"&amp;$B121&amp;"c"&amp;$C121,0),"dd-mmm-yyyy"),(INDIRECT(CHAR(39)&amp;$A121&amp;CHAR(39)&amp;"!r"&amp;$B121&amp;"c"&amp;$C121,0)))</f>
        <v>-90079446</v>
      </c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3.5" customHeight="1">
      <c r="A122" s="26" t="s">
        <v>771</v>
      </c>
      <c r="B122" s="26">
        <f t="shared" si="4"/>
        <v>4</v>
      </c>
      <c r="C122" s="26">
        <f t="shared" si="5"/>
        <v>56</v>
      </c>
      <c r="D122" s="26"/>
      <c r="E122" s="26">
        <f>plan_id</f>
        <v>510</v>
      </c>
      <c r="F122" s="26">
        <f t="shared" si="1"/>
        <v>2015</v>
      </c>
      <c r="G122" s="26">
        <f>VLOOKUP(INDIRECT(CHAR(39)&amp;$A122&amp;CHAR(39)&amp;"!r2c"&amp;$C122,0),variables,2,0)</f>
        <v>10913</v>
      </c>
      <c r="H122" s="29">
        <f t="array" ref="H122">IF(AND(G122&gt;=10861,G122&lt;=10863),TEXT(INDIRECT(CHAR(39)&amp;$A122&amp;CHAR(39)&amp;"!r"&amp;$B122&amp;"c"&amp;$C122,0),"dd-mmm-yyyy"),(INDIRECT(CHAR(39)&amp;$A122&amp;CHAR(39)&amp;"!r"&amp;$B122&amp;"c"&amp;$C122,0)))</f>
        <v>1136454886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3.5" customHeight="1">
      <c r="A123" s="26" t="s">
        <v>771</v>
      </c>
      <c r="B123" s="26">
        <f t="shared" si="4"/>
        <v>4</v>
      </c>
      <c r="C123" s="26">
        <f t="shared" si="5"/>
        <v>57</v>
      </c>
      <c r="D123" s="26"/>
      <c r="E123" s="26">
        <f>plan_id</f>
        <v>510</v>
      </c>
      <c r="F123" s="26">
        <f t="shared" si="1"/>
        <v>2015</v>
      </c>
      <c r="G123" s="26">
        <f>VLOOKUP(INDIRECT(CHAR(39)&amp;$A123&amp;CHAR(39)&amp;"!r2c"&amp;$C123,0),variables,2,0)</f>
        <v>10914</v>
      </c>
      <c r="H123" s="29">
        <f t="array" ref="H123">IF(AND(G123&gt;=10861,G123&lt;=10863),TEXT(INDIRECT(CHAR(39)&amp;$A123&amp;CHAR(39)&amp;"!r"&amp;$B123&amp;"c"&amp;$C123,0),"dd-mmm-yyyy"),(INDIRECT(CHAR(39)&amp;$A123&amp;CHAR(39)&amp;"!r"&amp;$B123&amp;"c"&amp;$C123,0)))</f>
        <v>3523256530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3.5" customHeight="1">
      <c r="A124" s="26" t="s">
        <v>771</v>
      </c>
      <c r="B124" s="26">
        <f t="shared" si="4"/>
        <v>4</v>
      </c>
      <c r="C124" s="26">
        <f t="shared" si="5"/>
        <v>58</v>
      </c>
      <c r="D124" s="26"/>
      <c r="E124" s="26">
        <f>plan_id</f>
        <v>510</v>
      </c>
      <c r="F124" s="26">
        <f t="shared" si="1"/>
        <v>2015</v>
      </c>
      <c r="G124" s="26">
        <f>VLOOKUP(INDIRECT(CHAR(39)&amp;$A124&amp;CHAR(39)&amp;"!r2c"&amp;$C124,0),variables,2,0)</f>
        <v>10915</v>
      </c>
      <c r="H124" s="29">
        <f t="array" ref="H124">IF(AND(G124&gt;=10861,G124&lt;=10863),TEXT(INDIRECT(CHAR(39)&amp;$A124&amp;CHAR(39)&amp;"!r"&amp;$B124&amp;"c"&amp;$C124,0),"dd-mmm-yyyy"),(INDIRECT(CHAR(39)&amp;$A124&amp;CHAR(39)&amp;"!r"&amp;$B124&amp;"c"&amp;$C124,0)))</f>
        <v>935451049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3.5" customHeight="1">
      <c r="A125" s="26" t="s">
        <v>771</v>
      </c>
      <c r="B125" s="26">
        <f t="shared" si="4"/>
        <v>4</v>
      </c>
      <c r="C125" s="26">
        <f t="shared" si="5"/>
        <v>59</v>
      </c>
      <c r="D125" s="26"/>
      <c r="E125" s="26">
        <f>plan_id</f>
        <v>510</v>
      </c>
      <c r="F125" s="26">
        <f t="shared" si="1"/>
        <v>2015</v>
      </c>
      <c r="G125" s="26">
        <f>VLOOKUP(INDIRECT(CHAR(39)&amp;$A125&amp;CHAR(39)&amp;"!r2c"&amp;$C125,0),variables,2,0)</f>
        <v>10916</v>
      </c>
      <c r="H125" s="29">
        <f t="array" ref="H125">IF(AND(G125&gt;=10861,G125&lt;=10863),TEXT(INDIRECT(CHAR(39)&amp;$A125&amp;CHAR(39)&amp;"!r"&amp;$B125&amp;"c"&amp;$C125,0),"dd-mmm-yyyy"),(INDIRECT(CHAR(39)&amp;$A125&amp;CHAR(39)&amp;"!r"&amp;$B125&amp;"c"&amp;$C125,0)))</f>
        <v>1770549533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3.5" customHeight="1">
      <c r="A126" s="26" t="s">
        <v>771</v>
      </c>
      <c r="B126" s="26">
        <f t="shared" si="4"/>
        <v>4</v>
      </c>
      <c r="C126" s="26">
        <f t="shared" si="5"/>
        <v>60</v>
      </c>
      <c r="D126" s="26"/>
      <c r="E126" s="26">
        <f>plan_id</f>
        <v>510</v>
      </c>
      <c r="F126" s="26">
        <f t="shared" si="1"/>
        <v>2015</v>
      </c>
      <c r="G126" s="26">
        <f>VLOOKUP(INDIRECT(CHAR(39)&amp;$A126&amp;CHAR(39)&amp;"!r2c"&amp;$C126,0),variables,2,0)</f>
        <v>10917</v>
      </c>
      <c r="H126" s="29">
        <f t="array" ref="H126">IF(AND(G126&gt;=10861,G126&lt;=10863),TEXT(INDIRECT(CHAR(39)&amp;$A126&amp;CHAR(39)&amp;"!r"&amp;$B126&amp;"c"&amp;$C126,0),"dd-mmm-yyyy"),(INDIRECT(CHAR(39)&amp;$A126&amp;CHAR(39)&amp;"!r"&amp;$B126&amp;"c"&amp;$C126,0)))</f>
        <v>-5625037173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3.5" customHeight="1">
      <c r="A127" s="26" t="s">
        <v>771</v>
      </c>
      <c r="B127" s="26">
        <f t="shared" si="4"/>
        <v>4</v>
      </c>
      <c r="C127" s="26">
        <f t="shared" si="5"/>
        <v>61</v>
      </c>
      <c r="D127" s="26"/>
      <c r="E127" s="26">
        <f>plan_id</f>
        <v>510</v>
      </c>
      <c r="F127" s="26">
        <f t="shared" si="1"/>
        <v>2015</v>
      </c>
      <c r="G127" s="26">
        <f>VLOOKUP(INDIRECT(CHAR(39)&amp;$A127&amp;CHAR(39)&amp;"!r2c"&amp;$C127,0),variables,2,0)</f>
        <v>10918</v>
      </c>
      <c r="H127" s="29" t="str">
        <f t="array" ref="H127">IF(AND(G127&gt;=10861,G127&lt;=10863),TEXT(INDIRECT(CHAR(39)&amp;$A127&amp;CHAR(39)&amp;"!r"&amp;$B127&amp;"c"&amp;$C127,0),"dd-mmm-yyyy"),(INDIRECT(CHAR(39)&amp;$A127&amp;CHAR(39)&amp;"!r"&amp;$B127&amp;"c"&amp;$C127,0)))</f>
        <v/>
      </c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3.5" customHeight="1">
      <c r="A128" s="26" t="s">
        <v>771</v>
      </c>
      <c r="B128" s="26">
        <f t="shared" si="4"/>
        <v>4</v>
      </c>
      <c r="C128" s="26">
        <f t="shared" si="5"/>
        <v>62</v>
      </c>
      <c r="D128" s="26"/>
      <c r="E128" s="26">
        <f>plan_id</f>
        <v>510</v>
      </c>
      <c r="F128" s="26">
        <f t="shared" si="1"/>
        <v>2015</v>
      </c>
      <c r="G128" s="26">
        <f>VLOOKUP(INDIRECT(CHAR(39)&amp;$A128&amp;CHAR(39)&amp;"!r2c"&amp;$C128,0),variables,2,0)</f>
        <v>10919</v>
      </c>
      <c r="H128" s="29">
        <f t="array" ref="H128">IF(AND(G128&gt;=10861,G128&lt;=10863),TEXT(INDIRECT(CHAR(39)&amp;$A128&amp;CHAR(39)&amp;"!r"&amp;$B128&amp;"c"&amp;$C128,0),"dd-mmm-yyyy"),(INDIRECT(CHAR(39)&amp;$A128&amp;CHAR(39)&amp;"!r"&amp;$B128&amp;"c"&amp;$C128,0)))</f>
        <v>-5625037173</v>
      </c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3.5" customHeight="1">
      <c r="A129" s="26" t="s">
        <v>771</v>
      </c>
      <c r="B129" s="26">
        <f t="shared" si="4"/>
        <v>4</v>
      </c>
      <c r="C129" s="26">
        <f t="shared" si="5"/>
        <v>63</v>
      </c>
      <c r="D129" s="26"/>
      <c r="E129" s="26">
        <f>plan_id</f>
        <v>510</v>
      </c>
      <c r="F129" s="26">
        <f t="shared" si="1"/>
        <v>2015</v>
      </c>
      <c r="G129" s="26">
        <f>VLOOKUP(INDIRECT(CHAR(39)&amp;$A129&amp;CHAR(39)&amp;"!r2c"&amp;$C129,0),variables,2,0)</f>
        <v>10920</v>
      </c>
      <c r="H129" s="29">
        <f t="array" ref="H129">IF(AND(G129&gt;=10861,G129&lt;=10863),TEXT(INDIRECT(CHAR(39)&amp;$A129&amp;CHAR(39)&amp;"!r"&amp;$B129&amp;"c"&amp;$C129,0),"dd-mmm-yyyy"),(INDIRECT(CHAR(39)&amp;$A129&amp;CHAR(39)&amp;"!r"&amp;$B129&amp;"c"&amp;$C129,0)))</f>
        <v>-21686860</v>
      </c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3.5" customHeight="1">
      <c r="A130" s="26" t="s">
        <v>771</v>
      </c>
      <c r="B130" s="26">
        <f t="shared" si="4"/>
        <v>4</v>
      </c>
      <c r="C130" s="26">
        <f t="shared" si="5"/>
        <v>64</v>
      </c>
      <c r="D130" s="26"/>
      <c r="E130" s="26">
        <f>plan_id</f>
        <v>510</v>
      </c>
      <c r="F130" s="26">
        <f t="shared" si="1"/>
        <v>2015</v>
      </c>
      <c r="G130" s="26">
        <f>VLOOKUP(INDIRECT(CHAR(39)&amp;$A130&amp;CHAR(39)&amp;"!r2c"&amp;$C130,0),variables,2,0)</f>
        <v>10921</v>
      </c>
      <c r="H130" s="29" t="str">
        <f t="array" ref="H130">IF(AND(G130&gt;=10861,G130&lt;=10863),TEXT(INDIRECT(CHAR(39)&amp;$A130&amp;CHAR(39)&amp;"!r"&amp;$B130&amp;"c"&amp;$C130,0),"dd-mmm-yyyy"),(INDIRECT(CHAR(39)&amp;$A130&amp;CHAR(39)&amp;"!r"&amp;$B130&amp;"c"&amp;$C130,0)))</f>
        <v/>
      </c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3.5" customHeight="1">
      <c r="A131" s="26" t="s">
        <v>771</v>
      </c>
      <c r="B131" s="26">
        <f t="shared" si="4"/>
        <v>4</v>
      </c>
      <c r="C131" s="26">
        <f t="shared" si="5"/>
        <v>65</v>
      </c>
      <c r="D131" s="26"/>
      <c r="E131" s="26">
        <f>plan_id</f>
        <v>510</v>
      </c>
      <c r="F131" s="26">
        <f t="shared" si="1"/>
        <v>2015</v>
      </c>
      <c r="G131" s="26">
        <f>VLOOKUP(INDIRECT(CHAR(39)&amp;$A131&amp;CHAR(39)&amp;"!r2c"&amp;$C131,0),variables,2,0)</f>
        <v>10922</v>
      </c>
      <c r="H131" s="29" t="str">
        <f t="array" ref="H131">IF(AND(G131&gt;=10861,G131&lt;=10863),TEXT(INDIRECT(CHAR(39)&amp;$A131&amp;CHAR(39)&amp;"!r"&amp;$B131&amp;"c"&amp;$C131,0),"dd-mmm-yyyy"),(INDIRECT(CHAR(39)&amp;$A131&amp;CHAR(39)&amp;"!r"&amp;$B131&amp;"c"&amp;$C131,0)))</f>
        <v/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3.5" customHeight="1">
      <c r="A132" s="26" t="s">
        <v>771</v>
      </c>
      <c r="B132" s="26">
        <f t="shared" si="4"/>
        <v>4</v>
      </c>
      <c r="C132" s="26">
        <f t="shared" si="5"/>
        <v>66</v>
      </c>
      <c r="D132" s="26"/>
      <c r="E132" s="26">
        <f>plan_id</f>
        <v>510</v>
      </c>
      <c r="F132" s="26">
        <f t="shared" si="1"/>
        <v>2015</v>
      </c>
      <c r="G132" s="26">
        <f>VLOOKUP(INDIRECT(CHAR(39)&amp;$A132&amp;CHAR(39)&amp;"!r2c"&amp;$C132,0),variables,2,0)</f>
        <v>10860</v>
      </c>
      <c r="H132" s="29">
        <f t="array" ref="H132">IF(AND(G132&gt;=10861,G132&lt;=10863),TEXT(INDIRECT(CHAR(39)&amp;$A132&amp;CHAR(39)&amp;"!r"&amp;$B132&amp;"c"&amp;$C132,0),"dd-mmm-yyyy"),(INDIRECT(CHAR(39)&amp;$A132&amp;CHAR(39)&amp;"!r"&amp;$B132&amp;"c"&amp;$C132,0)))</f>
        <v>45824382514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3.5" customHeight="1">
      <c r="A133" s="26" t="s">
        <v>771</v>
      </c>
      <c r="B133" s="26">
        <f t="shared" si="4"/>
        <v>4</v>
      </c>
      <c r="C133" s="26">
        <f t="shared" si="5"/>
        <v>67</v>
      </c>
      <c r="D133" s="26"/>
      <c r="E133" s="26">
        <f>plan_id</f>
        <v>510</v>
      </c>
      <c r="F133" s="26">
        <f t="shared" si="1"/>
        <v>2015</v>
      </c>
      <c r="G133" s="26">
        <f>VLOOKUP(INDIRECT(CHAR(39)&amp;$A133&amp;CHAR(39)&amp;"!r2c"&amp;$C133,0),variables,2,0)</f>
        <v>10923</v>
      </c>
      <c r="H133" s="29">
        <f t="array" ref="H133">IF(AND(G133&gt;=10861,G133&lt;=10863),TEXT(INDIRECT(CHAR(39)&amp;$A133&amp;CHAR(39)&amp;"!r"&amp;$B133&amp;"c"&amp;$C133,0),"dd-mmm-yyyy"),(INDIRECT(CHAR(39)&amp;$A133&amp;CHAR(39)&amp;"!r"&amp;$B133&amp;"c"&amp;$C133,0)))</f>
        <v>65510073752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3.5" customHeight="1">
      <c r="A134" s="26" t="s">
        <v>771</v>
      </c>
      <c r="B134" s="26">
        <f t="shared" ref="B134:B458" si="6">B69+1</f>
        <v>5</v>
      </c>
      <c r="C134" s="26">
        <f t="shared" ref="C134:C458" si="7">C69</f>
        <v>3</v>
      </c>
      <c r="D134" s="26"/>
      <c r="E134" s="26">
        <f>plan_id</f>
        <v>510</v>
      </c>
      <c r="F134" s="26">
        <f t="shared" si="1"/>
        <v>2016</v>
      </c>
      <c r="G134" s="26">
        <f>VLOOKUP(INDIRECT(CHAR(39)&amp;$A134&amp;CHAR(39)&amp;"!r2c"&amp;$C134,0),variables,2,0)</f>
        <v>10861</v>
      </c>
      <c r="H134" s="28" t="str">
        <f t="array" ref="H134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3.5" customHeight="1">
      <c r="A135" s="26" t="s">
        <v>771</v>
      </c>
      <c r="B135" s="26">
        <f t="shared" si="6"/>
        <v>5</v>
      </c>
      <c r="C135" s="26">
        <f t="shared" si="7"/>
        <v>4</v>
      </c>
      <c r="D135" s="26"/>
      <c r="E135" s="26">
        <f>plan_id</f>
        <v>510</v>
      </c>
      <c r="F135" s="26">
        <f t="shared" si="1"/>
        <v>2016</v>
      </c>
      <c r="G135" s="26">
        <f>VLOOKUP(INDIRECT(CHAR(39)&amp;$A135&amp;CHAR(39)&amp;"!r2c"&amp;$C135,0),variables,2,0)</f>
        <v>10862</v>
      </c>
      <c r="H135" s="28" t="str">
        <f t="array" ref="H135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3.5" customHeight="1">
      <c r="A136" s="26" t="s">
        <v>771</v>
      </c>
      <c r="B136" s="26">
        <f t="shared" si="6"/>
        <v>5</v>
      </c>
      <c r="C136" s="26">
        <f t="shared" si="7"/>
        <v>5</v>
      </c>
      <c r="D136" s="26"/>
      <c r="E136" s="26">
        <f>plan_id</f>
        <v>510</v>
      </c>
      <c r="F136" s="26">
        <f t="shared" si="1"/>
        <v>2016</v>
      </c>
      <c r="G136" s="26">
        <f>VLOOKUP(INDIRECT(CHAR(39)&amp;$A136&amp;CHAR(39)&amp;"!r2c"&amp;$C136,0),variables,2,0)</f>
        <v>10863</v>
      </c>
      <c r="H136" s="28" t="str">
        <f t="array" ref="H136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3.5" customHeight="1">
      <c r="A137" s="26" t="s">
        <v>771</v>
      </c>
      <c r="B137" s="26">
        <f t="shared" si="6"/>
        <v>5</v>
      </c>
      <c r="C137" s="26">
        <f t="shared" si="7"/>
        <v>6</v>
      </c>
      <c r="D137" s="26"/>
      <c r="E137" s="26">
        <f>plan_id</f>
        <v>510</v>
      </c>
      <c r="F137" s="26">
        <f t="shared" si="1"/>
        <v>2016</v>
      </c>
      <c r="G137" s="26">
        <f>VLOOKUP(INDIRECT(CHAR(39)&amp;$A137&amp;CHAR(39)&amp;"!r2c"&amp;$C137,0),variables,2,0)</f>
        <v>10864</v>
      </c>
      <c r="H137" s="29">
        <f t="array" ref="H137">IF(AND(G137&gt;=10861,G137&lt;=10863),TEXT(INDIRECT(CHAR(39)&amp;$A137&amp;CHAR(39)&amp;"!r"&amp;$B137&amp;"c"&amp;$C137,0),"dd-mmm-yyyy"),(INDIRECT(CHAR(39)&amp;$A137&amp;CHAR(39)&amp;"!r"&amp;$B137&amp;"c"&amp;$C137,0)))</f>
        <v>115273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3.5" customHeight="1">
      <c r="A138" s="26" t="s">
        <v>771</v>
      </c>
      <c r="B138" s="26">
        <f t="shared" si="6"/>
        <v>5</v>
      </c>
      <c r="C138" s="26">
        <f t="shared" si="7"/>
        <v>7</v>
      </c>
      <c r="D138" s="26"/>
      <c r="E138" s="26">
        <f>plan_id</f>
        <v>510</v>
      </c>
      <c r="F138" s="26">
        <f t="shared" si="1"/>
        <v>2016</v>
      </c>
      <c r="G138" s="26">
        <f>VLOOKUP(INDIRECT(CHAR(39)&amp;$A138&amp;CHAR(39)&amp;"!r2c"&amp;$C138,0),variables,2,0)</f>
        <v>10865</v>
      </c>
      <c r="H138" s="30">
        <f t="array" ref="H138">IF(AND(G138&gt;=10861,G138&lt;=10863),TEXT(INDIRECT(CHAR(39)&amp;$A138&amp;CHAR(39)&amp;"!r"&amp;$B138&amp;"c"&amp;$C138,0),"dd-mmm-yyyy"),(INDIRECT(CHAR(39)&amp;$A138&amp;CHAR(39)&amp;"!r"&amp;$B138&amp;"c"&amp;$C138,0)))</f>
        <v>133722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3.5" customHeight="1">
      <c r="A139" s="26" t="s">
        <v>771</v>
      </c>
      <c r="B139" s="26">
        <f t="shared" si="6"/>
        <v>5</v>
      </c>
      <c r="C139" s="26">
        <f t="shared" si="7"/>
        <v>8</v>
      </c>
      <c r="D139" s="26"/>
      <c r="E139" s="26">
        <f>plan_id</f>
        <v>510</v>
      </c>
      <c r="F139" s="26">
        <f t="shared" si="1"/>
        <v>2016</v>
      </c>
      <c r="G139" s="26">
        <f>VLOOKUP(INDIRECT(CHAR(39)&amp;$A139&amp;CHAR(39)&amp;"!r2c"&amp;$C139,0),variables,2,0)</f>
        <v>10866</v>
      </c>
      <c r="H139" s="29" t="str">
        <f t="array" ref="H139">IF(AND(G139&gt;=10861,G139&lt;=10863),TEXT(INDIRECT(CHAR(39)&amp;$A139&amp;CHAR(39)&amp;"!r"&amp;$B139&amp;"c"&amp;$C139,0),"dd-mmm-yyyy"),(INDIRECT(CHAR(39)&amp;$A139&amp;CHAR(39)&amp;"!r"&amp;$B139&amp;"c"&amp;$C139,0)))</f>
        <v/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3.5" customHeight="1">
      <c r="A140" s="26" t="s">
        <v>771</v>
      </c>
      <c r="B140" s="26">
        <f t="shared" si="6"/>
        <v>5</v>
      </c>
      <c r="C140" s="26">
        <f t="shared" si="7"/>
        <v>9</v>
      </c>
      <c r="D140" s="26"/>
      <c r="E140" s="26">
        <f>plan_id</f>
        <v>510</v>
      </c>
      <c r="F140" s="26">
        <f t="shared" si="1"/>
        <v>2016</v>
      </c>
      <c r="G140" s="26">
        <f>VLOOKUP(INDIRECT(CHAR(39)&amp;$A140&amp;CHAR(39)&amp;"!r2c"&amp;$C140,0),variables,2,0)</f>
        <v>10867</v>
      </c>
      <c r="H140" s="29">
        <f t="array" ref="H140">IF(AND(G140&gt;=10861,G140&lt;=10863),TEXT(INDIRECT(CHAR(39)&amp;$A140&amp;CHAR(39)&amp;"!r"&amp;$B140&amp;"c"&amp;$C140,0),"dd-mmm-yyyy"),(INDIRECT(CHAR(39)&amp;$A140&amp;CHAR(39)&amp;"!r"&amp;$B140&amp;"c"&amp;$C140,0)))</f>
        <v>159684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3.5" customHeight="1">
      <c r="A141" s="26" t="s">
        <v>771</v>
      </c>
      <c r="B141" s="26">
        <f t="shared" si="6"/>
        <v>5</v>
      </c>
      <c r="C141" s="26">
        <f t="shared" si="7"/>
        <v>10</v>
      </c>
      <c r="D141" s="26"/>
      <c r="E141" s="26">
        <f>plan_id</f>
        <v>510</v>
      </c>
      <c r="F141" s="26">
        <f t="shared" si="1"/>
        <v>2016</v>
      </c>
      <c r="G141" s="26">
        <f>VLOOKUP(INDIRECT(CHAR(39)&amp;$A141&amp;CHAR(39)&amp;"!r2c"&amp;$C141,0),variables,2,0)</f>
        <v>10868</v>
      </c>
      <c r="H141" s="29">
        <f t="array" ref="H141">IF(AND(G141&gt;=10861,G141&lt;=10863),TEXT(INDIRECT(CHAR(39)&amp;$A141&amp;CHAR(39)&amp;"!r"&amp;$B141&amp;"c"&amp;$C141,0),"dd-mmm-yyyy"),(INDIRECT(CHAR(39)&amp;$A141&amp;CHAR(39)&amp;"!r"&amp;$B141&amp;"c"&amp;$C141,0)))</f>
        <v>408679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3.5" customHeight="1">
      <c r="A142" s="26" t="s">
        <v>771</v>
      </c>
      <c r="B142" s="26">
        <f t="shared" si="6"/>
        <v>5</v>
      </c>
      <c r="C142" s="26">
        <f t="shared" si="7"/>
        <v>11</v>
      </c>
      <c r="D142" s="26"/>
      <c r="E142" s="26">
        <f>plan_id</f>
        <v>510</v>
      </c>
      <c r="F142" s="26">
        <f t="shared" si="1"/>
        <v>2016</v>
      </c>
      <c r="G142" s="26">
        <f>VLOOKUP(INDIRECT(CHAR(39)&amp;$A142&amp;CHAR(39)&amp;"!r2c"&amp;$C142,0),variables,2,0)</f>
        <v>10869</v>
      </c>
      <c r="H142" s="31">
        <f t="array" ref="H142">IF(AND(G142&gt;=10861,G142&lt;=10863),TEXT(INDIRECT(CHAR(39)&amp;$A142&amp;CHAR(39)&amp;"!r"&amp;$B142&amp;"c"&amp;$C142,0),"dd-mmm-yyyy"),(INDIRECT(CHAR(39)&amp;$A142&amp;CHAR(39)&amp;"!r"&amp;$B142&amp;"c"&amp;$C142,0)))</f>
        <v>0.07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3.5" customHeight="1">
      <c r="A143" s="26" t="s">
        <v>771</v>
      </c>
      <c r="B143" s="26">
        <f t="shared" si="6"/>
        <v>5</v>
      </c>
      <c r="C143" s="26">
        <f t="shared" si="7"/>
        <v>12</v>
      </c>
      <c r="D143" s="26"/>
      <c r="E143" s="26">
        <f>plan_id</f>
        <v>510</v>
      </c>
      <c r="F143" s="26">
        <f t="shared" si="1"/>
        <v>2016</v>
      </c>
      <c r="G143" s="26">
        <f>VLOOKUP(INDIRECT(CHAR(39)&amp;$A143&amp;CHAR(39)&amp;"!r2c"&amp;$C143,0),variables,2,0)</f>
        <v>10870</v>
      </c>
      <c r="H143" s="31">
        <f t="array" ref="H143">IF(AND(G143&gt;=10861,G143&lt;=10863),TEXT(INDIRECT(CHAR(39)&amp;$A143&amp;CHAR(39)&amp;"!r"&amp;$B143&amp;"c"&amp;$C143,0),"dd-mmm-yyyy"),(INDIRECT(CHAR(39)&amp;$A143&amp;CHAR(39)&amp;"!r"&amp;$B143&amp;"c"&amp;$C143,0)))</f>
        <v>0.0373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3.5" customHeight="1">
      <c r="A144" s="26" t="s">
        <v>771</v>
      </c>
      <c r="B144" s="26">
        <f t="shared" si="6"/>
        <v>5</v>
      </c>
      <c r="C144" s="26">
        <f t="shared" si="7"/>
        <v>13</v>
      </c>
      <c r="D144" s="26"/>
      <c r="E144" s="26">
        <f>plan_id</f>
        <v>510</v>
      </c>
      <c r="F144" s="26">
        <f t="shared" si="1"/>
        <v>2016</v>
      </c>
      <c r="G144" s="26">
        <f>VLOOKUP(INDIRECT(CHAR(39)&amp;$A144&amp;CHAR(39)&amp;"!r2c"&amp;$C144,0),variables,2,0)</f>
        <v>10871</v>
      </c>
      <c r="H144" s="31">
        <f t="array" ref="H144">IF(AND(G144&gt;=10861,G144&lt;=10863),TEXT(INDIRECT(CHAR(39)&amp;$A144&amp;CHAR(39)&amp;"!r"&amp;$B144&amp;"c"&amp;$C144,0),"dd-mmm-yyyy"),(INDIRECT(CHAR(39)&amp;$A144&amp;CHAR(39)&amp;"!r"&amp;$B144&amp;"c"&amp;$C144,0)))</f>
        <v>0.0285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3.5" customHeight="1">
      <c r="A145" s="26" t="s">
        <v>771</v>
      </c>
      <c r="B145" s="26">
        <f t="shared" si="6"/>
        <v>5</v>
      </c>
      <c r="C145" s="26">
        <f t="shared" si="7"/>
        <v>14</v>
      </c>
      <c r="D145" s="26"/>
      <c r="E145" s="26">
        <f>plan_id</f>
        <v>510</v>
      </c>
      <c r="F145" s="26">
        <f t="shared" si="1"/>
        <v>2016</v>
      </c>
      <c r="G145" s="26">
        <f>VLOOKUP(INDIRECT(CHAR(39)&amp;$A145&amp;CHAR(39)&amp;"!r2c"&amp;$C145,0),variables,2,0)</f>
        <v>10872</v>
      </c>
      <c r="H145" s="28" t="str">
        <f t="array" ref="H145">IF(AND(G145&gt;=10861,G145&lt;=10863),TEXT(INDIRECT(CHAR(39)&amp;$A145&amp;CHAR(39)&amp;"!r"&amp;$B145&amp;"c"&amp;$C145,0),"dd-mmm-yyyy"),(INDIRECT(CHAR(39)&amp;$A145&amp;CHAR(39)&amp;"!r"&amp;$B145&amp;"c"&amp;$C145,0)))</f>
        <v/>
      </c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3.5" customHeight="1">
      <c r="A146" s="26" t="s">
        <v>771</v>
      </c>
      <c r="B146" s="26">
        <f t="shared" si="6"/>
        <v>5</v>
      </c>
      <c r="C146" s="26">
        <f t="shared" si="7"/>
        <v>15</v>
      </c>
      <c r="D146" s="26"/>
      <c r="E146" s="26">
        <f>plan_id</f>
        <v>510</v>
      </c>
      <c r="F146" s="26">
        <f t="shared" si="1"/>
        <v>2016</v>
      </c>
      <c r="G146" s="26">
        <f>VLOOKUP(INDIRECT(CHAR(39)&amp;$A146&amp;CHAR(39)&amp;"!r2c"&amp;$C146,0),variables,2,0)</f>
        <v>10873</v>
      </c>
      <c r="H146" s="31">
        <f t="array" ref="H146">IF(AND(G146&gt;=10861,G146&lt;=10863),TEXT(INDIRECT(CHAR(39)&amp;$A146&amp;CHAR(39)&amp;"!r"&amp;$B146&amp;"c"&amp;$C146,0),"dd-mmm-yyyy"),(INDIRECT(CHAR(39)&amp;$A146&amp;CHAR(39)&amp;"!r"&amp;$B146&amp;"c"&amp;$C146,0)))</f>
        <v>0.0747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3.5" customHeight="1">
      <c r="A147" s="26" t="s">
        <v>771</v>
      </c>
      <c r="B147" s="26">
        <f t="shared" si="6"/>
        <v>5</v>
      </c>
      <c r="C147" s="26">
        <f t="shared" si="7"/>
        <v>16</v>
      </c>
      <c r="D147" s="26"/>
      <c r="E147" s="26">
        <f>plan_id</f>
        <v>510</v>
      </c>
      <c r="F147" s="26">
        <f t="shared" si="1"/>
        <v>2016</v>
      </c>
      <c r="G147" s="26">
        <f>VLOOKUP(INDIRECT(CHAR(39)&amp;$A147&amp;CHAR(39)&amp;"!r2c"&amp;$C147,0),variables,2,0)</f>
        <v>10874</v>
      </c>
      <c r="H147" s="31">
        <f t="array" ref="H147">IF(AND(G147&gt;=10861,G147&lt;=10863),TEXT(INDIRECT(CHAR(39)&amp;$A147&amp;CHAR(39)&amp;"!r"&amp;$B147&amp;"c"&amp;$C147,0),"dd-mmm-yyyy"),(INDIRECT(CHAR(39)&amp;$A147&amp;CHAR(39)&amp;"!r"&amp;$B147&amp;"c"&amp;$C147,0)))</f>
        <v>0.0683</v>
      </c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3.5" customHeight="1">
      <c r="A148" s="26" t="s">
        <v>771</v>
      </c>
      <c r="B148" s="26">
        <f t="shared" si="6"/>
        <v>5</v>
      </c>
      <c r="C148" s="26">
        <f t="shared" si="7"/>
        <v>17</v>
      </c>
      <c r="D148" s="26"/>
      <c r="E148" s="26">
        <f>plan_id</f>
        <v>510</v>
      </c>
      <c r="F148" s="26">
        <f t="shared" si="1"/>
        <v>2016</v>
      </c>
      <c r="G148" s="26">
        <f>VLOOKUP(INDIRECT(CHAR(39)&amp;$A148&amp;CHAR(39)&amp;"!r2c"&amp;$C148,0),variables,2,0)</f>
        <v>10875</v>
      </c>
      <c r="H148" s="29">
        <f t="array" ref="H148">IF(AND(G148&gt;=10861,G148&lt;=10863),TEXT(INDIRECT(CHAR(39)&amp;$A148&amp;CHAR(39)&amp;"!r"&amp;$B148&amp;"c"&amp;$C148,0),"dd-mmm-yyyy"),(INDIRECT(CHAR(39)&amp;$A148&amp;CHAR(39)&amp;"!r"&amp;$B148&amp;"c"&amp;$C148,0)))</f>
        <v>124187003384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3.5" customHeight="1">
      <c r="A149" s="26" t="s">
        <v>771</v>
      </c>
      <c r="B149" s="26">
        <f t="shared" si="6"/>
        <v>5</v>
      </c>
      <c r="C149" s="26">
        <f t="shared" si="7"/>
        <v>18</v>
      </c>
      <c r="D149" s="26"/>
      <c r="E149" s="26">
        <f>plan_id</f>
        <v>510</v>
      </c>
      <c r="F149" s="26">
        <f t="shared" si="1"/>
        <v>2016</v>
      </c>
      <c r="G149" s="26">
        <f>VLOOKUP(INDIRECT(CHAR(39)&amp;$A149&amp;CHAR(39)&amp;"!r2c"&amp;$C149,0),variables,2,0)</f>
        <v>10876</v>
      </c>
      <c r="H149" s="29">
        <f t="array" ref="H149">IF(AND(G149&gt;=10861,G149&lt;=10863),TEXT(INDIRECT(CHAR(39)&amp;$A149&amp;CHAR(39)&amp;"!r"&amp;$B149&amp;"c"&amp;$C149,0),"dd-mmm-yyyy"),(INDIRECT(CHAR(39)&amp;$A149&amp;CHAR(39)&amp;"!r"&amp;$B149&amp;"c"&amp;$C149,0)))</f>
        <v>45250956731</v>
      </c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3.5" customHeight="1">
      <c r="A150" s="26" t="s">
        <v>771</v>
      </c>
      <c r="B150" s="26">
        <f t="shared" si="6"/>
        <v>5</v>
      </c>
      <c r="C150" s="26">
        <f t="shared" si="7"/>
        <v>19</v>
      </c>
      <c r="D150" s="26"/>
      <c r="E150" s="26">
        <f>plan_id</f>
        <v>510</v>
      </c>
      <c r="F150" s="26">
        <f t="shared" si="1"/>
        <v>2016</v>
      </c>
      <c r="G150" s="26">
        <f>VLOOKUP(INDIRECT(CHAR(39)&amp;$A150&amp;CHAR(39)&amp;"!r2c"&amp;$C150,0),variables,2,0)</f>
        <v>10877</v>
      </c>
      <c r="H150" s="29">
        <f t="array" ref="H150">IF(AND(G150&gt;=10861,G150&lt;=10863),TEXT(INDIRECT(CHAR(39)&amp;$A150&amp;CHAR(39)&amp;"!r"&amp;$B150&amp;"c"&amp;$C150,0),"dd-mmm-yyyy"),(INDIRECT(CHAR(39)&amp;$A150&amp;CHAR(39)&amp;"!r"&amp;$B150&amp;"c"&amp;$C150,0)))</f>
        <v>78936046653</v>
      </c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3.5" customHeight="1">
      <c r="A151" s="26" t="s">
        <v>771</v>
      </c>
      <c r="B151" s="26">
        <f t="shared" si="6"/>
        <v>5</v>
      </c>
      <c r="C151" s="26">
        <f t="shared" si="7"/>
        <v>20</v>
      </c>
      <c r="D151" s="26"/>
      <c r="E151" s="26">
        <f>plan_id</f>
        <v>510</v>
      </c>
      <c r="F151" s="26">
        <f t="shared" si="1"/>
        <v>2016</v>
      </c>
      <c r="G151" s="26">
        <f>VLOOKUP(INDIRECT(CHAR(39)&amp;$A151&amp;CHAR(39)&amp;"!r2c"&amp;$C151,0),variables,2,0)</f>
        <v>10878</v>
      </c>
      <c r="H151" s="31">
        <f t="array" ref="H151">IF(AND(G151&gt;=10861,G151&lt;=10863),TEXT(INDIRECT(CHAR(39)&amp;$A151&amp;CHAR(39)&amp;"!r"&amp;$B151&amp;"c"&amp;$C151,0),"dd-mmm-yyyy"),(INDIRECT(CHAR(39)&amp;$A151&amp;CHAR(39)&amp;"!r"&amp;$B151&amp;"c"&amp;$C151,0)))</f>
        <v>0.364</v>
      </c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3.5" customHeight="1">
      <c r="A152" s="26" t="s">
        <v>771</v>
      </c>
      <c r="B152" s="26">
        <f t="shared" si="6"/>
        <v>5</v>
      </c>
      <c r="C152" s="26">
        <f t="shared" si="7"/>
        <v>21</v>
      </c>
      <c r="D152" s="26"/>
      <c r="E152" s="26">
        <f>plan_id</f>
        <v>510</v>
      </c>
      <c r="F152" s="26">
        <f t="shared" si="1"/>
        <v>2016</v>
      </c>
      <c r="G152" s="26">
        <f>VLOOKUP(INDIRECT(CHAR(39)&amp;$A152&amp;CHAR(39)&amp;"!r2c"&amp;$C152,0),variables,2,0)</f>
        <v>10879</v>
      </c>
      <c r="H152" s="29">
        <f t="array" ref="H152">IF(AND(G152&gt;=10861,G152&lt;=10863),TEXT(INDIRECT(CHAR(39)&amp;$A152&amp;CHAR(39)&amp;"!r"&amp;$B152&amp;"c"&amp;$C152,0),"dd-mmm-yyyy"),(INDIRECT(CHAR(39)&amp;$A152&amp;CHAR(39)&amp;"!r"&amp;$B152&amp;"c"&amp;$C152,0)))</f>
        <v>9811614284</v>
      </c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3.5" customHeight="1">
      <c r="A153" s="26" t="s">
        <v>771</v>
      </c>
      <c r="B153" s="26">
        <f t="shared" si="6"/>
        <v>5</v>
      </c>
      <c r="C153" s="26">
        <f t="shared" si="7"/>
        <v>22</v>
      </c>
      <c r="D153" s="26"/>
      <c r="E153" s="26">
        <f>plan_id</f>
        <v>510</v>
      </c>
      <c r="F153" s="26">
        <f t="shared" si="1"/>
        <v>2016</v>
      </c>
      <c r="G153" s="26">
        <f>VLOOKUP(INDIRECT(CHAR(39)&amp;$A153&amp;CHAR(39)&amp;"!r2c"&amp;$C153,0),variables,2,0)</f>
        <v>10880</v>
      </c>
      <c r="H153" s="29">
        <f t="array" ref="H153">IF(AND(G153&gt;=10861,G153&lt;=10863),TEXT(INDIRECT(CHAR(39)&amp;$A153&amp;CHAR(39)&amp;"!r"&amp;$B153&amp;"c"&amp;$C153,0),"dd-mmm-yyyy"),(INDIRECT(CHAR(39)&amp;$A153&amp;CHAR(39)&amp;"!r"&amp;$B153&amp;"c"&amp;$C153,0)))</f>
        <v>7638757999</v>
      </c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3.5" customHeight="1">
      <c r="A154" s="26" t="s">
        <v>771</v>
      </c>
      <c r="B154" s="26">
        <f t="shared" si="6"/>
        <v>5</v>
      </c>
      <c r="C154" s="26">
        <f t="shared" si="7"/>
        <v>23</v>
      </c>
      <c r="D154" s="26"/>
      <c r="E154" s="26">
        <f>plan_id</f>
        <v>510</v>
      </c>
      <c r="F154" s="26">
        <f t="shared" si="1"/>
        <v>2016</v>
      </c>
      <c r="G154" s="26">
        <f>VLOOKUP(INDIRECT(CHAR(39)&amp;$A154&amp;CHAR(39)&amp;"!r2c"&amp;$C154,0),variables,2,0)</f>
        <v>10881</v>
      </c>
      <c r="H154" s="29">
        <f t="array" ref="H154">IF(AND(G154&gt;=10861,G154&lt;=10863),TEXT(INDIRECT(CHAR(39)&amp;$A154&amp;CHAR(39)&amp;"!r"&amp;$B154&amp;"c"&amp;$C154,0),"dd-mmm-yyyy"),(INDIRECT(CHAR(39)&amp;$A154&amp;CHAR(39)&amp;"!r"&amp;$B154&amp;"c"&amp;$C154,0)))</f>
        <v>9593173518</v>
      </c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3.5" customHeight="1">
      <c r="A155" s="26" t="s">
        <v>771</v>
      </c>
      <c r="B155" s="26">
        <f t="shared" si="6"/>
        <v>5</v>
      </c>
      <c r="C155" s="26">
        <f t="shared" si="7"/>
        <v>24</v>
      </c>
      <c r="D155" s="26"/>
      <c r="E155" s="26">
        <f>plan_id</f>
        <v>510</v>
      </c>
      <c r="F155" s="26">
        <f t="shared" si="1"/>
        <v>2016</v>
      </c>
      <c r="G155" s="26">
        <f>VLOOKUP(INDIRECT(CHAR(39)&amp;$A155&amp;CHAR(39)&amp;"!r2c"&amp;$C155,0),variables,2,0)</f>
        <v>10882</v>
      </c>
      <c r="H155" s="29">
        <f t="array" ref="H155">IF(AND(G155&gt;=10861,G155&lt;=10863),TEXT(INDIRECT(CHAR(39)&amp;$A155&amp;CHAR(39)&amp;"!r"&amp;$B155&amp;"c"&amp;$C155,0),"dd-mmm-yyyy"),(INDIRECT(CHAR(39)&amp;$A155&amp;CHAR(39)&amp;"!r"&amp;$B155&amp;"c"&amp;$C155,0)))</f>
        <v>53536060</v>
      </c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3.5" customHeight="1">
      <c r="A156" s="26" t="s">
        <v>771</v>
      </c>
      <c r="B156" s="26">
        <f t="shared" si="6"/>
        <v>5</v>
      </c>
      <c r="C156" s="26">
        <f t="shared" si="7"/>
        <v>25</v>
      </c>
      <c r="D156" s="26"/>
      <c r="E156" s="26">
        <f>plan_id</f>
        <v>510</v>
      </c>
      <c r="F156" s="26">
        <f t="shared" si="1"/>
        <v>2016</v>
      </c>
      <c r="G156" s="26">
        <f>VLOOKUP(INDIRECT(CHAR(39)&amp;$A156&amp;CHAR(39)&amp;"!r2c"&amp;$C156,0),variables,2,0)</f>
        <v>10883</v>
      </c>
      <c r="H156" s="31">
        <f t="array" ref="H156">IF(AND(G156&gt;=10861,G156&lt;=10863),TEXT(INDIRECT(CHAR(39)&amp;$A156&amp;CHAR(39)&amp;"!r"&amp;$B156&amp;"c"&amp;$C156,0),"dd-mmm-yyyy"),(INDIRECT(CHAR(39)&amp;$A156&amp;CHAR(39)&amp;"!r"&amp;$B156&amp;"c"&amp;$C156,0)))</f>
        <v>0.4670515847</v>
      </c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3.5" customHeight="1">
      <c r="A157" s="26" t="s">
        <v>771</v>
      </c>
      <c r="B157" s="26">
        <f t="shared" si="6"/>
        <v>5</v>
      </c>
      <c r="C157" s="26">
        <f t="shared" si="7"/>
        <v>26</v>
      </c>
      <c r="D157" s="26"/>
      <c r="E157" s="26">
        <f>plan_id</f>
        <v>510</v>
      </c>
      <c r="F157" s="26">
        <f t="shared" si="1"/>
        <v>2016</v>
      </c>
      <c r="G157" s="26">
        <f>VLOOKUP(INDIRECT(CHAR(39)&amp;$A157&amp;CHAR(39)&amp;"!r2c"&amp;$C157,0),variables,2,0)</f>
        <v>10884</v>
      </c>
      <c r="H157" s="31">
        <f t="array" ref="H157">IF(AND(G157&gt;=10861,G157&lt;=10863),TEXT(INDIRECT(CHAR(39)&amp;$A157&amp;CHAR(39)&amp;"!r"&amp;$B157&amp;"c"&amp;$C157,0),"dd-mmm-yyyy"),(INDIRECT(CHAR(39)&amp;$A157&amp;CHAR(39)&amp;"!r"&amp;$B157&amp;"c"&amp;$C157,0)))</f>
        <v>0.396</v>
      </c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3.5" customHeight="1">
      <c r="A158" s="26" t="s">
        <v>771</v>
      </c>
      <c r="B158" s="26">
        <f t="shared" si="6"/>
        <v>5</v>
      </c>
      <c r="C158" s="26">
        <f t="shared" si="7"/>
        <v>27</v>
      </c>
      <c r="D158" s="26"/>
      <c r="E158" s="26">
        <f>plan_id</f>
        <v>510</v>
      </c>
      <c r="F158" s="26">
        <f t="shared" si="1"/>
        <v>2016</v>
      </c>
      <c r="G158" s="26">
        <f>VLOOKUP(INDIRECT(CHAR(39)&amp;$A158&amp;CHAR(39)&amp;"!r2c"&amp;$C158,0),variables,2,0)</f>
        <v>10885</v>
      </c>
      <c r="H158" s="29">
        <f t="array" ref="H158">IF(AND(G158&gt;=10861,G158&lt;=10863),TEXT(INDIRECT(CHAR(39)&amp;$A158&amp;CHAR(39)&amp;"!r"&amp;$B158&amp;"c"&amp;$C158,0),"dd-mmm-yyyy"),(INDIRECT(CHAR(39)&amp;$A158&amp;CHAR(39)&amp;"!r"&amp;$B158&amp;"c"&amp;$C158,0)))</f>
        <v>4582530000</v>
      </c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3.5" customHeight="1">
      <c r="A159" s="26" t="s">
        <v>771</v>
      </c>
      <c r="B159" s="26">
        <f t="shared" si="6"/>
        <v>5</v>
      </c>
      <c r="C159" s="26">
        <f t="shared" si="7"/>
        <v>28</v>
      </c>
      <c r="D159" s="26"/>
      <c r="E159" s="26">
        <f>plan_id</f>
        <v>510</v>
      </c>
      <c r="F159" s="26">
        <f t="shared" si="1"/>
        <v>2016</v>
      </c>
      <c r="G159" s="26">
        <f>VLOOKUP(INDIRECT(CHAR(39)&amp;$A159&amp;CHAR(39)&amp;"!r2c"&amp;$C159,0),variables,2,0)</f>
        <v>10886</v>
      </c>
      <c r="H159" s="29">
        <f t="array" ref="H159">IF(AND(G159&gt;=10861,G159&lt;=10863),TEXT(INDIRECT(CHAR(39)&amp;$A159&amp;CHAR(39)&amp;"!r"&amp;$B159&amp;"c"&amp;$C159,0),"dd-mmm-yyyy"),(INDIRECT(CHAR(39)&amp;$A159&amp;CHAR(39)&amp;"!r"&amp;$B159&amp;"c"&amp;$C159,0)))</f>
        <v>3889210000</v>
      </c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3.5" customHeight="1">
      <c r="A160" s="26" t="s">
        <v>771</v>
      </c>
      <c r="B160" s="26">
        <f t="shared" si="6"/>
        <v>5</v>
      </c>
      <c r="C160" s="26">
        <f t="shared" si="7"/>
        <v>29</v>
      </c>
      <c r="D160" s="26"/>
      <c r="E160" s="26">
        <f>plan_id</f>
        <v>510</v>
      </c>
      <c r="F160" s="26">
        <f t="shared" si="1"/>
        <v>2016</v>
      </c>
      <c r="G160" s="26">
        <f>VLOOKUP(INDIRECT(CHAR(39)&amp;$A160&amp;CHAR(39)&amp;"!r2c"&amp;$C160,0),variables,2,0)</f>
        <v>10887</v>
      </c>
      <c r="H160" s="29">
        <f t="array" ref="H160">IF(AND(G160&gt;=10861,G160&lt;=10863),TEXT(INDIRECT(CHAR(39)&amp;$A160&amp;CHAR(39)&amp;"!r"&amp;$B160&amp;"c"&amp;$C160,0),"dd-mmm-yyyy"),(INDIRECT(CHAR(39)&amp;$A160&amp;CHAR(39)&amp;"!r"&amp;$B160&amp;"c"&amp;$C160,0)))</f>
        <v>693320000</v>
      </c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3.5" customHeight="1">
      <c r="A161" s="26" t="s">
        <v>771</v>
      </c>
      <c r="B161" s="26">
        <f t="shared" si="6"/>
        <v>5</v>
      </c>
      <c r="C161" s="26">
        <f t="shared" si="7"/>
        <v>30</v>
      </c>
      <c r="D161" s="26"/>
      <c r="E161" s="26">
        <f>plan_id</f>
        <v>510</v>
      </c>
      <c r="F161" s="26">
        <f t="shared" si="1"/>
        <v>2016</v>
      </c>
      <c r="G161" s="26">
        <f>VLOOKUP(INDIRECT(CHAR(39)&amp;$A161&amp;CHAR(39)&amp;"!r2c"&amp;$C161,0),variables,2,0)</f>
        <v>10883</v>
      </c>
      <c r="H161" s="31">
        <f t="array" ref="H161">IF(AND(G161&gt;=10861,G161&lt;=10863),TEXT(INDIRECT(CHAR(39)&amp;$A161&amp;CHAR(39)&amp;"!r"&amp;$B161&amp;"c"&amp;$C161,0),"dd-mmm-yyyy"),(INDIRECT(CHAR(39)&amp;$A161&amp;CHAR(39)&amp;"!r"&amp;$B161&amp;"c"&amp;$C161,0)))</f>
        <v>0.8487036637</v>
      </c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3.5" customHeight="1">
      <c r="A162" s="26" t="s">
        <v>771</v>
      </c>
      <c r="B162" s="26">
        <f t="shared" si="6"/>
        <v>5</v>
      </c>
      <c r="C162" s="26">
        <f t="shared" si="7"/>
        <v>31</v>
      </c>
      <c r="D162" s="26"/>
      <c r="E162" s="26">
        <f>plan_id</f>
        <v>510</v>
      </c>
      <c r="F162" s="26">
        <f t="shared" si="1"/>
        <v>2016</v>
      </c>
      <c r="G162" s="26">
        <f>VLOOKUP(INDIRECT(CHAR(39)&amp;$A162&amp;CHAR(39)&amp;"!r2c"&amp;$C162,0),variables,2,0)</f>
        <v>10889</v>
      </c>
      <c r="H162" s="29">
        <f t="array" ref="H162">IF(AND(G162&gt;=10861,G162&lt;=10863),TEXT(INDIRECT(CHAR(39)&amp;$A162&amp;CHAR(39)&amp;"!r"&amp;$B162&amp;"c"&amp;$C162,0),"dd-mmm-yyyy"),(INDIRECT(CHAR(39)&amp;$A162&amp;CHAR(39)&amp;"!r"&amp;$B162&amp;"c"&amp;$C162,0)))</f>
        <v>1681242232</v>
      </c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3.5" customHeight="1">
      <c r="A163" s="26" t="s">
        <v>771</v>
      </c>
      <c r="B163" s="26">
        <f t="shared" si="6"/>
        <v>5</v>
      </c>
      <c r="C163" s="26">
        <f t="shared" si="7"/>
        <v>32</v>
      </c>
      <c r="D163" s="26"/>
      <c r="E163" s="26">
        <f>plan_id</f>
        <v>510</v>
      </c>
      <c r="F163" s="26">
        <f t="shared" si="1"/>
        <v>2016</v>
      </c>
      <c r="G163" s="26">
        <f>VLOOKUP(INDIRECT(CHAR(39)&amp;$A163&amp;CHAR(39)&amp;"!r2c"&amp;$C163,0),variables,2,0)</f>
        <v>10890</v>
      </c>
      <c r="H163" s="29">
        <f t="array" ref="H163">IF(AND(G163&gt;=10861,G163&lt;=10863),TEXT(INDIRECT(CHAR(39)&amp;$A163&amp;CHAR(39)&amp;"!r"&amp;$B163&amp;"c"&amp;$C163,0),"dd-mmm-yyyy"),(INDIRECT(CHAR(39)&amp;$A163&amp;CHAR(39)&amp;"!r"&amp;$B163&amp;"c"&amp;$C163,0)))</f>
        <v>8264257311</v>
      </c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3.5" customHeight="1">
      <c r="A164" s="26" t="s">
        <v>771</v>
      </c>
      <c r="B164" s="26">
        <f t="shared" si="6"/>
        <v>5</v>
      </c>
      <c r="C164" s="26">
        <f t="shared" si="7"/>
        <v>33</v>
      </c>
      <c r="D164" s="26"/>
      <c r="E164" s="26">
        <f>plan_id</f>
        <v>510</v>
      </c>
      <c r="F164" s="26">
        <f t="shared" si="1"/>
        <v>2016</v>
      </c>
      <c r="G164" s="26">
        <f>VLOOKUP(INDIRECT(CHAR(39)&amp;$A164&amp;CHAR(39)&amp;"!r2c"&amp;$C164,0),variables,2,0)</f>
        <v>10891</v>
      </c>
      <c r="H164" s="29">
        <f t="array" ref="H164">IF(AND(G164&gt;=10861,G164&lt;=10863),TEXT(INDIRECT(CHAR(39)&amp;$A164&amp;CHAR(39)&amp;"!r"&amp;$B164&amp;"c"&amp;$C164,0),"dd-mmm-yyyy"),(INDIRECT(CHAR(39)&amp;$A164&amp;CHAR(39)&amp;"!r"&amp;$B164&amp;"c"&amp;$C164,0)))</f>
        <v>0</v>
      </c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3.5" customHeight="1">
      <c r="A165" s="26" t="s">
        <v>771</v>
      </c>
      <c r="B165" s="26">
        <f t="shared" si="6"/>
        <v>5</v>
      </c>
      <c r="C165" s="26">
        <f t="shared" si="7"/>
        <v>34</v>
      </c>
      <c r="D165" s="26"/>
      <c r="E165" s="26">
        <f>plan_id</f>
        <v>510</v>
      </c>
      <c r="F165" s="26">
        <f t="shared" si="1"/>
        <v>2016</v>
      </c>
      <c r="G165" s="26">
        <f>VLOOKUP(INDIRECT(CHAR(39)&amp;$A165&amp;CHAR(39)&amp;"!r2c"&amp;$C165,0),variables,2,0)</f>
        <v>10892</v>
      </c>
      <c r="H165" s="29">
        <f t="array" ref="H165">IF(AND(G165&gt;=10861,G165&lt;=10863),TEXT(INDIRECT(CHAR(39)&amp;$A165&amp;CHAR(39)&amp;"!r"&amp;$B165&amp;"c"&amp;$C165,0),"dd-mmm-yyyy"),(INDIRECT(CHAR(39)&amp;$A165&amp;CHAR(39)&amp;"!r"&amp;$B165&amp;"c"&amp;$C165,0)))</f>
        <v>124238793</v>
      </c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3.5" customHeight="1">
      <c r="A166" s="26" t="s">
        <v>771</v>
      </c>
      <c r="B166" s="26">
        <f t="shared" si="6"/>
        <v>5</v>
      </c>
      <c r="C166" s="26">
        <f t="shared" si="7"/>
        <v>35</v>
      </c>
      <c r="D166" s="26"/>
      <c r="E166" s="26">
        <f>plan_id</f>
        <v>510</v>
      </c>
      <c r="F166" s="26">
        <f t="shared" si="1"/>
        <v>2016</v>
      </c>
      <c r="G166" s="26">
        <f>VLOOKUP(INDIRECT(CHAR(39)&amp;$A166&amp;CHAR(39)&amp;"!r2c"&amp;$C166,0),variables,2,0)</f>
        <v>10893</v>
      </c>
      <c r="H166" s="29">
        <f t="array" ref="H166">IF(AND(G166&gt;=10861,G166&lt;=10863),TEXT(INDIRECT(CHAR(39)&amp;$A166&amp;CHAR(39)&amp;"!r"&amp;$B166&amp;"c"&amp;$C166,0),"dd-mmm-yyyy"),(INDIRECT(CHAR(39)&amp;$A166&amp;CHAR(39)&amp;"!r"&amp;$B166&amp;"c"&amp;$C166,0)))</f>
        <v>1680402015</v>
      </c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3.5" customHeight="1">
      <c r="A167" s="26" t="s">
        <v>771</v>
      </c>
      <c r="B167" s="26">
        <f t="shared" si="6"/>
        <v>5</v>
      </c>
      <c r="C167" s="26">
        <f t="shared" si="7"/>
        <v>36</v>
      </c>
      <c r="D167" s="26"/>
      <c r="E167" s="26">
        <f>plan_id</f>
        <v>510</v>
      </c>
      <c r="F167" s="26">
        <f t="shared" si="1"/>
        <v>2016</v>
      </c>
      <c r="G167" s="26">
        <f>VLOOKUP(INDIRECT(CHAR(39)&amp;$A167&amp;CHAR(39)&amp;"!r2c"&amp;$C167,0),variables,2,0)</f>
        <v>10894</v>
      </c>
      <c r="H167" s="29">
        <f t="array" ref="H167">IF(AND(G167&gt;=10861,G167&lt;=10863),TEXT(INDIRECT(CHAR(39)&amp;$A167&amp;CHAR(39)&amp;"!r"&amp;$B167&amp;"c"&amp;$C167,0),"dd-mmm-yyyy"),(INDIRECT(CHAR(39)&amp;$A167&amp;CHAR(39)&amp;"!r"&amp;$B167&amp;"c"&amp;$C167,0)))</f>
        <v>-951809398</v>
      </c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3.5" customHeight="1">
      <c r="A168" s="26" t="s">
        <v>771</v>
      </c>
      <c r="B168" s="26">
        <f t="shared" si="6"/>
        <v>5</v>
      </c>
      <c r="C168" s="26">
        <f t="shared" si="7"/>
        <v>37</v>
      </c>
      <c r="D168" s="26"/>
      <c r="E168" s="26">
        <f>plan_id</f>
        <v>510</v>
      </c>
      <c r="F168" s="26">
        <f t="shared" si="1"/>
        <v>2016</v>
      </c>
      <c r="G168" s="26">
        <f>VLOOKUP(INDIRECT(CHAR(39)&amp;$A168&amp;CHAR(39)&amp;"!r2c"&amp;$C168,0),variables,2,0)</f>
        <v>10895</v>
      </c>
      <c r="H168" s="29">
        <f t="array" ref="H168">IF(AND(G168&gt;=10861,G168&lt;=10863),TEXT(INDIRECT(CHAR(39)&amp;$A168&amp;CHAR(39)&amp;"!r"&amp;$B168&amp;"c"&amp;$C168,0),"dd-mmm-yyyy"),(INDIRECT(CHAR(39)&amp;$A168&amp;CHAR(39)&amp;"!r"&amp;$B168&amp;"c"&amp;$C168,0)))</f>
        <v>-3438824081</v>
      </c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3.5" customHeight="1">
      <c r="A169" s="26" t="s">
        <v>771</v>
      </c>
      <c r="B169" s="26">
        <f t="shared" si="6"/>
        <v>5</v>
      </c>
      <c r="C169" s="26">
        <f t="shared" si="7"/>
        <v>38</v>
      </c>
      <c r="D169" s="26"/>
      <c r="E169" s="26">
        <f>plan_id</f>
        <v>510</v>
      </c>
      <c r="F169" s="26">
        <f t="shared" si="1"/>
        <v>2016</v>
      </c>
      <c r="G169" s="26">
        <f>VLOOKUP(INDIRECT(CHAR(39)&amp;$A169&amp;CHAR(39)&amp;"!r2c"&amp;$C169,0),variables,2,0)</f>
        <v>10896</v>
      </c>
      <c r="H169" s="29">
        <f t="array" ref="H169">IF(AND(G169&gt;=10861,G169&lt;=10863),TEXT(INDIRECT(CHAR(39)&amp;$A169&amp;CHAR(39)&amp;"!r"&amp;$B169&amp;"c"&amp;$C169,0),"dd-mmm-yyyy"),(INDIRECT(CHAR(39)&amp;$A169&amp;CHAR(39)&amp;"!r"&amp;$B169&amp;"c"&amp;$C169,0)))</f>
        <v>256283210</v>
      </c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3.5" customHeight="1">
      <c r="A170" s="26" t="s">
        <v>771</v>
      </c>
      <c r="B170" s="26">
        <f t="shared" si="6"/>
        <v>5</v>
      </c>
      <c r="C170" s="26">
        <f t="shared" si="7"/>
        <v>39</v>
      </c>
      <c r="D170" s="26"/>
      <c r="E170" s="26">
        <f>plan_id</f>
        <v>510</v>
      </c>
      <c r="F170" s="26">
        <f t="shared" si="1"/>
        <v>2016</v>
      </c>
      <c r="G170" s="26">
        <f>VLOOKUP(INDIRECT(CHAR(39)&amp;$A170&amp;CHAR(39)&amp;"!r2c"&amp;$C170,0),variables,2,0)</f>
        <v>10897</v>
      </c>
      <c r="H170" s="29">
        <f t="array" ref="H170">IF(AND(G170&gt;=10861,G170&lt;=10863),TEXT(INDIRECT(CHAR(39)&amp;$A170&amp;CHAR(39)&amp;"!r"&amp;$B170&amp;"c"&amp;$C170,0),"dd-mmm-yyyy"),(INDIRECT(CHAR(39)&amp;$A170&amp;CHAR(39)&amp;"!r"&amp;$B170&amp;"c"&amp;$C170,0)))</f>
        <v>22967917</v>
      </c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3.5" customHeight="1">
      <c r="A171" s="26" t="s">
        <v>771</v>
      </c>
      <c r="B171" s="26">
        <f t="shared" si="6"/>
        <v>5</v>
      </c>
      <c r="C171" s="26">
        <f t="shared" si="7"/>
        <v>40</v>
      </c>
      <c r="D171" s="26"/>
      <c r="E171" s="26">
        <f>plan_id</f>
        <v>510</v>
      </c>
      <c r="F171" s="26">
        <f t="shared" si="1"/>
        <v>2016</v>
      </c>
      <c r="G171" s="26">
        <f>VLOOKUP(INDIRECT(CHAR(39)&amp;$A171&amp;CHAR(39)&amp;"!r2c"&amp;$C171,0),variables,2,0)</f>
        <v>10898</v>
      </c>
      <c r="H171" s="29" t="str">
        <f t="array" ref="H171">IF(AND(G171&gt;=10861,G171&lt;=10863),TEXT(INDIRECT(CHAR(39)&amp;$A171&amp;CHAR(39)&amp;"!r"&amp;$B171&amp;"c"&amp;$C171,0),"dd-mmm-yyyy"),(INDIRECT(CHAR(39)&amp;$A171&amp;CHAR(39)&amp;"!r"&amp;$B171&amp;"c"&amp;$C171,0)))</f>
        <v/>
      </c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3.5" customHeight="1">
      <c r="A172" s="26" t="s">
        <v>771</v>
      </c>
      <c r="B172" s="26">
        <f t="shared" si="6"/>
        <v>5</v>
      </c>
      <c r="C172" s="26">
        <f t="shared" si="7"/>
        <v>41</v>
      </c>
      <c r="D172" s="26"/>
      <c r="E172" s="26">
        <f>plan_id</f>
        <v>510</v>
      </c>
      <c r="F172" s="26">
        <f t="shared" si="1"/>
        <v>2016</v>
      </c>
      <c r="G172" s="26">
        <f>VLOOKUP(INDIRECT(CHAR(39)&amp;$A172&amp;CHAR(39)&amp;"!r2c"&amp;$C172,0),variables,2,0)</f>
        <v>10899</v>
      </c>
      <c r="H172" s="29" t="str">
        <f t="array" ref="H172">IF(AND(G172&gt;=10861,G172&lt;=10863),TEXT(INDIRECT(CHAR(39)&amp;$A172&amp;CHAR(39)&amp;"!r"&amp;$B172&amp;"c"&amp;$C172,0),"dd-mmm-yyyy"),(INDIRECT(CHAR(39)&amp;$A172&amp;CHAR(39)&amp;"!r"&amp;$B172&amp;"c"&amp;$C172,0)))</f>
        <v/>
      </c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3.5" customHeight="1">
      <c r="A173" s="26" t="s">
        <v>771</v>
      </c>
      <c r="B173" s="26">
        <f t="shared" si="6"/>
        <v>5</v>
      </c>
      <c r="C173" s="26">
        <f t="shared" si="7"/>
        <v>42</v>
      </c>
      <c r="D173" s="26"/>
      <c r="E173" s="26">
        <f>plan_id</f>
        <v>510</v>
      </c>
      <c r="F173" s="26">
        <f t="shared" si="1"/>
        <v>2016</v>
      </c>
      <c r="G173" s="26">
        <f>VLOOKUP(INDIRECT(CHAR(39)&amp;$A173&amp;CHAR(39)&amp;"!r2c"&amp;$C173,0),variables,2,0)</f>
        <v>11006</v>
      </c>
      <c r="H173" s="29" t="str">
        <f t="array" ref="H173">IF(AND(G173&gt;=10861,G173&lt;=10863),TEXT(INDIRECT(CHAR(39)&amp;$A173&amp;CHAR(39)&amp;"!r"&amp;$B173&amp;"c"&amp;$C173,0),"dd-mmm-yyyy"),(INDIRECT(CHAR(39)&amp;$A173&amp;CHAR(39)&amp;"!r"&amp;$B173&amp;"c"&amp;$C173,0)))</f>
        <v/>
      </c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3.5" customHeight="1">
      <c r="A174" s="26" t="s">
        <v>771</v>
      </c>
      <c r="B174" s="26">
        <f t="shared" si="6"/>
        <v>5</v>
      </c>
      <c r="C174" s="26">
        <f t="shared" si="7"/>
        <v>43</v>
      </c>
      <c r="D174" s="26"/>
      <c r="E174" s="26">
        <f>plan_id</f>
        <v>510</v>
      </c>
      <c r="F174" s="26">
        <f t="shared" si="1"/>
        <v>2016</v>
      </c>
      <c r="G174" s="26">
        <f>VLOOKUP(INDIRECT(CHAR(39)&amp;$A174&amp;CHAR(39)&amp;"!r2c"&amp;$C174,0),variables,2,0)</f>
        <v>10900</v>
      </c>
      <c r="H174" s="29">
        <f t="array" ref="H174">IF(AND(G174&gt;=10861,G174&lt;=10863),TEXT(INDIRECT(CHAR(39)&amp;$A174&amp;CHAR(39)&amp;"!r"&amp;$B174&amp;"c"&amp;$C174,0),"dd-mmm-yyyy"),(INDIRECT(CHAR(39)&amp;$A174&amp;CHAR(39)&amp;"!r"&amp;$B174&amp;"c"&amp;$C174,0)))</f>
        <v>7638757999</v>
      </c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3.5" customHeight="1">
      <c r="A175" s="26" t="s">
        <v>771</v>
      </c>
      <c r="B175" s="26">
        <f t="shared" si="6"/>
        <v>5</v>
      </c>
      <c r="C175" s="26">
        <f t="shared" si="7"/>
        <v>44</v>
      </c>
      <c r="D175" s="26"/>
      <c r="E175" s="26">
        <f>plan_id</f>
        <v>510</v>
      </c>
      <c r="F175" s="26">
        <f t="shared" si="1"/>
        <v>2016</v>
      </c>
      <c r="G175" s="26">
        <f>VLOOKUP(INDIRECT(CHAR(39)&amp;$A175&amp;CHAR(39)&amp;"!r2c"&amp;$C175,0),variables,2,0)</f>
        <v>10901</v>
      </c>
      <c r="H175" s="31">
        <f t="array" ref="H175">IF(AND(G175&gt;=10861,G175&lt;=10863),TEXT(INDIRECT(CHAR(39)&amp;$A175&amp;CHAR(39)&amp;"!r"&amp;$B175&amp;"c"&amp;$C175,0),"dd-mmm-yyyy"),(INDIRECT(CHAR(39)&amp;$A175&amp;CHAR(39)&amp;"!r"&amp;$B175&amp;"c"&amp;$C175,0)))</f>
        <v>0.0583</v>
      </c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3.5" customHeight="1">
      <c r="A176" s="26" t="s">
        <v>771</v>
      </c>
      <c r="B176" s="26">
        <f t="shared" si="6"/>
        <v>5</v>
      </c>
      <c r="C176" s="26">
        <f t="shared" si="7"/>
        <v>45</v>
      </c>
      <c r="D176" s="26"/>
      <c r="E176" s="26">
        <f>plan_id</f>
        <v>510</v>
      </c>
      <c r="F176" s="26">
        <f t="shared" si="1"/>
        <v>2016</v>
      </c>
      <c r="G176" s="26">
        <f>VLOOKUP(INDIRECT(CHAR(39)&amp;$A176&amp;CHAR(39)&amp;"!r2c"&amp;$C176,0),variables,2,0)</f>
        <v>10902</v>
      </c>
      <c r="H176" s="31">
        <f t="array" ref="H176">IF(AND(G176&gt;=10861,G176&lt;=10863),TEXT(INDIRECT(CHAR(39)&amp;$A176&amp;CHAR(39)&amp;"!r"&amp;$B176&amp;"c"&amp;$C176,0),"dd-mmm-yyyy"),(INDIRECT(CHAR(39)&amp;$A176&amp;CHAR(39)&amp;"!r"&amp;$B176&amp;"c"&amp;$C176,0)))</f>
        <v>0.0683</v>
      </c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3.5" customHeight="1">
      <c r="A177" s="26" t="s">
        <v>771</v>
      </c>
      <c r="B177" s="26">
        <f t="shared" si="6"/>
        <v>5</v>
      </c>
      <c r="C177" s="26">
        <f t="shared" si="7"/>
        <v>46</v>
      </c>
      <c r="D177" s="26"/>
      <c r="E177" s="26">
        <f>plan_id</f>
        <v>510</v>
      </c>
      <c r="F177" s="26">
        <f t="shared" si="1"/>
        <v>2016</v>
      </c>
      <c r="G177" s="26">
        <f>VLOOKUP(INDIRECT(CHAR(39)&amp;$A177&amp;CHAR(39)&amp;"!r2c"&amp;$C177,0),variables,2,0)</f>
        <v>10903</v>
      </c>
      <c r="H177" s="31">
        <f t="array" ref="H177">IF(AND(G177&gt;=10861,G177&lt;=10863),TEXT(INDIRECT(CHAR(39)&amp;$A177&amp;CHAR(39)&amp;"!r"&amp;$B177&amp;"c"&amp;$C177,0),"dd-mmm-yyyy"),(INDIRECT(CHAR(39)&amp;$A177&amp;CHAR(39)&amp;"!r"&amp;$B177&amp;"c"&amp;$C177,0)))</f>
        <v>0.0783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3.5" customHeight="1">
      <c r="A178" s="26" t="s">
        <v>771</v>
      </c>
      <c r="B178" s="26">
        <f t="shared" si="6"/>
        <v>5</v>
      </c>
      <c r="C178" s="26">
        <f t="shared" si="7"/>
        <v>47</v>
      </c>
      <c r="D178" s="26"/>
      <c r="E178" s="26">
        <f>plan_id</f>
        <v>510</v>
      </c>
      <c r="F178" s="26">
        <f t="shared" si="1"/>
        <v>2016</v>
      </c>
      <c r="G178" s="26">
        <f>VLOOKUP(INDIRECT(CHAR(39)&amp;$A178&amp;CHAR(39)&amp;"!r2c"&amp;$C178,0),variables,2,0)</f>
        <v>10904</v>
      </c>
      <c r="H178" s="29">
        <f t="array" ref="H178">IF(AND(G178&gt;=10861,G178&lt;=10863),TEXT(INDIRECT(CHAR(39)&amp;$A178&amp;CHAR(39)&amp;"!r"&amp;$B178&amp;"c"&amp;$C178,0),"dd-mmm-yyyy"),(INDIRECT(CHAR(39)&amp;$A178&amp;CHAR(39)&amp;"!r"&amp;$B178&amp;"c"&amp;$C178,0)))</f>
        <v>96541989944</v>
      </c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3.5" customHeight="1">
      <c r="A179" s="26" t="s">
        <v>771</v>
      </c>
      <c r="B179" s="26">
        <f t="shared" si="6"/>
        <v>5</v>
      </c>
      <c r="C179" s="26">
        <f t="shared" si="7"/>
        <v>48</v>
      </c>
      <c r="D179" s="26"/>
      <c r="E179" s="26">
        <f>plan_id</f>
        <v>510</v>
      </c>
      <c r="F179" s="26">
        <f t="shared" si="1"/>
        <v>2016</v>
      </c>
      <c r="G179" s="26">
        <f>VLOOKUP(INDIRECT(CHAR(39)&amp;$A179&amp;CHAR(39)&amp;"!r2c"&amp;$C179,0),variables,2,0)</f>
        <v>10905</v>
      </c>
      <c r="H179" s="29">
        <f t="array" ref="H179">IF(AND(G179&gt;=10861,G179&lt;=10863),TEXT(INDIRECT(CHAR(39)&amp;$A179&amp;CHAR(39)&amp;"!r"&amp;$B179&amp;"c"&amp;$C179,0),"dd-mmm-yyyy"),(INDIRECT(CHAR(39)&amp;$A179&amp;CHAR(39)&amp;"!r"&amp;$B179&amp;"c"&amp;$C179,0)))</f>
        <v>78936046653</v>
      </c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3.5" customHeight="1">
      <c r="A180" s="26" t="s">
        <v>771</v>
      </c>
      <c r="B180" s="26">
        <f t="shared" si="6"/>
        <v>5</v>
      </c>
      <c r="C180" s="26">
        <f t="shared" si="7"/>
        <v>49</v>
      </c>
      <c r="D180" s="26"/>
      <c r="E180" s="26">
        <f>plan_id</f>
        <v>510</v>
      </c>
      <c r="F180" s="26">
        <f t="shared" si="1"/>
        <v>2016</v>
      </c>
      <c r="G180" s="26">
        <f>VLOOKUP(INDIRECT(CHAR(39)&amp;$A180&amp;CHAR(39)&amp;"!r2c"&amp;$C180,0),variables,2,0)</f>
        <v>10906</v>
      </c>
      <c r="H180" s="29">
        <f t="array" ref="H180">IF(AND(G180&gt;=10861,G180&lt;=10863),TEXT(INDIRECT(CHAR(39)&amp;$A180&amp;CHAR(39)&amp;"!r"&amp;$B180&amp;"c"&amp;$C180,0),"dd-mmm-yyyy"),(INDIRECT(CHAR(39)&amp;$A180&amp;CHAR(39)&amp;"!r"&amp;$B180&amp;"c"&amp;$C180,0)))</f>
        <v>64556661223</v>
      </c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3.5" customHeight="1">
      <c r="A181" s="26" t="s">
        <v>771</v>
      </c>
      <c r="B181" s="26">
        <f t="shared" si="6"/>
        <v>5</v>
      </c>
      <c r="C181" s="26">
        <f t="shared" si="7"/>
        <v>50</v>
      </c>
      <c r="D181" s="26"/>
      <c r="E181" s="26">
        <f>plan_id</f>
        <v>510</v>
      </c>
      <c r="F181" s="26">
        <f t="shared" si="1"/>
        <v>2016</v>
      </c>
      <c r="G181" s="26">
        <f>VLOOKUP(INDIRECT(CHAR(39)&amp;$A181&amp;CHAR(39)&amp;"!r2c"&amp;$C181,0),variables,2,0)</f>
        <v>10907</v>
      </c>
      <c r="H181" s="32">
        <f t="array" ref="H181">IF(AND(G181&gt;=10861,G181&lt;=10863),TEXT(INDIRECT(CHAR(39)&amp;$A181&amp;CHAR(39)&amp;"!r"&amp;$B181&amp;"c"&amp;$C181,0),"dd-mmm-yyyy"),(INDIRECT(CHAR(39)&amp;$A181&amp;CHAR(39)&amp;"!r"&amp;$B181&amp;"c"&amp;$C181,0)))</f>
        <v>5.21</v>
      </c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3.5" customHeight="1">
      <c r="A182" s="26" t="s">
        <v>771</v>
      </c>
      <c r="B182" s="26">
        <f t="shared" si="6"/>
        <v>5</v>
      </c>
      <c r="C182" s="26">
        <f t="shared" si="7"/>
        <v>51</v>
      </c>
      <c r="D182" s="26"/>
      <c r="E182" s="26">
        <f>plan_id</f>
        <v>510</v>
      </c>
      <c r="F182" s="26">
        <f t="shared" si="1"/>
        <v>2016</v>
      </c>
      <c r="G182" s="26">
        <f>VLOOKUP(INDIRECT(CHAR(39)&amp;$A182&amp;CHAR(39)&amp;"!r2c"&amp;$C182,0),variables,2,0)</f>
        <v>10860</v>
      </c>
      <c r="H182" s="29">
        <f t="array" ref="H182">IF(AND(G182&gt;=10861,G182&lt;=10863),TEXT(INDIRECT(CHAR(39)&amp;$A182&amp;CHAR(39)&amp;"!r"&amp;$B182&amp;"c"&amp;$C182,0),"dd-mmm-yyyy"),(INDIRECT(CHAR(39)&amp;$A182&amp;CHAR(39)&amp;"!r"&amp;$B182&amp;"c"&amp;$C182,0)))</f>
        <v>111916989345</v>
      </c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3.5" customHeight="1">
      <c r="A183" s="26" t="s">
        <v>771</v>
      </c>
      <c r="B183" s="26">
        <f t="shared" si="6"/>
        <v>5</v>
      </c>
      <c r="C183" s="26">
        <f t="shared" si="7"/>
        <v>52</v>
      </c>
      <c r="D183" s="26"/>
      <c r="E183" s="26">
        <f>plan_id</f>
        <v>510</v>
      </c>
      <c r="F183" s="26">
        <f t="shared" si="1"/>
        <v>2016</v>
      </c>
      <c r="G183" s="26">
        <f>VLOOKUP(INDIRECT(CHAR(39)&amp;$A183&amp;CHAR(39)&amp;"!r2c"&amp;$C183,0),variables,2,0)</f>
        <v>10909</v>
      </c>
      <c r="H183" s="29">
        <f t="array" ref="H183">IF(AND(G183&gt;=10861,G183&lt;=10863),TEXT(INDIRECT(CHAR(39)&amp;$A183&amp;CHAR(39)&amp;"!r"&amp;$B183&amp;"c"&amp;$C183,0),"dd-mmm-yyyy"),(INDIRECT(CHAR(39)&amp;$A183&amp;CHAR(39)&amp;"!r"&amp;$B183&amp;"c"&amp;$C183,0)))</f>
        <v>1681242232</v>
      </c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3.5" customHeight="1">
      <c r="A184" s="26" t="s">
        <v>771</v>
      </c>
      <c r="B184" s="26">
        <f t="shared" si="6"/>
        <v>5</v>
      </c>
      <c r="C184" s="26">
        <f t="shared" si="7"/>
        <v>53</v>
      </c>
      <c r="D184" s="26"/>
      <c r="E184" s="26">
        <f>plan_id</f>
        <v>510</v>
      </c>
      <c r="F184" s="26">
        <f t="shared" si="1"/>
        <v>2016</v>
      </c>
      <c r="G184" s="26">
        <f>VLOOKUP(INDIRECT(CHAR(39)&amp;$A184&amp;CHAR(39)&amp;"!r2c"&amp;$C184,0),variables,2,0)</f>
        <v>10910</v>
      </c>
      <c r="H184" s="29">
        <f t="array" ref="H184">IF(AND(G184&gt;=10861,G184&lt;=10863),TEXT(INDIRECT(CHAR(39)&amp;$A184&amp;CHAR(39)&amp;"!r"&amp;$B184&amp;"c"&amp;$C184,0),"dd-mmm-yyyy"),(INDIRECT(CHAR(39)&amp;$A184&amp;CHAR(39)&amp;"!r"&amp;$B184&amp;"c"&amp;$C184,0)))</f>
        <v>8264257311</v>
      </c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3.5" customHeight="1">
      <c r="A185" s="26" t="s">
        <v>771</v>
      </c>
      <c r="B185" s="26">
        <f t="shared" si="6"/>
        <v>5</v>
      </c>
      <c r="C185" s="26">
        <f t="shared" si="7"/>
        <v>54</v>
      </c>
      <c r="D185" s="26"/>
      <c r="E185" s="26">
        <f>plan_id</f>
        <v>510</v>
      </c>
      <c r="F185" s="26">
        <f t="shared" si="1"/>
        <v>2016</v>
      </c>
      <c r="G185" s="26">
        <f>VLOOKUP(INDIRECT(CHAR(39)&amp;$A185&amp;CHAR(39)&amp;"!r2c"&amp;$C185,0),variables,2,0)</f>
        <v>10911</v>
      </c>
      <c r="H185" s="29">
        <f t="array" ref="H185">IF(AND(G185&gt;=10861,G185&lt;=10863),TEXT(INDIRECT(CHAR(39)&amp;$A185&amp;CHAR(39)&amp;"!r"&amp;$B185&amp;"c"&amp;$C185,0),"dd-mmm-yyyy"),(INDIRECT(CHAR(39)&amp;$A185&amp;CHAR(39)&amp;"!r"&amp;$B185&amp;"c"&amp;$C185,0)))</f>
        <v>0</v>
      </c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3.5" customHeight="1">
      <c r="A186" s="26" t="s">
        <v>771</v>
      </c>
      <c r="B186" s="26">
        <f t="shared" si="6"/>
        <v>5</v>
      </c>
      <c r="C186" s="26">
        <f t="shared" si="7"/>
        <v>55</v>
      </c>
      <c r="D186" s="26"/>
      <c r="E186" s="26">
        <f>plan_id</f>
        <v>510</v>
      </c>
      <c r="F186" s="26">
        <f t="shared" si="1"/>
        <v>2016</v>
      </c>
      <c r="G186" s="26">
        <f>VLOOKUP(INDIRECT(CHAR(39)&amp;$A186&amp;CHAR(39)&amp;"!r2c"&amp;$C186,0),variables,2,0)</f>
        <v>10912</v>
      </c>
      <c r="H186" s="29">
        <f t="array" ref="H186">IF(AND(G186&gt;=10861,G186&lt;=10863),TEXT(INDIRECT(CHAR(39)&amp;$A186&amp;CHAR(39)&amp;"!r"&amp;$B186&amp;"c"&amp;$C186,0),"dd-mmm-yyyy"),(INDIRECT(CHAR(39)&amp;$A186&amp;CHAR(39)&amp;"!r"&amp;$B186&amp;"c"&amp;$C186,0)))</f>
        <v>701827169</v>
      </c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3.5" customHeight="1">
      <c r="A187" s="26" t="s">
        <v>771</v>
      </c>
      <c r="B187" s="26">
        <f t="shared" si="6"/>
        <v>5</v>
      </c>
      <c r="C187" s="26">
        <f t="shared" si="7"/>
        <v>56</v>
      </c>
      <c r="D187" s="26"/>
      <c r="E187" s="26">
        <f>plan_id</f>
        <v>510</v>
      </c>
      <c r="F187" s="26">
        <f t="shared" si="1"/>
        <v>2016</v>
      </c>
      <c r="G187" s="26">
        <f>VLOOKUP(INDIRECT(CHAR(39)&amp;$A187&amp;CHAR(39)&amp;"!r2c"&amp;$C187,0),variables,2,0)</f>
        <v>10913</v>
      </c>
      <c r="H187" s="29">
        <f t="array" ref="H187">IF(AND(G187&gt;=10861,G187&lt;=10863),TEXT(INDIRECT(CHAR(39)&amp;$A187&amp;CHAR(39)&amp;"!r"&amp;$B187&amp;"c"&amp;$C187,0),"dd-mmm-yyyy"),(INDIRECT(CHAR(39)&amp;$A187&amp;CHAR(39)&amp;"!r"&amp;$B187&amp;"c"&amp;$C187,0)))</f>
        <v>7553894504</v>
      </c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3.5" customHeight="1">
      <c r="A188" s="26" t="s">
        <v>771</v>
      </c>
      <c r="B188" s="26">
        <f t="shared" si="6"/>
        <v>5</v>
      </c>
      <c r="C188" s="26">
        <f t="shared" si="7"/>
        <v>57</v>
      </c>
      <c r="D188" s="26"/>
      <c r="E188" s="26">
        <f>plan_id</f>
        <v>510</v>
      </c>
      <c r="F188" s="26">
        <f t="shared" si="1"/>
        <v>2016</v>
      </c>
      <c r="G188" s="26">
        <f>VLOOKUP(INDIRECT(CHAR(39)&amp;$A188&amp;CHAR(39)&amp;"!r2c"&amp;$C188,0),variables,2,0)</f>
        <v>10914</v>
      </c>
      <c r="H188" s="29">
        <f t="array" ref="H188">IF(AND(G188&gt;=10861,G188&lt;=10863),TEXT(INDIRECT(CHAR(39)&amp;$A188&amp;CHAR(39)&amp;"!r"&amp;$B188&amp;"c"&amp;$C188,0),"dd-mmm-yyyy"),(INDIRECT(CHAR(39)&amp;$A188&amp;CHAR(39)&amp;"!r"&amp;$B188&amp;"c"&amp;$C188,0)))</f>
        <v>3890510012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3.5" customHeight="1">
      <c r="A189" s="26" t="s">
        <v>771</v>
      </c>
      <c r="B189" s="26">
        <f t="shared" si="6"/>
        <v>5</v>
      </c>
      <c r="C189" s="26">
        <f t="shared" si="7"/>
        <v>58</v>
      </c>
      <c r="D189" s="26"/>
      <c r="E189" s="26">
        <f>plan_id</f>
        <v>510</v>
      </c>
      <c r="F189" s="26">
        <f t="shared" si="1"/>
        <v>2016</v>
      </c>
      <c r="G189" s="26">
        <f>VLOOKUP(INDIRECT(CHAR(39)&amp;$A189&amp;CHAR(39)&amp;"!r2c"&amp;$C189,0),variables,2,0)</f>
        <v>10915</v>
      </c>
      <c r="H189" s="29">
        <f t="array" ref="H189">IF(AND(G189&gt;=10861,G189&lt;=10863),TEXT(INDIRECT(CHAR(39)&amp;$A189&amp;CHAR(39)&amp;"!r"&amp;$B189&amp;"c"&amp;$C189,0),"dd-mmm-yyyy"),(INDIRECT(CHAR(39)&amp;$A189&amp;CHAR(39)&amp;"!r"&amp;$B189&amp;"c"&amp;$C189,0)))</f>
        <v>951809398</v>
      </c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3.5" customHeight="1">
      <c r="A190" s="26" t="s">
        <v>771</v>
      </c>
      <c r="B190" s="26">
        <f t="shared" si="6"/>
        <v>5</v>
      </c>
      <c r="C190" s="26">
        <f t="shared" si="7"/>
        <v>59</v>
      </c>
      <c r="D190" s="26"/>
      <c r="E190" s="26">
        <f>plan_id</f>
        <v>510</v>
      </c>
      <c r="F190" s="26">
        <f t="shared" si="1"/>
        <v>2016</v>
      </c>
      <c r="G190" s="26">
        <f>VLOOKUP(INDIRECT(CHAR(39)&amp;$A190&amp;CHAR(39)&amp;"!r2c"&amp;$C190,0),variables,2,0)</f>
        <v>10916</v>
      </c>
      <c r="H190" s="29">
        <f t="array" ref="H190">IF(AND(G190&gt;=10861,G190&lt;=10863),TEXT(INDIRECT(CHAR(39)&amp;$A190&amp;CHAR(39)&amp;"!r"&amp;$B190&amp;"c"&amp;$C190,0),"dd-mmm-yyyy"),(INDIRECT(CHAR(39)&amp;$A190&amp;CHAR(39)&amp;"!r"&amp;$B190&amp;"c"&amp;$C190,0)))</f>
        <v>-44103178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3.5" customHeight="1">
      <c r="A191" s="26" t="s">
        <v>771</v>
      </c>
      <c r="B191" s="26">
        <f t="shared" si="6"/>
        <v>5</v>
      </c>
      <c r="C191" s="26">
        <f t="shared" si="7"/>
        <v>60</v>
      </c>
      <c r="D191" s="26"/>
      <c r="E191" s="26">
        <f>plan_id</f>
        <v>510</v>
      </c>
      <c r="F191" s="26">
        <f t="shared" si="1"/>
        <v>2016</v>
      </c>
      <c r="G191" s="26">
        <f>VLOOKUP(INDIRECT(CHAR(39)&amp;$A191&amp;CHAR(39)&amp;"!r2c"&amp;$C191,0),variables,2,0)</f>
        <v>10917</v>
      </c>
      <c r="H191" s="29">
        <f t="array" ref="H191">IF(AND(G191&gt;=10861,G191&lt;=10863),TEXT(INDIRECT(CHAR(39)&amp;$A191&amp;CHAR(39)&amp;"!r"&amp;$B191&amp;"c"&amp;$C191,0),"dd-mmm-yyyy"),(INDIRECT(CHAR(39)&amp;$A191&amp;CHAR(39)&amp;"!r"&amp;$B191&amp;"c"&amp;$C191,0)))</f>
        <v>-5931207177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3.5" customHeight="1">
      <c r="A192" s="26" t="s">
        <v>771</v>
      </c>
      <c r="B192" s="26">
        <f t="shared" si="6"/>
        <v>5</v>
      </c>
      <c r="C192" s="26">
        <f t="shared" si="7"/>
        <v>61</v>
      </c>
      <c r="D192" s="26"/>
      <c r="E192" s="26">
        <f>plan_id</f>
        <v>510</v>
      </c>
      <c r="F192" s="26">
        <f t="shared" si="1"/>
        <v>2016</v>
      </c>
      <c r="G192" s="26">
        <f>VLOOKUP(INDIRECT(CHAR(39)&amp;$A192&amp;CHAR(39)&amp;"!r2c"&amp;$C192,0),variables,2,0)</f>
        <v>10918</v>
      </c>
      <c r="H192" s="29" t="str">
        <f t="array" ref="H192">IF(AND(G192&gt;=10861,G192&lt;=10863),TEXT(INDIRECT(CHAR(39)&amp;$A192&amp;CHAR(39)&amp;"!r"&amp;$B192&amp;"c"&amp;$C192,0),"dd-mmm-yyyy"),(INDIRECT(CHAR(39)&amp;$A192&amp;CHAR(39)&amp;"!r"&amp;$B192&amp;"c"&amp;$C192,0)))</f>
        <v/>
      </c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3.5" customHeight="1">
      <c r="A193" s="26" t="s">
        <v>771</v>
      </c>
      <c r="B193" s="26">
        <f t="shared" si="6"/>
        <v>5</v>
      </c>
      <c r="C193" s="26">
        <f t="shared" si="7"/>
        <v>62</v>
      </c>
      <c r="D193" s="26"/>
      <c r="E193" s="26">
        <f>plan_id</f>
        <v>510</v>
      </c>
      <c r="F193" s="26">
        <f t="shared" si="1"/>
        <v>2016</v>
      </c>
      <c r="G193" s="26">
        <f>VLOOKUP(INDIRECT(CHAR(39)&amp;$A193&amp;CHAR(39)&amp;"!r2c"&amp;$C193,0),variables,2,0)</f>
        <v>10919</v>
      </c>
      <c r="H193" s="29">
        <f t="array" ref="H193">IF(AND(G193&gt;=10861,G193&lt;=10863),TEXT(INDIRECT(CHAR(39)&amp;$A193&amp;CHAR(39)&amp;"!r"&amp;$B193&amp;"c"&amp;$C193,0),"dd-mmm-yyyy"),(INDIRECT(CHAR(39)&amp;$A193&amp;CHAR(39)&amp;"!r"&amp;$B193&amp;"c"&amp;$C193,0)))</f>
        <v>-5931207177</v>
      </c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3.5" customHeight="1">
      <c r="A194" s="26" t="s">
        <v>771</v>
      </c>
      <c r="B194" s="26">
        <f t="shared" si="6"/>
        <v>5</v>
      </c>
      <c r="C194" s="26">
        <f t="shared" si="7"/>
        <v>63</v>
      </c>
      <c r="D194" s="26"/>
      <c r="E194" s="26">
        <f>plan_id</f>
        <v>510</v>
      </c>
      <c r="F194" s="26">
        <f t="shared" si="1"/>
        <v>2016</v>
      </c>
      <c r="G194" s="26">
        <f>VLOOKUP(INDIRECT(CHAR(39)&amp;$A194&amp;CHAR(39)&amp;"!r2c"&amp;$C194,0),variables,2,0)</f>
        <v>10920</v>
      </c>
      <c r="H194" s="29">
        <f t="array" ref="H194">IF(AND(G194&gt;=10861,G194&lt;=10863),TEXT(INDIRECT(CHAR(39)&amp;$A194&amp;CHAR(39)&amp;"!r"&amp;$B194&amp;"c"&amp;$C194,0),"dd-mmm-yyyy"),(INDIRECT(CHAR(39)&amp;$A194&amp;CHAR(39)&amp;"!r"&amp;$B194&amp;"c"&amp;$C194,0)))</f>
        <v>-22967917</v>
      </c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3.5" customHeight="1">
      <c r="A195" s="26" t="s">
        <v>771</v>
      </c>
      <c r="B195" s="26">
        <f t="shared" si="6"/>
        <v>5</v>
      </c>
      <c r="C195" s="26">
        <f t="shared" si="7"/>
        <v>64</v>
      </c>
      <c r="D195" s="26"/>
      <c r="E195" s="26">
        <f>plan_id</f>
        <v>510</v>
      </c>
      <c r="F195" s="26">
        <f t="shared" si="1"/>
        <v>2016</v>
      </c>
      <c r="G195" s="26">
        <f>VLOOKUP(INDIRECT(CHAR(39)&amp;$A195&amp;CHAR(39)&amp;"!r2c"&amp;$C195,0),variables,2,0)</f>
        <v>10921</v>
      </c>
      <c r="H195" s="29" t="str">
        <f t="array" ref="H195">IF(AND(G195&gt;=10861,G195&lt;=10863),TEXT(INDIRECT(CHAR(39)&amp;$A195&amp;CHAR(39)&amp;"!r"&amp;$B195&amp;"c"&amp;$C195,0),"dd-mmm-yyyy"),(INDIRECT(CHAR(39)&amp;$A195&amp;CHAR(39)&amp;"!r"&amp;$B195&amp;"c"&amp;$C195,0)))</f>
        <v/>
      </c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3.5" customHeight="1">
      <c r="A196" s="26" t="s">
        <v>771</v>
      </c>
      <c r="B196" s="26">
        <f t="shared" si="6"/>
        <v>5</v>
      </c>
      <c r="C196" s="26">
        <f t="shared" si="7"/>
        <v>65</v>
      </c>
      <c r="D196" s="26"/>
      <c r="E196" s="26">
        <f>plan_id</f>
        <v>510</v>
      </c>
      <c r="F196" s="26">
        <f t="shared" si="1"/>
        <v>2016</v>
      </c>
      <c r="G196" s="26">
        <f>VLOOKUP(INDIRECT(CHAR(39)&amp;$A196&amp;CHAR(39)&amp;"!r2c"&amp;$C196,0),variables,2,0)</f>
        <v>10922</v>
      </c>
      <c r="H196" s="29" t="str">
        <f t="array" ref="H196">IF(AND(G196&gt;=10861,G196&lt;=10863),TEXT(INDIRECT(CHAR(39)&amp;$A196&amp;CHAR(39)&amp;"!r"&amp;$B196&amp;"c"&amp;$C196,0),"dd-mmm-yyyy"),(INDIRECT(CHAR(39)&amp;$A196&amp;CHAR(39)&amp;"!r"&amp;$B196&amp;"c"&amp;$C196,0)))</f>
        <v/>
      </c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3.5" customHeight="1">
      <c r="A197" s="26" t="s">
        <v>771</v>
      </c>
      <c r="B197" s="26">
        <f t="shared" si="6"/>
        <v>5</v>
      </c>
      <c r="C197" s="26">
        <f t="shared" si="7"/>
        <v>66</v>
      </c>
      <c r="D197" s="26"/>
      <c r="E197" s="26">
        <f>plan_id</f>
        <v>510</v>
      </c>
      <c r="F197" s="26">
        <f t="shared" si="1"/>
        <v>2016</v>
      </c>
      <c r="G197" s="26">
        <f>VLOOKUP(INDIRECT(CHAR(39)&amp;$A197&amp;CHAR(39)&amp;"!r2c"&amp;$C197,0),variables,2,0)</f>
        <v>10860</v>
      </c>
      <c r="H197" s="29">
        <f t="array" ref="H197">IF(AND(G197&gt;=10861,G197&lt;=10863),TEXT(INDIRECT(CHAR(39)&amp;$A197&amp;CHAR(39)&amp;"!r"&amp;$B197&amp;"c"&amp;$C197,0),"dd-mmm-yyyy"),(INDIRECT(CHAR(39)&amp;$A197&amp;CHAR(39)&amp;"!r"&amp;$B197&amp;"c"&amp;$C197,0)))</f>
        <v>46406915593</v>
      </c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3.5" customHeight="1">
      <c r="A198" s="26" t="s">
        <v>771</v>
      </c>
      <c r="B198" s="26">
        <f t="shared" si="6"/>
        <v>5</v>
      </c>
      <c r="C198" s="26">
        <f t="shared" si="7"/>
        <v>67</v>
      </c>
      <c r="D198" s="26"/>
      <c r="E198" s="26">
        <f>plan_id</f>
        <v>510</v>
      </c>
      <c r="F198" s="26">
        <f t="shared" si="1"/>
        <v>2016</v>
      </c>
      <c r="G198" s="26">
        <f>VLOOKUP(INDIRECT(CHAR(39)&amp;$A198&amp;CHAR(39)&amp;"!r2c"&amp;$C198,0),variables,2,0)</f>
        <v>10923</v>
      </c>
      <c r="H198" s="29">
        <f t="array" ref="H198">IF(AND(G198&gt;=10861,G198&lt;=10863),TEXT(INDIRECT(CHAR(39)&amp;$A198&amp;CHAR(39)&amp;"!r"&amp;$B198&amp;"c"&amp;$C198,0),"dd-mmm-yyyy"),(INDIRECT(CHAR(39)&amp;$A198&amp;CHAR(39)&amp;"!r"&amp;$B198&amp;"c"&amp;$C198,0)))</f>
        <v>78936046653</v>
      </c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3.5" customHeight="1">
      <c r="A199" s="26" t="s">
        <v>771</v>
      </c>
      <c r="B199" s="26">
        <f t="shared" si="6"/>
        <v>6</v>
      </c>
      <c r="C199" s="26">
        <f t="shared" si="7"/>
        <v>3</v>
      </c>
      <c r="D199" s="26"/>
      <c r="E199" s="26">
        <f>plan_id</f>
        <v>510</v>
      </c>
      <c r="F199" s="26">
        <f t="shared" si="1"/>
        <v>2017</v>
      </c>
      <c r="G199" s="26">
        <f>VLOOKUP(INDIRECT(CHAR(39)&amp;$A199&amp;CHAR(39)&amp;"!r2c"&amp;$C199,0),variables,2,0)</f>
        <v>10861</v>
      </c>
      <c r="H199" s="28" t="str">
        <f t="array" ref="H199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3.5" customHeight="1">
      <c r="A200" s="26" t="s">
        <v>771</v>
      </c>
      <c r="B200" s="26">
        <f t="shared" si="6"/>
        <v>6</v>
      </c>
      <c r="C200" s="26">
        <f t="shared" si="7"/>
        <v>4</v>
      </c>
      <c r="D200" s="26"/>
      <c r="E200" s="26">
        <f>plan_id</f>
        <v>510</v>
      </c>
      <c r="F200" s="26">
        <f t="shared" si="1"/>
        <v>2017</v>
      </c>
      <c r="G200" s="26">
        <f>VLOOKUP(INDIRECT(CHAR(39)&amp;$A200&amp;CHAR(39)&amp;"!r2c"&amp;$C200,0),variables,2,0)</f>
        <v>10862</v>
      </c>
      <c r="H200" s="28" t="str">
        <f t="array" ref="H200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3.5" customHeight="1">
      <c r="A201" s="26" t="s">
        <v>771</v>
      </c>
      <c r="B201" s="26">
        <f t="shared" si="6"/>
        <v>6</v>
      </c>
      <c r="C201" s="26">
        <f t="shared" si="7"/>
        <v>5</v>
      </c>
      <c r="D201" s="26"/>
      <c r="E201" s="26">
        <f>plan_id</f>
        <v>510</v>
      </c>
      <c r="F201" s="26">
        <f t="shared" si="1"/>
        <v>2017</v>
      </c>
      <c r="G201" s="26">
        <f>VLOOKUP(INDIRECT(CHAR(39)&amp;$A201&amp;CHAR(39)&amp;"!r2c"&amp;$C201,0),variables,2,0)</f>
        <v>10863</v>
      </c>
      <c r="H201" s="28" t="str">
        <f t="array" ref="H20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3.5" customHeight="1">
      <c r="A202" s="26" t="s">
        <v>771</v>
      </c>
      <c r="B202" s="26">
        <f t="shared" si="6"/>
        <v>6</v>
      </c>
      <c r="C202" s="26">
        <f t="shared" si="7"/>
        <v>6</v>
      </c>
      <c r="D202" s="26"/>
      <c r="E202" s="26">
        <f>plan_id</f>
        <v>510</v>
      </c>
      <c r="F202" s="26">
        <f t="shared" si="1"/>
        <v>2017</v>
      </c>
      <c r="G202" s="26">
        <f>VLOOKUP(INDIRECT(CHAR(39)&amp;$A202&amp;CHAR(39)&amp;"!r2c"&amp;$C202,0),variables,2,0)</f>
        <v>10864</v>
      </c>
      <c r="H202" s="29">
        <f t="array" ref="H202">IF(AND(G202&gt;=10861,G202&lt;=10863),TEXT(INDIRECT(CHAR(39)&amp;$A202&amp;CHAR(39)&amp;"!r"&amp;$B202&amp;"c"&amp;$C202,0),"dd-mmm-yyyy"),(INDIRECT(CHAR(39)&amp;$A202&amp;CHAR(39)&amp;"!r"&amp;$B202&amp;"c"&amp;$C202,0)))</f>
        <v>117990</v>
      </c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3.5" customHeight="1">
      <c r="A203" s="26" t="s">
        <v>771</v>
      </c>
      <c r="B203" s="26">
        <f t="shared" si="6"/>
        <v>6</v>
      </c>
      <c r="C203" s="26">
        <f t="shared" si="7"/>
        <v>7</v>
      </c>
      <c r="D203" s="26"/>
      <c r="E203" s="26">
        <f>plan_id</f>
        <v>510</v>
      </c>
      <c r="F203" s="26">
        <f t="shared" si="1"/>
        <v>2017</v>
      </c>
      <c r="G203" s="26">
        <f>VLOOKUP(INDIRECT(CHAR(39)&amp;$A203&amp;CHAR(39)&amp;"!r2c"&amp;$C203,0),variables,2,0)</f>
        <v>10865</v>
      </c>
      <c r="H203" s="30">
        <f t="array" ref="H203">IF(AND(G203&gt;=10861,G203&lt;=10863),TEXT(INDIRECT(CHAR(39)&amp;$A203&amp;CHAR(39)&amp;"!r"&amp;$B203&amp;"c"&amp;$C203,0),"dd-mmm-yyyy"),(INDIRECT(CHAR(39)&amp;$A203&amp;CHAR(39)&amp;"!r"&amp;$B203&amp;"c"&amp;$C203,0)))</f>
        <v>136855</v>
      </c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3.5" customHeight="1">
      <c r="A204" s="26" t="s">
        <v>771</v>
      </c>
      <c r="B204" s="26">
        <f t="shared" si="6"/>
        <v>6</v>
      </c>
      <c r="C204" s="26">
        <f t="shared" si="7"/>
        <v>8</v>
      </c>
      <c r="D204" s="26"/>
      <c r="E204" s="26">
        <f>plan_id</f>
        <v>510</v>
      </c>
      <c r="F204" s="26">
        <f t="shared" si="1"/>
        <v>2017</v>
      </c>
      <c r="G204" s="26">
        <f>VLOOKUP(INDIRECT(CHAR(39)&amp;$A204&amp;CHAR(39)&amp;"!r2c"&amp;$C204,0),variables,2,0)</f>
        <v>10866</v>
      </c>
      <c r="H204" s="29" t="str">
        <f t="array" ref="H204">IF(AND(G204&gt;=10861,G204&lt;=10863),TEXT(INDIRECT(CHAR(39)&amp;$A204&amp;CHAR(39)&amp;"!r"&amp;$B204&amp;"c"&amp;$C204,0),"dd-mmm-yyyy"),(INDIRECT(CHAR(39)&amp;$A204&amp;CHAR(39)&amp;"!r"&amp;$B204&amp;"c"&amp;$C204,0)))</f>
        <v/>
      </c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3.5" customHeight="1">
      <c r="A205" s="26" t="s">
        <v>771</v>
      </c>
      <c r="B205" s="26">
        <f t="shared" si="6"/>
        <v>6</v>
      </c>
      <c r="C205" s="26">
        <f t="shared" si="7"/>
        <v>9</v>
      </c>
      <c r="D205" s="26"/>
      <c r="E205" s="26">
        <f>plan_id</f>
        <v>510</v>
      </c>
      <c r="F205" s="26">
        <f t="shared" si="1"/>
        <v>2017</v>
      </c>
      <c r="G205" s="26">
        <f>VLOOKUP(INDIRECT(CHAR(39)&amp;$A205&amp;CHAR(39)&amp;"!r2c"&amp;$C205,0),variables,2,0)</f>
        <v>10867</v>
      </c>
      <c r="H205" s="29">
        <f t="array" ref="H205">IF(AND(G205&gt;=10861,G205&lt;=10863),TEXT(INDIRECT(CHAR(39)&amp;$A205&amp;CHAR(39)&amp;"!r"&amp;$B205&amp;"c"&amp;$C205,0),"dd-mmm-yyyy"),(INDIRECT(CHAR(39)&amp;$A205&amp;CHAR(39)&amp;"!r"&amp;$B205&amp;"c"&amp;$C205,0)))</f>
        <v>159585</v>
      </c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3.5" customHeight="1">
      <c r="A206" s="26" t="s">
        <v>771</v>
      </c>
      <c r="B206" s="26">
        <f t="shared" si="6"/>
        <v>6</v>
      </c>
      <c r="C206" s="26">
        <f t="shared" si="7"/>
        <v>10</v>
      </c>
      <c r="D206" s="26"/>
      <c r="E206" s="26">
        <f>plan_id</f>
        <v>510</v>
      </c>
      <c r="F206" s="26">
        <f t="shared" si="1"/>
        <v>2017</v>
      </c>
      <c r="G206" s="26">
        <f>VLOOKUP(INDIRECT(CHAR(39)&amp;$A206&amp;CHAR(39)&amp;"!r2c"&amp;$C206,0),variables,2,0)</f>
        <v>10868</v>
      </c>
      <c r="H206" s="29">
        <f t="array" ref="H206">IF(AND(G206&gt;=10861,G206&lt;=10863),TEXT(INDIRECT(CHAR(39)&amp;$A206&amp;CHAR(39)&amp;"!r"&amp;$B206&amp;"c"&amp;$C206,0),"dd-mmm-yyyy"),(INDIRECT(CHAR(39)&amp;$A206&amp;CHAR(39)&amp;"!r"&amp;$B206&amp;"c"&amp;$C206,0)))</f>
        <v>414430</v>
      </c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3.5" customHeight="1">
      <c r="A207" s="26" t="s">
        <v>771</v>
      </c>
      <c r="B207" s="26">
        <f t="shared" si="6"/>
        <v>6</v>
      </c>
      <c r="C207" s="26">
        <f t="shared" si="7"/>
        <v>11</v>
      </c>
      <c r="D207" s="26"/>
      <c r="E207" s="26">
        <f>plan_id</f>
        <v>510</v>
      </c>
      <c r="F207" s="26">
        <f t="shared" si="1"/>
        <v>2017</v>
      </c>
      <c r="G207" s="26">
        <f>VLOOKUP(INDIRECT(CHAR(39)&amp;$A207&amp;CHAR(39)&amp;"!r2c"&amp;$C207,0),variables,2,0)</f>
        <v>10869</v>
      </c>
      <c r="H207" s="31">
        <f t="array" ref="H207">IF(AND(G207&gt;=10861,G207&lt;=10863),TEXT(INDIRECT(CHAR(39)&amp;$A207&amp;CHAR(39)&amp;"!r"&amp;$B207&amp;"c"&amp;$C207,0),"dd-mmm-yyyy"),(INDIRECT(CHAR(39)&amp;$A207&amp;CHAR(39)&amp;"!r"&amp;$B207&amp;"c"&amp;$C207,0)))</f>
        <v>0.07</v>
      </c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3.5" customHeight="1">
      <c r="A208" s="26" t="s">
        <v>771</v>
      </c>
      <c r="B208" s="26">
        <f t="shared" si="6"/>
        <v>6</v>
      </c>
      <c r="C208" s="26">
        <f t="shared" si="7"/>
        <v>12</v>
      </c>
      <c r="D208" s="26"/>
      <c r="E208" s="26">
        <f>plan_id</f>
        <v>510</v>
      </c>
      <c r="F208" s="26">
        <f t="shared" si="1"/>
        <v>2017</v>
      </c>
      <c r="G208" s="26">
        <f>VLOOKUP(INDIRECT(CHAR(39)&amp;$A208&amp;CHAR(39)&amp;"!r2c"&amp;$C208,0),variables,2,0)</f>
        <v>10870</v>
      </c>
      <c r="H208" s="31">
        <f t="array" ref="H208">IF(AND(G208&gt;=10861,G208&lt;=10863),TEXT(INDIRECT(CHAR(39)&amp;$A208&amp;CHAR(39)&amp;"!r"&amp;$B208&amp;"c"&amp;$C208,0),"dd-mmm-yyyy"),(INDIRECT(CHAR(39)&amp;$A208&amp;CHAR(39)&amp;"!r"&amp;$B208&amp;"c"&amp;$C208,0)))</f>
        <v>0.0285</v>
      </c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3.5" customHeight="1">
      <c r="A209" s="26" t="s">
        <v>771</v>
      </c>
      <c r="B209" s="26">
        <f t="shared" si="6"/>
        <v>6</v>
      </c>
      <c r="C209" s="26">
        <f t="shared" si="7"/>
        <v>13</v>
      </c>
      <c r="D209" s="26"/>
      <c r="E209" s="26">
        <f>plan_id</f>
        <v>510</v>
      </c>
      <c r="F209" s="26">
        <f t="shared" si="1"/>
        <v>2017</v>
      </c>
      <c r="G209" s="26">
        <f>VLOOKUP(INDIRECT(CHAR(39)&amp;$A209&amp;CHAR(39)&amp;"!r2c"&amp;$C209,0),variables,2,0)</f>
        <v>10871</v>
      </c>
      <c r="H209" s="31">
        <f t="array" ref="H209">IF(AND(G209&gt;=10861,G209&lt;=10863),TEXT(INDIRECT(CHAR(39)&amp;$A209&amp;CHAR(39)&amp;"!r"&amp;$B209&amp;"c"&amp;$C209,0),"dd-mmm-yyyy"),(INDIRECT(CHAR(39)&amp;$A209&amp;CHAR(39)&amp;"!r"&amp;$B209&amp;"c"&amp;$C209,0)))</f>
        <v>0.0358</v>
      </c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3.5" customHeight="1">
      <c r="A210" s="26" t="s">
        <v>771</v>
      </c>
      <c r="B210" s="26">
        <f t="shared" si="6"/>
        <v>6</v>
      </c>
      <c r="C210" s="26">
        <f t="shared" si="7"/>
        <v>14</v>
      </c>
      <c r="D210" s="26"/>
      <c r="E210" s="26">
        <f>plan_id</f>
        <v>510</v>
      </c>
      <c r="F210" s="26">
        <f t="shared" si="1"/>
        <v>2017</v>
      </c>
      <c r="G210" s="26">
        <f>VLOOKUP(INDIRECT(CHAR(39)&amp;$A210&amp;CHAR(39)&amp;"!r2c"&amp;$C210,0),variables,2,0)</f>
        <v>10872</v>
      </c>
      <c r="H210" s="28" t="str">
        <f t="array" ref="H210">IF(AND(G210&gt;=10861,G210&lt;=10863),TEXT(INDIRECT(CHAR(39)&amp;$A210&amp;CHAR(39)&amp;"!r"&amp;$B210&amp;"c"&amp;$C210,0),"dd-mmm-yyyy"),(INDIRECT(CHAR(39)&amp;$A210&amp;CHAR(39)&amp;"!r"&amp;$B210&amp;"c"&amp;$C210,0)))</f>
        <v/>
      </c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3.5" customHeight="1">
      <c r="A211" s="26" t="s">
        <v>771</v>
      </c>
      <c r="B211" s="26">
        <f t="shared" si="6"/>
        <v>6</v>
      </c>
      <c r="C211" s="26">
        <f t="shared" si="7"/>
        <v>15</v>
      </c>
      <c r="D211" s="26"/>
      <c r="E211" s="26">
        <f>plan_id</f>
        <v>510</v>
      </c>
      <c r="F211" s="26">
        <f t="shared" si="1"/>
        <v>2017</v>
      </c>
      <c r="G211" s="26">
        <f>VLOOKUP(INDIRECT(CHAR(39)&amp;$A211&amp;CHAR(39)&amp;"!r2c"&amp;$C211,0),variables,2,0)</f>
        <v>10873</v>
      </c>
      <c r="H211" s="31">
        <f t="array" ref="H211">IF(AND(G211&gt;=10861,G211&lt;=10863),TEXT(INDIRECT(CHAR(39)&amp;$A211&amp;CHAR(39)&amp;"!r"&amp;$B211&amp;"c"&amp;$C211,0),"dd-mmm-yyyy"),(INDIRECT(CHAR(39)&amp;$A211&amp;CHAR(39)&amp;"!r"&amp;$B211&amp;"c"&amp;$C211,0)))</f>
        <v>0.0683</v>
      </c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3.5" customHeight="1">
      <c r="A212" s="26" t="s">
        <v>771</v>
      </c>
      <c r="B212" s="26">
        <f t="shared" si="6"/>
        <v>6</v>
      </c>
      <c r="C212" s="26">
        <f t="shared" si="7"/>
        <v>16</v>
      </c>
      <c r="D212" s="26"/>
      <c r="E212" s="26">
        <f>plan_id</f>
        <v>510</v>
      </c>
      <c r="F212" s="26">
        <f t="shared" si="1"/>
        <v>2017</v>
      </c>
      <c r="G212" s="26">
        <f>VLOOKUP(INDIRECT(CHAR(39)&amp;$A212&amp;CHAR(39)&amp;"!r2c"&amp;$C212,0),variables,2,0)</f>
        <v>10874</v>
      </c>
      <c r="H212" s="31">
        <f t="array" ref="H212">IF(AND(G212&gt;=10861,G212&lt;=10863),TEXT(INDIRECT(CHAR(39)&amp;$A212&amp;CHAR(39)&amp;"!r"&amp;$B212&amp;"c"&amp;$C212,0),"dd-mmm-yyyy"),(INDIRECT(CHAR(39)&amp;$A212&amp;CHAR(39)&amp;"!r"&amp;$B212&amp;"c"&amp;$C212,0)))</f>
        <v>0.07</v>
      </c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3.5" customHeight="1">
      <c r="A213" s="26" t="s">
        <v>771</v>
      </c>
      <c r="B213" s="26">
        <f t="shared" si="6"/>
        <v>6</v>
      </c>
      <c r="C213" s="26">
        <f t="shared" si="7"/>
        <v>17</v>
      </c>
      <c r="D213" s="26"/>
      <c r="E213" s="26">
        <f>plan_id</f>
        <v>510</v>
      </c>
      <c r="F213" s="26">
        <f t="shared" si="1"/>
        <v>2017</v>
      </c>
      <c r="G213" s="26">
        <f>VLOOKUP(INDIRECT(CHAR(39)&amp;$A213&amp;CHAR(39)&amp;"!r2c"&amp;$C213,0),variables,2,0)</f>
        <v>10875</v>
      </c>
      <c r="H213" s="29">
        <f t="array" ref="H213">IF(AND(G213&gt;=10861,G213&lt;=10863),TEXT(INDIRECT(CHAR(39)&amp;$A213&amp;CHAR(39)&amp;"!r"&amp;$B213&amp;"c"&amp;$C213,0),"dd-mmm-yyyy"),(INDIRECT(CHAR(39)&amp;$A213&amp;CHAR(39)&amp;"!r"&amp;$B213&amp;"c"&amp;$C213,0)))</f>
        <v>125773806438</v>
      </c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3.5" customHeight="1">
      <c r="A214" s="26" t="s">
        <v>771</v>
      </c>
      <c r="B214" s="26">
        <f t="shared" si="6"/>
        <v>6</v>
      </c>
      <c r="C214" s="26">
        <f t="shared" si="7"/>
        <v>18</v>
      </c>
      <c r="D214" s="26"/>
      <c r="E214" s="26">
        <f>plan_id</f>
        <v>510</v>
      </c>
      <c r="F214" s="26">
        <f t="shared" si="1"/>
        <v>2017</v>
      </c>
      <c r="G214" s="26">
        <f>VLOOKUP(INDIRECT(CHAR(39)&amp;$A214&amp;CHAR(39)&amp;"!r2c"&amp;$C214,0),variables,2,0)</f>
        <v>10876</v>
      </c>
      <c r="H214" s="29">
        <f t="array" ref="H214">IF(AND(G214&gt;=10861,G214&lt;=10863),TEXT(INDIRECT(CHAR(39)&amp;$A214&amp;CHAR(39)&amp;"!r"&amp;$B214&amp;"c"&amp;$C214,0),"dd-mmm-yyyy"),(INDIRECT(CHAR(39)&amp;$A214&amp;CHAR(39)&amp;"!r"&amp;$B214&amp;"c"&amp;$C214,0)))</f>
        <v>49375664518</v>
      </c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3.5" customHeight="1">
      <c r="A215" s="26" t="s">
        <v>771</v>
      </c>
      <c r="B215" s="26">
        <f t="shared" si="6"/>
        <v>6</v>
      </c>
      <c r="C215" s="26">
        <f t="shared" si="7"/>
        <v>19</v>
      </c>
      <c r="D215" s="26"/>
      <c r="E215" s="26">
        <f>plan_id</f>
        <v>510</v>
      </c>
      <c r="F215" s="26">
        <f t="shared" si="1"/>
        <v>2017</v>
      </c>
      <c r="G215" s="26">
        <f>VLOOKUP(INDIRECT(CHAR(39)&amp;$A215&amp;CHAR(39)&amp;"!r2c"&amp;$C215,0),variables,2,0)</f>
        <v>10877</v>
      </c>
      <c r="H215" s="29">
        <f t="array" ref="H215">IF(AND(G215&gt;=10861,G215&lt;=10863),TEXT(INDIRECT(CHAR(39)&amp;$A215&amp;CHAR(39)&amp;"!r"&amp;$B215&amp;"c"&amp;$C215,0),"dd-mmm-yyyy"),(INDIRECT(CHAR(39)&amp;$A215&amp;CHAR(39)&amp;"!r"&amp;$B215&amp;"c"&amp;$C215,0)))</f>
        <v>76398141920</v>
      </c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3.5" customHeight="1">
      <c r="A216" s="26" t="s">
        <v>771</v>
      </c>
      <c r="B216" s="26">
        <f t="shared" si="6"/>
        <v>6</v>
      </c>
      <c r="C216" s="26">
        <f t="shared" si="7"/>
        <v>20</v>
      </c>
      <c r="D216" s="26"/>
      <c r="E216" s="26">
        <f>plan_id</f>
        <v>510</v>
      </c>
      <c r="F216" s="26">
        <f t="shared" si="1"/>
        <v>2017</v>
      </c>
      <c r="G216" s="26">
        <f>VLOOKUP(INDIRECT(CHAR(39)&amp;$A216&amp;CHAR(39)&amp;"!r2c"&amp;$C216,0),variables,2,0)</f>
        <v>10878</v>
      </c>
      <c r="H216" s="31">
        <f t="array" ref="H216">IF(AND(G216&gt;=10861,G216&lt;=10863),TEXT(INDIRECT(CHAR(39)&amp;$A216&amp;CHAR(39)&amp;"!r"&amp;$B216&amp;"c"&amp;$C216,0),"dd-mmm-yyyy"),(INDIRECT(CHAR(39)&amp;$A216&amp;CHAR(39)&amp;"!r"&amp;$B216&amp;"c"&amp;$C216,0)))</f>
        <v>0.393</v>
      </c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3.5" customHeight="1">
      <c r="A217" s="26" t="s">
        <v>771</v>
      </c>
      <c r="B217" s="26">
        <f t="shared" si="6"/>
        <v>6</v>
      </c>
      <c r="C217" s="26">
        <f t="shared" si="7"/>
        <v>21</v>
      </c>
      <c r="D217" s="26"/>
      <c r="E217" s="26">
        <f>plan_id</f>
        <v>510</v>
      </c>
      <c r="F217" s="26">
        <f t="shared" si="1"/>
        <v>2017</v>
      </c>
      <c r="G217" s="26">
        <f>VLOOKUP(INDIRECT(CHAR(39)&amp;$A217&amp;CHAR(39)&amp;"!r2c"&amp;$C217,0),variables,2,0)</f>
        <v>10879</v>
      </c>
      <c r="H217" s="29">
        <f t="array" ref="H217">IF(AND(G217&gt;=10861,G217&lt;=10863),TEXT(INDIRECT(CHAR(39)&amp;$A217&amp;CHAR(39)&amp;"!r"&amp;$B217&amp;"c"&amp;$C217,0),"dd-mmm-yyyy"),(INDIRECT(CHAR(39)&amp;$A217&amp;CHAR(39)&amp;"!r"&amp;$B217&amp;"c"&amp;$C217,0)))</f>
        <v>9965569893</v>
      </c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3.5" customHeight="1">
      <c r="A218" s="26" t="s">
        <v>771</v>
      </c>
      <c r="B218" s="26">
        <f t="shared" si="6"/>
        <v>6</v>
      </c>
      <c r="C218" s="26">
        <f t="shared" si="7"/>
        <v>22</v>
      </c>
      <c r="D218" s="26"/>
      <c r="E218" s="26">
        <f>plan_id</f>
        <v>510</v>
      </c>
      <c r="F218" s="26">
        <f t="shared" si="1"/>
        <v>2017</v>
      </c>
      <c r="G218" s="26">
        <f>VLOOKUP(INDIRECT(CHAR(39)&amp;$A218&amp;CHAR(39)&amp;"!r2c"&amp;$C218,0),variables,2,0)</f>
        <v>10880</v>
      </c>
      <c r="H218" s="29">
        <f t="array" ref="H218">IF(AND(G218&gt;=10861,G218&lt;=10863),TEXT(INDIRECT(CHAR(39)&amp;$A218&amp;CHAR(39)&amp;"!r"&amp;$B218&amp;"c"&amp;$C218,0),"dd-mmm-yyyy"),(INDIRECT(CHAR(39)&amp;$A218&amp;CHAR(39)&amp;"!r"&amp;$B218&amp;"c"&amp;$C218,0)))</f>
        <v>7386978381</v>
      </c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3.5" customHeight="1">
      <c r="A219" s="26" t="s">
        <v>771</v>
      </c>
      <c r="B219" s="26">
        <f t="shared" si="6"/>
        <v>6</v>
      </c>
      <c r="C219" s="26">
        <f t="shared" si="7"/>
        <v>23</v>
      </c>
      <c r="D219" s="26"/>
      <c r="E219" s="26">
        <f>plan_id</f>
        <v>510</v>
      </c>
      <c r="F219" s="26">
        <f t="shared" si="1"/>
        <v>2017</v>
      </c>
      <c r="G219" s="26">
        <f>VLOOKUP(INDIRECT(CHAR(39)&amp;$A219&amp;CHAR(39)&amp;"!r2c"&amp;$C219,0),variables,2,0)</f>
        <v>10881</v>
      </c>
      <c r="H219" s="29">
        <f t="array" ref="H219">IF(AND(G219&gt;=10861,G219&lt;=10863),TEXT(INDIRECT(CHAR(39)&amp;$A219&amp;CHAR(39)&amp;"!r"&amp;$B219&amp;"c"&amp;$C219,0),"dd-mmm-yyyy"),(INDIRECT(CHAR(39)&amp;$A219&amp;CHAR(39)&amp;"!r"&amp;$B219&amp;"c"&amp;$C219,0)))</f>
        <v>5981205416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3.5" customHeight="1">
      <c r="A220" s="26" t="s">
        <v>771</v>
      </c>
      <c r="B220" s="26">
        <f t="shared" si="6"/>
        <v>6</v>
      </c>
      <c r="C220" s="26">
        <f t="shared" si="7"/>
        <v>24</v>
      </c>
      <c r="D220" s="26"/>
      <c r="E220" s="26">
        <f>plan_id</f>
        <v>510</v>
      </c>
      <c r="F220" s="26">
        <f t="shared" si="1"/>
        <v>2017</v>
      </c>
      <c r="G220" s="26">
        <f>VLOOKUP(INDIRECT(CHAR(39)&amp;$A220&amp;CHAR(39)&amp;"!r2c"&amp;$C220,0),variables,2,0)</f>
        <v>10882</v>
      </c>
      <c r="H220" s="29">
        <f t="array" ref="H220">IF(AND(G220&gt;=10861,G220&lt;=10863),TEXT(INDIRECT(CHAR(39)&amp;$A220&amp;CHAR(39)&amp;"!r"&amp;$B220&amp;"c"&amp;$C220,0),"dd-mmm-yyyy"),(INDIRECT(CHAR(39)&amp;$A220&amp;CHAR(39)&amp;"!r"&amp;$B220&amp;"c"&amp;$C220,0)))</f>
        <v>2230591796</v>
      </c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3.5" customHeight="1">
      <c r="A221" s="26" t="s">
        <v>771</v>
      </c>
      <c r="B221" s="26">
        <f t="shared" si="6"/>
        <v>6</v>
      </c>
      <c r="C221" s="26">
        <f t="shared" si="7"/>
        <v>25</v>
      </c>
      <c r="D221" s="26"/>
      <c r="E221" s="26">
        <f>plan_id</f>
        <v>510</v>
      </c>
      <c r="F221" s="26">
        <f t="shared" si="1"/>
        <v>2017</v>
      </c>
      <c r="G221" s="26">
        <f>VLOOKUP(INDIRECT(CHAR(39)&amp;$A221&amp;CHAR(39)&amp;"!r2c"&amp;$C221,0),variables,2,0)</f>
        <v>10883</v>
      </c>
      <c r="H221" s="31">
        <f t="array" ref="H221">IF(AND(G221&gt;=10861,G221&lt;=10863),TEXT(INDIRECT(CHAR(39)&amp;$A221&amp;CHAR(39)&amp;"!r"&amp;$B221&amp;"c"&amp;$C221,0),"dd-mmm-yyyy"),(INDIRECT(CHAR(39)&amp;$A221&amp;CHAR(39)&amp;"!r"&amp;$B221&amp;"c"&amp;$C221,0)))</f>
        <v>0.6270468289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3.5" customHeight="1">
      <c r="A222" s="26" t="s">
        <v>771</v>
      </c>
      <c r="B222" s="26">
        <f t="shared" si="6"/>
        <v>6</v>
      </c>
      <c r="C222" s="26">
        <f t="shared" si="7"/>
        <v>26</v>
      </c>
      <c r="D222" s="26"/>
      <c r="E222" s="26">
        <f>plan_id</f>
        <v>510</v>
      </c>
      <c r="F222" s="26">
        <f t="shared" si="1"/>
        <v>2017</v>
      </c>
      <c r="G222" s="26">
        <f>VLOOKUP(INDIRECT(CHAR(39)&amp;$A222&amp;CHAR(39)&amp;"!r2c"&amp;$C222,0),variables,2,0)</f>
        <v>10884</v>
      </c>
      <c r="H222" s="31">
        <f t="array" ref="H222">IF(AND(G222&gt;=10861,G222&lt;=10863),TEXT(INDIRECT(CHAR(39)&amp;$A222&amp;CHAR(39)&amp;"!r"&amp;$B222&amp;"c"&amp;$C222,0),"dd-mmm-yyyy"),(INDIRECT(CHAR(39)&amp;$A222&amp;CHAR(39)&amp;"!r"&amp;$B222&amp;"c"&amp;$C222,0)))</f>
        <v>0.415</v>
      </c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3.5" customHeight="1">
      <c r="A223" s="26" t="s">
        <v>771</v>
      </c>
      <c r="B223" s="26">
        <f t="shared" si="6"/>
        <v>6</v>
      </c>
      <c r="C223" s="26">
        <f t="shared" si="7"/>
        <v>27</v>
      </c>
      <c r="D223" s="26"/>
      <c r="E223" s="26">
        <f>plan_id</f>
        <v>510</v>
      </c>
      <c r="F223" s="26">
        <f t="shared" si="1"/>
        <v>2017</v>
      </c>
      <c r="G223" s="26">
        <f>VLOOKUP(INDIRECT(CHAR(39)&amp;$A223&amp;CHAR(39)&amp;"!r2c"&amp;$C223,0),variables,2,0)</f>
        <v>10885</v>
      </c>
      <c r="H223" s="29">
        <f t="array" ref="H223">IF(AND(G223&gt;=10861,G223&lt;=10863),TEXT(INDIRECT(CHAR(39)&amp;$A223&amp;CHAR(39)&amp;"!r"&amp;$B223&amp;"c"&amp;$C223,0),"dd-mmm-yyyy"),(INDIRECT(CHAR(39)&amp;$A223&amp;CHAR(39)&amp;"!r"&amp;$B223&amp;"c"&amp;$C223,0)))</f>
        <v>6248879000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3.5" customHeight="1">
      <c r="A224" s="26" t="s">
        <v>771</v>
      </c>
      <c r="B224" s="26">
        <f t="shared" si="6"/>
        <v>6</v>
      </c>
      <c r="C224" s="26">
        <f t="shared" si="7"/>
        <v>28</v>
      </c>
      <c r="D224" s="26"/>
      <c r="E224" s="26">
        <f>plan_id</f>
        <v>510</v>
      </c>
      <c r="F224" s="26">
        <f t="shared" si="1"/>
        <v>2017</v>
      </c>
      <c r="G224" s="26">
        <f>VLOOKUP(INDIRECT(CHAR(39)&amp;$A224&amp;CHAR(39)&amp;"!r2c"&amp;$C224,0),variables,2,0)</f>
        <v>10886</v>
      </c>
      <c r="H224" s="29">
        <f t="array" ref="H224">IF(AND(G224&gt;=10861,G224&lt;=10863),TEXT(INDIRECT(CHAR(39)&amp;$A224&amp;CHAR(39)&amp;"!r"&amp;$B224&amp;"c"&amp;$C224,0),"dd-mmm-yyyy"),(INDIRECT(CHAR(39)&amp;$A224&amp;CHAR(39)&amp;"!r"&amp;$B224&amp;"c"&amp;$C224,0)))</f>
        <v>4134532000</v>
      </c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3.5" customHeight="1">
      <c r="A225" s="26" t="s">
        <v>771</v>
      </c>
      <c r="B225" s="26">
        <f t="shared" si="6"/>
        <v>6</v>
      </c>
      <c r="C225" s="26">
        <f t="shared" si="7"/>
        <v>29</v>
      </c>
      <c r="D225" s="26"/>
      <c r="E225" s="26">
        <f>plan_id</f>
        <v>510</v>
      </c>
      <c r="F225" s="26">
        <f t="shared" si="1"/>
        <v>2017</v>
      </c>
      <c r="G225" s="26">
        <f>VLOOKUP(INDIRECT(CHAR(39)&amp;$A225&amp;CHAR(39)&amp;"!r2c"&amp;$C225,0),variables,2,0)</f>
        <v>10887</v>
      </c>
      <c r="H225" s="29">
        <f t="array" ref="H225">IF(AND(G225&gt;=10861,G225&lt;=10863),TEXT(INDIRECT(CHAR(39)&amp;$A225&amp;CHAR(39)&amp;"!r"&amp;$B225&amp;"c"&amp;$C225,0),"dd-mmm-yyyy"),(INDIRECT(CHAR(39)&amp;$A225&amp;CHAR(39)&amp;"!r"&amp;$B225&amp;"c"&amp;$C225,0)))</f>
        <v>2114347000</v>
      </c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3.5" customHeight="1">
      <c r="A226" s="26" t="s">
        <v>771</v>
      </c>
      <c r="B226" s="26">
        <f t="shared" si="6"/>
        <v>6</v>
      </c>
      <c r="C226" s="26">
        <f t="shared" si="7"/>
        <v>30</v>
      </c>
      <c r="D226" s="26"/>
      <c r="E226" s="26">
        <f>plan_id</f>
        <v>510</v>
      </c>
      <c r="F226" s="26">
        <f t="shared" si="1"/>
        <v>2017</v>
      </c>
      <c r="G226" s="26">
        <f>VLOOKUP(INDIRECT(CHAR(39)&amp;$A226&amp;CHAR(39)&amp;"!r2c"&amp;$C226,0),variables,2,0)</f>
        <v>10883</v>
      </c>
      <c r="H226" s="31">
        <f t="array" ref="H226">IF(AND(G226&gt;=10861,G226&lt;=10863),TEXT(INDIRECT(CHAR(39)&amp;$A226&amp;CHAR(39)&amp;"!r"&amp;$B226&amp;"c"&amp;$C226,0),"dd-mmm-yyyy"),(INDIRECT(CHAR(39)&amp;$A226&amp;CHAR(39)&amp;"!r"&amp;$B226&amp;"c"&amp;$C226,0)))</f>
        <v>0.6616437924</v>
      </c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3.5" customHeight="1">
      <c r="A227" s="26" t="s">
        <v>771</v>
      </c>
      <c r="B227" s="26">
        <f t="shared" si="6"/>
        <v>6</v>
      </c>
      <c r="C227" s="26">
        <f t="shared" si="7"/>
        <v>31</v>
      </c>
      <c r="D227" s="26"/>
      <c r="E227" s="26">
        <f>plan_id</f>
        <v>510</v>
      </c>
      <c r="F227" s="26">
        <f t="shared" si="1"/>
        <v>2017</v>
      </c>
      <c r="G227" s="26">
        <f>VLOOKUP(INDIRECT(CHAR(39)&amp;$A227&amp;CHAR(39)&amp;"!r2c"&amp;$C227,0),variables,2,0)</f>
        <v>10889</v>
      </c>
      <c r="H227" s="29">
        <f t="array" ref="H227">IF(AND(G227&gt;=10861,G227&lt;=10863),TEXT(INDIRECT(CHAR(39)&amp;$A227&amp;CHAR(39)&amp;"!r"&amp;$B227&amp;"c"&amp;$C227,0),"dd-mmm-yyyy"),(INDIRECT(CHAR(39)&amp;$A227&amp;CHAR(39)&amp;"!r"&amp;$B227&amp;"c"&amp;$C227,0)))</f>
        <v>1877570053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3.5" customHeight="1">
      <c r="A228" s="26" t="s">
        <v>771</v>
      </c>
      <c r="B228" s="26">
        <f t="shared" si="6"/>
        <v>6</v>
      </c>
      <c r="C228" s="26">
        <f t="shared" si="7"/>
        <v>32</v>
      </c>
      <c r="D228" s="26"/>
      <c r="E228" s="26">
        <f>plan_id</f>
        <v>510</v>
      </c>
      <c r="F228" s="26">
        <f t="shared" si="1"/>
        <v>2017</v>
      </c>
      <c r="G228" s="26">
        <f>VLOOKUP(INDIRECT(CHAR(39)&amp;$A228&amp;CHAR(39)&amp;"!r2c"&amp;$C228,0),variables,2,0)</f>
        <v>10890</v>
      </c>
      <c r="H228" s="29">
        <f t="array" ref="H228">IF(AND(G228&gt;=10861,G228&lt;=10863),TEXT(INDIRECT(CHAR(39)&amp;$A228&amp;CHAR(39)&amp;"!r"&amp;$B228&amp;"c"&amp;$C228,0),"dd-mmm-yyyy"),(INDIRECT(CHAR(39)&amp;$A228&amp;CHAR(39)&amp;"!r"&amp;$B228&amp;"c"&amp;$C228,0)))</f>
        <v>8390352464</v>
      </c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3.5" customHeight="1">
      <c r="A229" s="26" t="s">
        <v>771</v>
      </c>
      <c r="B229" s="26">
        <f t="shared" si="6"/>
        <v>6</v>
      </c>
      <c r="C229" s="26">
        <f t="shared" si="7"/>
        <v>33</v>
      </c>
      <c r="D229" s="26"/>
      <c r="E229" s="26">
        <f>plan_id</f>
        <v>510</v>
      </c>
      <c r="F229" s="26">
        <f t="shared" si="1"/>
        <v>2017</v>
      </c>
      <c r="G229" s="26">
        <f>VLOOKUP(INDIRECT(CHAR(39)&amp;$A229&amp;CHAR(39)&amp;"!r2c"&amp;$C229,0),variables,2,0)</f>
        <v>10891</v>
      </c>
      <c r="H229" s="29">
        <f t="array" ref="H229">IF(AND(G229&gt;=10861,G229&lt;=10863),TEXT(INDIRECT(CHAR(39)&amp;$A229&amp;CHAR(39)&amp;"!r"&amp;$B229&amp;"c"&amp;$C229,0),"dd-mmm-yyyy"),(INDIRECT(CHAR(39)&amp;$A229&amp;CHAR(39)&amp;"!r"&amp;$B229&amp;"c"&amp;$C229,0)))</f>
        <v>0</v>
      </c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3.5" customHeight="1">
      <c r="A230" s="26" t="s">
        <v>771</v>
      </c>
      <c r="B230" s="26">
        <f t="shared" si="6"/>
        <v>6</v>
      </c>
      <c r="C230" s="26">
        <f t="shared" si="7"/>
        <v>34</v>
      </c>
      <c r="D230" s="26"/>
      <c r="E230" s="26">
        <f>plan_id</f>
        <v>510</v>
      </c>
      <c r="F230" s="26">
        <f t="shared" si="1"/>
        <v>2017</v>
      </c>
      <c r="G230" s="26">
        <f>VLOOKUP(INDIRECT(CHAR(39)&amp;$A230&amp;CHAR(39)&amp;"!r2c"&amp;$C230,0),variables,2,0)</f>
        <v>10892</v>
      </c>
      <c r="H230" s="29">
        <f t="array" ref="H230">IF(AND(G230&gt;=10861,G230&lt;=10863),TEXT(INDIRECT(CHAR(39)&amp;$A230&amp;CHAR(39)&amp;"!r"&amp;$B230&amp;"c"&amp;$C230,0),"dd-mmm-yyyy"),(INDIRECT(CHAR(39)&amp;$A230&amp;CHAR(39)&amp;"!r"&amp;$B230&amp;"c"&amp;$C230,0)))</f>
        <v>218107706</v>
      </c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3.5" customHeight="1">
      <c r="A231" s="26" t="s">
        <v>771</v>
      </c>
      <c r="B231" s="26">
        <f t="shared" si="6"/>
        <v>6</v>
      </c>
      <c r="C231" s="26">
        <f t="shared" si="7"/>
        <v>35</v>
      </c>
      <c r="D231" s="26"/>
      <c r="E231" s="26">
        <f>plan_id</f>
        <v>510</v>
      </c>
      <c r="F231" s="26">
        <f t="shared" si="1"/>
        <v>2017</v>
      </c>
      <c r="G231" s="26">
        <f>VLOOKUP(INDIRECT(CHAR(39)&amp;$A231&amp;CHAR(39)&amp;"!r2c"&amp;$C231,0),variables,2,0)</f>
        <v>10893</v>
      </c>
      <c r="H231" s="29">
        <f t="array" ref="H231">IF(AND(G231&gt;=10861,G231&lt;=10863),TEXT(INDIRECT(CHAR(39)&amp;$A231&amp;CHAR(39)&amp;"!r"&amp;$B231&amp;"c"&amp;$C231,0),"dd-mmm-yyyy"),(INDIRECT(CHAR(39)&amp;$A231&amp;CHAR(39)&amp;"!r"&amp;$B231&amp;"c"&amp;$C231,0)))</f>
        <v>1150129689</v>
      </c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3.5" customHeight="1">
      <c r="A232" s="26" t="s">
        <v>771</v>
      </c>
      <c r="B232" s="26">
        <f t="shared" si="6"/>
        <v>6</v>
      </c>
      <c r="C232" s="26">
        <f t="shared" si="7"/>
        <v>36</v>
      </c>
      <c r="D232" s="26"/>
      <c r="E232" s="26">
        <f>plan_id</f>
        <v>510</v>
      </c>
      <c r="F232" s="26">
        <f t="shared" si="1"/>
        <v>2017</v>
      </c>
      <c r="G232" s="26">
        <f>VLOOKUP(INDIRECT(CHAR(39)&amp;$A232&amp;CHAR(39)&amp;"!r2c"&amp;$C232,0),variables,2,0)</f>
        <v>10894</v>
      </c>
      <c r="H232" s="29">
        <f t="array" ref="H232">IF(AND(G232&gt;=10861,G232&lt;=10863),TEXT(INDIRECT(CHAR(39)&amp;$A232&amp;CHAR(39)&amp;"!r"&amp;$B232&amp;"c"&amp;$C232,0),"dd-mmm-yyyy"),(INDIRECT(CHAR(39)&amp;$A232&amp;CHAR(39)&amp;"!r"&amp;$B232&amp;"c"&amp;$C232,0)))</f>
        <v>-929130165</v>
      </c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3.5" customHeight="1">
      <c r="A233" s="26" t="s">
        <v>771</v>
      </c>
      <c r="B233" s="26">
        <f t="shared" si="6"/>
        <v>6</v>
      </c>
      <c r="C233" s="26">
        <f t="shared" si="7"/>
        <v>37</v>
      </c>
      <c r="D233" s="26"/>
      <c r="E233" s="26">
        <f>plan_id</f>
        <v>510</v>
      </c>
      <c r="F233" s="26">
        <f t="shared" si="1"/>
        <v>2017</v>
      </c>
      <c r="G233" s="26">
        <f>VLOOKUP(INDIRECT(CHAR(39)&amp;$A233&amp;CHAR(39)&amp;"!r2c"&amp;$C233,0),variables,2,0)</f>
        <v>10895</v>
      </c>
      <c r="H233" s="29">
        <f t="array" ref="H233">IF(AND(G233&gt;=10861,G233&lt;=10863),TEXT(INDIRECT(CHAR(39)&amp;$A233&amp;CHAR(39)&amp;"!r"&amp;$B233&amp;"c"&amp;$C233,0),"dd-mmm-yyyy"),(INDIRECT(CHAR(39)&amp;$A233&amp;CHAR(39)&amp;"!r"&amp;$B233&amp;"c"&amp;$C233,0)))</f>
        <v>-3118715888</v>
      </c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3.5" customHeight="1">
      <c r="A234" s="26" t="s">
        <v>771</v>
      </c>
      <c r="B234" s="26">
        <f t="shared" si="6"/>
        <v>6</v>
      </c>
      <c r="C234" s="26">
        <f t="shared" si="7"/>
        <v>38</v>
      </c>
      <c r="D234" s="26"/>
      <c r="E234" s="26">
        <f>plan_id</f>
        <v>510</v>
      </c>
      <c r="F234" s="26">
        <f t="shared" si="1"/>
        <v>2017</v>
      </c>
      <c r="G234" s="26">
        <f>VLOOKUP(INDIRECT(CHAR(39)&amp;$A234&amp;CHAR(39)&amp;"!r2c"&amp;$C234,0),variables,2,0)</f>
        <v>10896</v>
      </c>
      <c r="H234" s="29">
        <f t="array" ref="H234">IF(AND(G234&gt;=10861,G234&lt;=10863),TEXT(INDIRECT(CHAR(39)&amp;$A234&amp;CHAR(39)&amp;"!r"&amp;$B234&amp;"c"&amp;$C234,0),"dd-mmm-yyyy"),(INDIRECT(CHAR(39)&amp;$A234&amp;CHAR(39)&amp;"!r"&amp;$B234&amp;"c"&amp;$C234,0)))</f>
        <v>-224064213</v>
      </c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3.5" customHeight="1">
      <c r="A235" s="26" t="s">
        <v>771</v>
      </c>
      <c r="B235" s="26">
        <f t="shared" si="6"/>
        <v>6</v>
      </c>
      <c r="C235" s="26">
        <f t="shared" si="7"/>
        <v>39</v>
      </c>
      <c r="D235" s="26"/>
      <c r="E235" s="26">
        <f>plan_id</f>
        <v>510</v>
      </c>
      <c r="F235" s="26">
        <f t="shared" si="1"/>
        <v>2017</v>
      </c>
      <c r="G235" s="26">
        <f>VLOOKUP(INDIRECT(CHAR(39)&amp;$A235&amp;CHAR(39)&amp;"!r2c"&amp;$C235,0),variables,2,0)</f>
        <v>10897</v>
      </c>
      <c r="H235" s="29">
        <f t="array" ref="H235">IF(AND(G235&gt;=10861,G235&lt;=10863),TEXT(INDIRECT(CHAR(39)&amp;$A235&amp;CHAR(39)&amp;"!r"&amp;$B235&amp;"c"&amp;$C235,0),"dd-mmm-yyyy"),(INDIRECT(CHAR(39)&amp;$A235&amp;CHAR(39)&amp;"!r"&amp;$B235&amp;"c"&amp;$C235,0)))</f>
        <v>22728735</v>
      </c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3.5" customHeight="1">
      <c r="A236" s="26" t="s">
        <v>771</v>
      </c>
      <c r="B236" s="26">
        <f t="shared" si="6"/>
        <v>6</v>
      </c>
      <c r="C236" s="26">
        <f t="shared" si="7"/>
        <v>40</v>
      </c>
      <c r="D236" s="26"/>
      <c r="E236" s="26">
        <f>plan_id</f>
        <v>510</v>
      </c>
      <c r="F236" s="26">
        <f t="shared" si="1"/>
        <v>2017</v>
      </c>
      <c r="G236" s="26">
        <f>VLOOKUP(INDIRECT(CHAR(39)&amp;$A236&amp;CHAR(39)&amp;"!r2c"&amp;$C236,0),variables,2,0)</f>
        <v>10898</v>
      </c>
      <c r="H236" s="29" t="str">
        <f t="array" ref="H236">IF(AND(G236&gt;=10861,G236&lt;=10863),TEXT(INDIRECT(CHAR(39)&amp;$A236&amp;CHAR(39)&amp;"!r"&amp;$B236&amp;"c"&amp;$C236,0),"dd-mmm-yyyy"),(INDIRECT(CHAR(39)&amp;$A236&amp;CHAR(39)&amp;"!r"&amp;$B236&amp;"c"&amp;$C236,0)))</f>
        <v/>
      </c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3.5" customHeight="1">
      <c r="A237" s="26" t="s">
        <v>771</v>
      </c>
      <c r="B237" s="26">
        <f t="shared" si="6"/>
        <v>6</v>
      </c>
      <c r="C237" s="26">
        <f t="shared" si="7"/>
        <v>41</v>
      </c>
      <c r="D237" s="26"/>
      <c r="E237" s="26">
        <f>plan_id</f>
        <v>510</v>
      </c>
      <c r="F237" s="26">
        <f t="shared" si="1"/>
        <v>2017</v>
      </c>
      <c r="G237" s="26">
        <f>VLOOKUP(INDIRECT(CHAR(39)&amp;$A237&amp;CHAR(39)&amp;"!r2c"&amp;$C237,0),variables,2,0)</f>
        <v>10899</v>
      </c>
      <c r="H237" s="29" t="str">
        <f t="array" ref="H237">IF(AND(G237&gt;=10861,G237&lt;=10863),TEXT(INDIRECT(CHAR(39)&amp;$A237&amp;CHAR(39)&amp;"!r"&amp;$B237&amp;"c"&amp;$C237,0),"dd-mmm-yyyy"),(INDIRECT(CHAR(39)&amp;$A237&amp;CHAR(39)&amp;"!r"&amp;$B237&amp;"c"&amp;$C237,0)))</f>
        <v/>
      </c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3.5" customHeight="1">
      <c r="A238" s="26" t="s">
        <v>771</v>
      </c>
      <c r="B238" s="26">
        <f t="shared" si="6"/>
        <v>6</v>
      </c>
      <c r="C238" s="26">
        <f t="shared" si="7"/>
        <v>42</v>
      </c>
      <c r="D238" s="26"/>
      <c r="E238" s="26">
        <f>plan_id</f>
        <v>510</v>
      </c>
      <c r="F238" s="26">
        <f t="shared" si="1"/>
        <v>2017</v>
      </c>
      <c r="G238" s="26">
        <f>VLOOKUP(INDIRECT(CHAR(39)&amp;$A238&amp;CHAR(39)&amp;"!r2c"&amp;$C238,0),variables,2,0)</f>
        <v>11006</v>
      </c>
      <c r="H238" s="29" t="str">
        <f t="array" ref="H238">IF(AND(G238&gt;=10861,G238&lt;=10863),TEXT(INDIRECT(CHAR(39)&amp;$A238&amp;CHAR(39)&amp;"!r"&amp;$B238&amp;"c"&amp;$C238,0),"dd-mmm-yyyy"),(INDIRECT(CHAR(39)&amp;$A238&amp;CHAR(39)&amp;"!r"&amp;$B238&amp;"c"&amp;$C238,0)))</f>
        <v/>
      </c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3.5" customHeight="1">
      <c r="A239" s="26" t="s">
        <v>771</v>
      </c>
      <c r="B239" s="26">
        <f t="shared" si="6"/>
        <v>6</v>
      </c>
      <c r="C239" s="26">
        <f t="shared" si="7"/>
        <v>43</v>
      </c>
      <c r="D239" s="26"/>
      <c r="E239" s="26">
        <f>plan_id</f>
        <v>510</v>
      </c>
      <c r="F239" s="26">
        <f t="shared" si="1"/>
        <v>2017</v>
      </c>
      <c r="G239" s="26">
        <f>VLOOKUP(INDIRECT(CHAR(39)&amp;$A239&amp;CHAR(39)&amp;"!r2c"&amp;$C239,0),variables,2,0)</f>
        <v>10900</v>
      </c>
      <c r="H239" s="29">
        <f t="array" ref="H239">IF(AND(G239&gt;=10861,G239&lt;=10863),TEXT(INDIRECT(CHAR(39)&amp;$A239&amp;CHAR(39)&amp;"!r"&amp;$B239&amp;"c"&amp;$C239,0),"dd-mmm-yyyy"),(INDIRECT(CHAR(39)&amp;$A239&amp;CHAR(39)&amp;"!r"&amp;$B239&amp;"c"&amp;$C239,0)))</f>
        <v>7386978381</v>
      </c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3.5" customHeight="1">
      <c r="A240" s="26" t="s">
        <v>771</v>
      </c>
      <c r="B240" s="26">
        <f t="shared" si="6"/>
        <v>6</v>
      </c>
      <c r="C240" s="26">
        <f t="shared" si="7"/>
        <v>44</v>
      </c>
      <c r="D240" s="26"/>
      <c r="E240" s="26">
        <f>plan_id</f>
        <v>510</v>
      </c>
      <c r="F240" s="26">
        <f t="shared" si="1"/>
        <v>2017</v>
      </c>
      <c r="G240" s="26">
        <f>VLOOKUP(INDIRECT(CHAR(39)&amp;$A240&amp;CHAR(39)&amp;"!r2c"&amp;$C240,0),variables,2,0)</f>
        <v>10901</v>
      </c>
      <c r="H240" s="31">
        <f t="array" ref="H240">IF(AND(G240&gt;=10861,G240&lt;=10863),TEXT(INDIRECT(CHAR(39)&amp;$A240&amp;CHAR(39)&amp;"!r"&amp;$B240&amp;"c"&amp;$C240,0),"dd-mmm-yyyy"),(INDIRECT(CHAR(39)&amp;$A240&amp;CHAR(39)&amp;"!r"&amp;$B240&amp;"c"&amp;$C240,0)))</f>
        <v>0.06</v>
      </c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3.5" customHeight="1">
      <c r="A241" s="26" t="s">
        <v>771</v>
      </c>
      <c r="B241" s="26">
        <f t="shared" si="6"/>
        <v>6</v>
      </c>
      <c r="C241" s="26">
        <f t="shared" si="7"/>
        <v>45</v>
      </c>
      <c r="D241" s="26"/>
      <c r="E241" s="26">
        <f>plan_id</f>
        <v>510</v>
      </c>
      <c r="F241" s="26">
        <f t="shared" si="1"/>
        <v>2017</v>
      </c>
      <c r="G241" s="26">
        <f>VLOOKUP(INDIRECT(CHAR(39)&amp;$A241&amp;CHAR(39)&amp;"!r2c"&amp;$C241,0),variables,2,0)</f>
        <v>10902</v>
      </c>
      <c r="H241" s="31">
        <f t="array" ref="H241">IF(AND(G241&gt;=10861,G241&lt;=10863),TEXT(INDIRECT(CHAR(39)&amp;$A241&amp;CHAR(39)&amp;"!r"&amp;$B241&amp;"c"&amp;$C241,0),"dd-mmm-yyyy"),(INDIRECT(CHAR(39)&amp;$A241&amp;CHAR(39)&amp;"!r"&amp;$B241&amp;"c"&amp;$C241,0)))</f>
        <v>0.07</v>
      </c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3.5" customHeight="1">
      <c r="A242" s="26" t="s">
        <v>771</v>
      </c>
      <c r="B242" s="26">
        <f t="shared" si="6"/>
        <v>6</v>
      </c>
      <c r="C242" s="26">
        <f t="shared" si="7"/>
        <v>46</v>
      </c>
      <c r="D242" s="26"/>
      <c r="E242" s="26">
        <f>plan_id</f>
        <v>510</v>
      </c>
      <c r="F242" s="26">
        <f t="shared" si="1"/>
        <v>2017</v>
      </c>
      <c r="G242" s="26">
        <f>VLOOKUP(INDIRECT(CHAR(39)&amp;$A242&amp;CHAR(39)&amp;"!r2c"&amp;$C242,0),variables,2,0)</f>
        <v>10903</v>
      </c>
      <c r="H242" s="31">
        <f t="array" ref="H242">IF(AND(G242&gt;=10861,G242&lt;=10863),TEXT(INDIRECT(CHAR(39)&amp;$A242&amp;CHAR(39)&amp;"!r"&amp;$B242&amp;"c"&amp;$C242,0),"dd-mmm-yyyy"),(INDIRECT(CHAR(39)&amp;$A242&amp;CHAR(39)&amp;"!r"&amp;$B242&amp;"c"&amp;$C242,0)))</f>
        <v>0.08</v>
      </c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3.5" customHeight="1">
      <c r="A243" s="26" t="s">
        <v>771</v>
      </c>
      <c r="B243" s="26">
        <f t="shared" si="6"/>
        <v>6</v>
      </c>
      <c r="C243" s="26">
        <f t="shared" si="7"/>
        <v>47</v>
      </c>
      <c r="D243" s="26"/>
      <c r="E243" s="26">
        <f>plan_id</f>
        <v>510</v>
      </c>
      <c r="F243" s="26">
        <f t="shared" si="1"/>
        <v>2017</v>
      </c>
      <c r="G243" s="26">
        <f>VLOOKUP(INDIRECT(CHAR(39)&amp;$A243&amp;CHAR(39)&amp;"!r2c"&amp;$C243,0),variables,2,0)</f>
        <v>10904</v>
      </c>
      <c r="H243" s="29">
        <f t="array" ref="H243">IF(AND(G243&gt;=10861,G243&lt;=10863),TEXT(INDIRECT(CHAR(39)&amp;$A243&amp;CHAR(39)&amp;"!r"&amp;$B243&amp;"c"&amp;$C243,0),"dd-mmm-yyyy"),(INDIRECT(CHAR(39)&amp;$A243&amp;CHAR(39)&amp;"!r"&amp;$B243&amp;"c"&amp;$C243,0)))</f>
        <v>93865095009</v>
      </c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3.5" customHeight="1">
      <c r="A244" s="26" t="s">
        <v>771</v>
      </c>
      <c r="B244" s="26">
        <f t="shared" si="6"/>
        <v>6</v>
      </c>
      <c r="C244" s="26">
        <f t="shared" si="7"/>
        <v>48</v>
      </c>
      <c r="D244" s="26"/>
      <c r="E244" s="26">
        <f>plan_id</f>
        <v>510</v>
      </c>
      <c r="F244" s="26">
        <f t="shared" si="1"/>
        <v>2017</v>
      </c>
      <c r="G244" s="26">
        <f>VLOOKUP(INDIRECT(CHAR(39)&amp;$A244&amp;CHAR(39)&amp;"!r2c"&amp;$C244,0),variables,2,0)</f>
        <v>10905</v>
      </c>
      <c r="H244" s="29">
        <f t="array" ref="H244">IF(AND(G244&gt;=10861,G244&lt;=10863),TEXT(INDIRECT(CHAR(39)&amp;$A244&amp;CHAR(39)&amp;"!r"&amp;$B244&amp;"c"&amp;$C244,0),"dd-mmm-yyyy"),(INDIRECT(CHAR(39)&amp;$A244&amp;CHAR(39)&amp;"!r"&amp;$B244&amp;"c"&amp;$C244,0)))</f>
        <v>76398141920</v>
      </c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3.5" customHeight="1">
      <c r="A245" s="26" t="s">
        <v>771</v>
      </c>
      <c r="B245" s="26">
        <f t="shared" si="6"/>
        <v>6</v>
      </c>
      <c r="C245" s="26">
        <f t="shared" si="7"/>
        <v>49</v>
      </c>
      <c r="D245" s="26"/>
      <c r="E245" s="26">
        <f>plan_id</f>
        <v>510</v>
      </c>
      <c r="F245" s="26">
        <f t="shared" si="1"/>
        <v>2017</v>
      </c>
      <c r="G245" s="26">
        <f>VLOOKUP(INDIRECT(CHAR(39)&amp;$A245&amp;CHAR(39)&amp;"!r2c"&amp;$C245,0),variables,2,0)</f>
        <v>10906</v>
      </c>
      <c r="H245" s="29">
        <f t="array" ref="H245">IF(AND(G245&gt;=10861,G245&lt;=10863),TEXT(INDIRECT(CHAR(39)&amp;$A245&amp;CHAR(39)&amp;"!r"&amp;$B245&amp;"c"&amp;$C245,0),"dd-mmm-yyyy"),(INDIRECT(CHAR(39)&amp;$A245&amp;CHAR(39)&amp;"!r"&amp;$B245&amp;"c"&amp;$C245,0)))</f>
        <v>62091251142</v>
      </c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3.5" customHeight="1">
      <c r="A246" s="26" t="s">
        <v>771</v>
      </c>
      <c r="B246" s="26">
        <f t="shared" si="6"/>
        <v>6</v>
      </c>
      <c r="C246" s="26">
        <f t="shared" si="7"/>
        <v>50</v>
      </c>
      <c r="D246" s="26"/>
      <c r="E246" s="26">
        <f>plan_id</f>
        <v>510</v>
      </c>
      <c r="F246" s="26">
        <f t="shared" si="1"/>
        <v>2017</v>
      </c>
      <c r="G246" s="26">
        <f>VLOOKUP(INDIRECT(CHAR(39)&amp;$A246&amp;CHAR(39)&amp;"!r2c"&amp;$C246,0),variables,2,0)</f>
        <v>10907</v>
      </c>
      <c r="H246" s="32">
        <f t="array" ref="H246">IF(AND(G246&gt;=10861,G246&lt;=10863),TEXT(INDIRECT(CHAR(39)&amp;$A246&amp;CHAR(39)&amp;"!r"&amp;$B246&amp;"c"&amp;$C246,0),"dd-mmm-yyyy"),(INDIRECT(CHAR(39)&amp;$A246&amp;CHAR(39)&amp;"!r"&amp;$B246&amp;"c"&amp;$C246,0)))</f>
        <v>5.14</v>
      </c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3.5" customHeight="1">
      <c r="A247" s="26" t="s">
        <v>771</v>
      </c>
      <c r="B247" s="26">
        <f t="shared" si="6"/>
        <v>6</v>
      </c>
      <c r="C247" s="26">
        <f t="shared" si="7"/>
        <v>51</v>
      </c>
      <c r="D247" s="26"/>
      <c r="E247" s="26">
        <f>plan_id</f>
        <v>510</v>
      </c>
      <c r="F247" s="26">
        <f t="shared" si="1"/>
        <v>2017</v>
      </c>
      <c r="G247" s="26">
        <f>VLOOKUP(INDIRECT(CHAR(39)&amp;$A247&amp;CHAR(39)&amp;"!r2c"&amp;$C247,0),variables,2,0)</f>
        <v>10860</v>
      </c>
      <c r="H247" s="29">
        <f t="array" ref="H247">IF(AND(G247&gt;=10861,G247&lt;=10863),TEXT(INDIRECT(CHAR(39)&amp;$A247&amp;CHAR(39)&amp;"!r"&amp;$B247&amp;"c"&amp;$C247,0),"dd-mmm-yyyy"),(INDIRECT(CHAR(39)&amp;$A247&amp;CHAR(39)&amp;"!r"&amp;$B247&amp;"c"&amp;$C247,0)))</f>
        <v>124187003384</v>
      </c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3.5" customHeight="1">
      <c r="A248" s="26" t="s">
        <v>771</v>
      </c>
      <c r="B248" s="26">
        <f t="shared" si="6"/>
        <v>6</v>
      </c>
      <c r="C248" s="26">
        <f t="shared" si="7"/>
        <v>52</v>
      </c>
      <c r="D248" s="26"/>
      <c r="E248" s="26">
        <f>plan_id</f>
        <v>510</v>
      </c>
      <c r="F248" s="26">
        <f t="shared" si="1"/>
        <v>2017</v>
      </c>
      <c r="G248" s="26">
        <f>VLOOKUP(INDIRECT(CHAR(39)&amp;$A248&amp;CHAR(39)&amp;"!r2c"&amp;$C248,0),variables,2,0)</f>
        <v>10909</v>
      </c>
      <c r="H248" s="29">
        <f t="array" ref="H248">IF(AND(G248&gt;=10861,G248&lt;=10863),TEXT(INDIRECT(CHAR(39)&amp;$A248&amp;CHAR(39)&amp;"!r"&amp;$B248&amp;"c"&amp;$C248,0),"dd-mmm-yyyy"),(INDIRECT(CHAR(39)&amp;$A248&amp;CHAR(39)&amp;"!r"&amp;$B248&amp;"c"&amp;$C248,0)))</f>
        <v>1877570053</v>
      </c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3.5" customHeight="1">
      <c r="A249" s="26" t="s">
        <v>771</v>
      </c>
      <c r="B249" s="26">
        <f t="shared" si="6"/>
        <v>6</v>
      </c>
      <c r="C249" s="26">
        <f t="shared" si="7"/>
        <v>53</v>
      </c>
      <c r="D249" s="26"/>
      <c r="E249" s="26">
        <f>plan_id</f>
        <v>510</v>
      </c>
      <c r="F249" s="26">
        <f t="shared" si="1"/>
        <v>2017</v>
      </c>
      <c r="G249" s="26">
        <f>VLOOKUP(INDIRECT(CHAR(39)&amp;$A249&amp;CHAR(39)&amp;"!r2c"&amp;$C249,0),variables,2,0)</f>
        <v>10910</v>
      </c>
      <c r="H249" s="29">
        <f t="array" ref="H249">IF(AND(G249&gt;=10861,G249&lt;=10863),TEXT(INDIRECT(CHAR(39)&amp;$A249&amp;CHAR(39)&amp;"!r"&amp;$B249&amp;"c"&amp;$C249,0),"dd-mmm-yyyy"),(INDIRECT(CHAR(39)&amp;$A249&amp;CHAR(39)&amp;"!r"&amp;$B249&amp;"c"&amp;$C249,0)))</f>
        <v>8390352464</v>
      </c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3.5" customHeight="1">
      <c r="A250" s="26" t="s">
        <v>771</v>
      </c>
      <c r="B250" s="26">
        <f t="shared" si="6"/>
        <v>6</v>
      </c>
      <c r="C250" s="26">
        <f t="shared" si="7"/>
        <v>54</v>
      </c>
      <c r="D250" s="26"/>
      <c r="E250" s="26">
        <f>plan_id</f>
        <v>510</v>
      </c>
      <c r="F250" s="26">
        <f t="shared" si="1"/>
        <v>2017</v>
      </c>
      <c r="G250" s="26">
        <f>VLOOKUP(INDIRECT(CHAR(39)&amp;$A250&amp;CHAR(39)&amp;"!r2c"&amp;$C250,0),variables,2,0)</f>
        <v>10911</v>
      </c>
      <c r="H250" s="29">
        <f t="array" ref="H250">IF(AND(G250&gt;=10861,G250&lt;=10863),TEXT(INDIRECT(CHAR(39)&amp;$A250&amp;CHAR(39)&amp;"!r"&amp;$B250&amp;"c"&amp;$C250,0),"dd-mmm-yyyy"),(INDIRECT(CHAR(39)&amp;$A250&amp;CHAR(39)&amp;"!r"&amp;$B250&amp;"c"&amp;$C250,0)))</f>
        <v>0</v>
      </c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3.5" customHeight="1">
      <c r="A251" s="26" t="s">
        <v>771</v>
      </c>
      <c r="B251" s="26">
        <f t="shared" si="6"/>
        <v>6</v>
      </c>
      <c r="C251" s="26">
        <f t="shared" si="7"/>
        <v>55</v>
      </c>
      <c r="D251" s="26"/>
      <c r="E251" s="26">
        <f>plan_id</f>
        <v>510</v>
      </c>
      <c r="F251" s="26">
        <f t="shared" si="1"/>
        <v>2017</v>
      </c>
      <c r="G251" s="26">
        <f>VLOOKUP(INDIRECT(CHAR(39)&amp;$A251&amp;CHAR(39)&amp;"!r2c"&amp;$C251,0),variables,2,0)</f>
        <v>10912</v>
      </c>
      <c r="H251" s="29">
        <f t="array" ref="H251">IF(AND(G251&gt;=10861,G251&lt;=10863),TEXT(INDIRECT(CHAR(39)&amp;$A251&amp;CHAR(39)&amp;"!r"&amp;$B251&amp;"c"&amp;$C251,0),"dd-mmm-yyyy"),(INDIRECT(CHAR(39)&amp;$A251&amp;CHAR(39)&amp;"!r"&amp;$B251&amp;"c"&amp;$C251,0)))</f>
        <v>482486212</v>
      </c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3.5" customHeight="1">
      <c r="A252" s="26" t="s">
        <v>771</v>
      </c>
      <c r="B252" s="26">
        <f t="shared" si="6"/>
        <v>6</v>
      </c>
      <c r="C252" s="26">
        <f t="shared" si="7"/>
        <v>56</v>
      </c>
      <c r="D252" s="26"/>
      <c r="E252" s="26">
        <f>plan_id</f>
        <v>510</v>
      </c>
      <c r="F252" s="26">
        <f t="shared" si="1"/>
        <v>2017</v>
      </c>
      <c r="G252" s="26">
        <f>VLOOKUP(INDIRECT(CHAR(39)&amp;$A252&amp;CHAR(39)&amp;"!r2c"&amp;$C252,0),variables,2,0)</f>
        <v>10913</v>
      </c>
      <c r="H252" s="29">
        <f t="array" ref="H252">IF(AND(G252&gt;=10861,G252&lt;=10863),TEXT(INDIRECT(CHAR(39)&amp;$A252&amp;CHAR(39)&amp;"!r"&amp;$B252&amp;"c"&amp;$C252,0),"dd-mmm-yyyy"),(INDIRECT(CHAR(39)&amp;$A252&amp;CHAR(39)&amp;"!r"&amp;$B252&amp;"c"&amp;$C252,0)))</f>
        <v>-2725599755</v>
      </c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3.5" customHeight="1">
      <c r="A253" s="26" t="s">
        <v>771</v>
      </c>
      <c r="B253" s="26">
        <f t="shared" si="6"/>
        <v>6</v>
      </c>
      <c r="C253" s="26">
        <f t="shared" si="7"/>
        <v>57</v>
      </c>
      <c r="D253" s="26"/>
      <c r="E253" s="26">
        <f>plan_id</f>
        <v>510</v>
      </c>
      <c r="F253" s="26">
        <f t="shared" si="1"/>
        <v>2017</v>
      </c>
      <c r="G253" s="26">
        <f>VLOOKUP(INDIRECT(CHAR(39)&amp;$A253&amp;CHAR(39)&amp;"!r2c"&amp;$C253,0),variables,2,0)</f>
        <v>10914</v>
      </c>
      <c r="H253" s="29">
        <f t="array" ref="H253">IF(AND(G253&gt;=10861,G253&lt;=10863),TEXT(INDIRECT(CHAR(39)&amp;$A253&amp;CHAR(39)&amp;"!r"&amp;$B253&amp;"c"&amp;$C253,0),"dd-mmm-yyyy"),(INDIRECT(CHAR(39)&amp;$A253&amp;CHAR(39)&amp;"!r"&amp;$B253&amp;"c"&amp;$C253,0)))</f>
        <v>4135859276</v>
      </c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3.5" customHeight="1">
      <c r="A254" s="26" t="s">
        <v>771</v>
      </c>
      <c r="B254" s="26">
        <f t="shared" si="6"/>
        <v>6</v>
      </c>
      <c r="C254" s="26">
        <f t="shared" si="7"/>
        <v>58</v>
      </c>
      <c r="D254" s="26"/>
      <c r="E254" s="26">
        <f>plan_id</f>
        <v>510</v>
      </c>
      <c r="F254" s="26">
        <f t="shared" si="1"/>
        <v>2017</v>
      </c>
      <c r="G254" s="26">
        <f>VLOOKUP(INDIRECT(CHAR(39)&amp;$A254&amp;CHAR(39)&amp;"!r2c"&amp;$C254,0),variables,2,0)</f>
        <v>10915</v>
      </c>
      <c r="H254" s="29">
        <f t="array" ref="H254">IF(AND(G254&gt;=10861,G254&lt;=10863),TEXT(INDIRECT(CHAR(39)&amp;$A254&amp;CHAR(39)&amp;"!r"&amp;$B254&amp;"c"&amp;$C254,0),"dd-mmm-yyyy"),(INDIRECT(CHAR(39)&amp;$A254&amp;CHAR(39)&amp;"!r"&amp;$B254&amp;"c"&amp;$C254,0)))</f>
        <v>929130165</v>
      </c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3.5" customHeight="1">
      <c r="A255" s="26" t="s">
        <v>771</v>
      </c>
      <c r="B255" s="26">
        <f t="shared" si="6"/>
        <v>6</v>
      </c>
      <c r="C255" s="26">
        <f t="shared" si="7"/>
        <v>59</v>
      </c>
      <c r="D255" s="26"/>
      <c r="E255" s="26">
        <f>plan_id</f>
        <v>510</v>
      </c>
      <c r="F255" s="26">
        <f t="shared" si="1"/>
        <v>2017</v>
      </c>
      <c r="G255" s="26">
        <f>VLOOKUP(INDIRECT(CHAR(39)&amp;$A255&amp;CHAR(39)&amp;"!r2c"&amp;$C255,0),variables,2,0)</f>
        <v>10916</v>
      </c>
      <c r="H255" s="29">
        <f t="array" ref="H255">IF(AND(G255&gt;=10861,G255&lt;=10863),TEXT(INDIRECT(CHAR(39)&amp;$A255&amp;CHAR(39)&amp;"!r"&amp;$B255&amp;"c"&amp;$C255,0),"dd-mmm-yyyy"),(INDIRECT(CHAR(39)&amp;$A255&amp;CHAR(39)&amp;"!r"&amp;$B255&amp;"c"&amp;$C255,0)))</f>
        <v>5520453001</v>
      </c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3.5" customHeight="1">
      <c r="A256" s="26" t="s">
        <v>771</v>
      </c>
      <c r="B256" s="26">
        <f t="shared" si="6"/>
        <v>6</v>
      </c>
      <c r="C256" s="26">
        <f t="shared" si="7"/>
        <v>60</v>
      </c>
      <c r="D256" s="26"/>
      <c r="E256" s="26">
        <f>plan_id</f>
        <v>510</v>
      </c>
      <c r="F256" s="26">
        <f t="shared" si="1"/>
        <v>2017</v>
      </c>
      <c r="G256" s="26">
        <f>VLOOKUP(INDIRECT(CHAR(39)&amp;$A256&amp;CHAR(39)&amp;"!r2c"&amp;$C256,0),variables,2,0)</f>
        <v>10917</v>
      </c>
      <c r="H256" s="29">
        <f t="array" ref="H256">IF(AND(G256&gt;=10861,G256&lt;=10863),TEXT(INDIRECT(CHAR(39)&amp;$A256&amp;CHAR(39)&amp;"!r"&amp;$B256&amp;"c"&amp;$C256,0),"dd-mmm-yyyy"),(INDIRECT(CHAR(39)&amp;$A256&amp;CHAR(39)&amp;"!r"&amp;$B256&amp;"c"&amp;$C256,0)))</f>
        <v>-6438005920</v>
      </c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3.5" customHeight="1">
      <c r="A257" s="26" t="s">
        <v>771</v>
      </c>
      <c r="B257" s="26">
        <f t="shared" si="6"/>
        <v>6</v>
      </c>
      <c r="C257" s="26">
        <f t="shared" si="7"/>
        <v>61</v>
      </c>
      <c r="D257" s="26"/>
      <c r="E257" s="26">
        <f>plan_id</f>
        <v>510</v>
      </c>
      <c r="F257" s="26">
        <f t="shared" si="1"/>
        <v>2017</v>
      </c>
      <c r="G257" s="26">
        <f>VLOOKUP(INDIRECT(CHAR(39)&amp;$A257&amp;CHAR(39)&amp;"!r2c"&amp;$C257,0),variables,2,0)</f>
        <v>10918</v>
      </c>
      <c r="H257" s="29" t="str">
        <f t="array" ref="H257">IF(AND(G257&gt;=10861,G257&lt;=10863),TEXT(INDIRECT(CHAR(39)&amp;$A257&amp;CHAR(39)&amp;"!r"&amp;$B257&amp;"c"&amp;$C257,0),"dd-mmm-yyyy"),(INDIRECT(CHAR(39)&amp;$A257&amp;CHAR(39)&amp;"!r"&amp;$B257&amp;"c"&amp;$C257,0)))</f>
        <v/>
      </c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3.5" customHeight="1">
      <c r="A258" s="26" t="s">
        <v>771</v>
      </c>
      <c r="B258" s="26">
        <f t="shared" si="6"/>
        <v>6</v>
      </c>
      <c r="C258" s="26">
        <f t="shared" si="7"/>
        <v>62</v>
      </c>
      <c r="D258" s="26"/>
      <c r="E258" s="26">
        <f>plan_id</f>
        <v>510</v>
      </c>
      <c r="F258" s="26">
        <f t="shared" si="1"/>
        <v>2017</v>
      </c>
      <c r="G258" s="26">
        <f>VLOOKUP(INDIRECT(CHAR(39)&amp;$A258&amp;CHAR(39)&amp;"!r2c"&amp;$C258,0),variables,2,0)</f>
        <v>10919</v>
      </c>
      <c r="H258" s="29">
        <f t="array" ref="H258">IF(AND(G258&gt;=10861,G258&lt;=10863),TEXT(INDIRECT(CHAR(39)&amp;$A258&amp;CHAR(39)&amp;"!r"&amp;$B258&amp;"c"&amp;$C258,0),"dd-mmm-yyyy"),(INDIRECT(CHAR(39)&amp;$A258&amp;CHAR(39)&amp;"!r"&amp;$B258&amp;"c"&amp;$C258,0)))</f>
        <v>-6438005920</v>
      </c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3.5" customHeight="1">
      <c r="A259" s="26" t="s">
        <v>771</v>
      </c>
      <c r="B259" s="26">
        <f t="shared" si="6"/>
        <v>6</v>
      </c>
      <c r="C259" s="26">
        <f t="shared" si="7"/>
        <v>63</v>
      </c>
      <c r="D259" s="26"/>
      <c r="E259" s="26">
        <f>plan_id</f>
        <v>510</v>
      </c>
      <c r="F259" s="26">
        <f t="shared" si="1"/>
        <v>2017</v>
      </c>
      <c r="G259" s="26">
        <f>VLOOKUP(INDIRECT(CHAR(39)&amp;$A259&amp;CHAR(39)&amp;"!r2c"&amp;$C259,0),variables,2,0)</f>
        <v>10920</v>
      </c>
      <c r="H259" s="29">
        <f t="array" ref="H259">IF(AND(G259&gt;=10861,G259&lt;=10863),TEXT(INDIRECT(CHAR(39)&amp;$A259&amp;CHAR(39)&amp;"!r"&amp;$B259&amp;"c"&amp;$C259,0),"dd-mmm-yyyy"),(INDIRECT(CHAR(39)&amp;$A259&amp;CHAR(39)&amp;"!r"&amp;$B259&amp;"c"&amp;$C259,0)))</f>
        <v>-22728735</v>
      </c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3.5" customHeight="1">
      <c r="A260" s="26" t="s">
        <v>771</v>
      </c>
      <c r="B260" s="26">
        <f t="shared" si="6"/>
        <v>6</v>
      </c>
      <c r="C260" s="26">
        <f t="shared" si="7"/>
        <v>64</v>
      </c>
      <c r="D260" s="26"/>
      <c r="E260" s="26">
        <f>plan_id</f>
        <v>510</v>
      </c>
      <c r="F260" s="26">
        <f t="shared" si="1"/>
        <v>2017</v>
      </c>
      <c r="G260" s="26">
        <f>VLOOKUP(INDIRECT(CHAR(39)&amp;$A260&amp;CHAR(39)&amp;"!r2c"&amp;$C260,0),variables,2,0)</f>
        <v>10921</v>
      </c>
      <c r="H260" s="29" t="str">
        <f t="array" ref="H260">IF(AND(G260&gt;=10861,G260&lt;=10863),TEXT(INDIRECT(CHAR(39)&amp;$A260&amp;CHAR(39)&amp;"!r"&amp;$B260&amp;"c"&amp;$C260,0),"dd-mmm-yyyy"),(INDIRECT(CHAR(39)&amp;$A260&amp;CHAR(39)&amp;"!r"&amp;$B260&amp;"c"&amp;$C260,0)))</f>
        <v/>
      </c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3.5" customHeight="1">
      <c r="A261" s="26" t="s">
        <v>771</v>
      </c>
      <c r="B261" s="26">
        <f t="shared" si="6"/>
        <v>6</v>
      </c>
      <c r="C261" s="26">
        <f t="shared" si="7"/>
        <v>65</v>
      </c>
      <c r="D261" s="26"/>
      <c r="E261" s="26">
        <f>plan_id</f>
        <v>510</v>
      </c>
      <c r="F261" s="26">
        <f t="shared" si="1"/>
        <v>2017</v>
      </c>
      <c r="G261" s="26">
        <f>VLOOKUP(INDIRECT(CHAR(39)&amp;$A261&amp;CHAR(39)&amp;"!r2c"&amp;$C261,0),variables,2,0)</f>
        <v>10922</v>
      </c>
      <c r="H261" s="29" t="str">
        <f t="array" ref="H261">IF(AND(G261&gt;=10861,G261&lt;=10863),TEXT(INDIRECT(CHAR(39)&amp;$A261&amp;CHAR(39)&amp;"!r"&amp;$B261&amp;"c"&amp;$C261,0),"dd-mmm-yyyy"),(INDIRECT(CHAR(39)&amp;$A261&amp;CHAR(39)&amp;"!r"&amp;$B261&amp;"c"&amp;$C261,0)))</f>
        <v/>
      </c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3.5" customHeight="1">
      <c r="A262" s="26" t="s">
        <v>771</v>
      </c>
      <c r="B262" s="26">
        <f t="shared" si="6"/>
        <v>6</v>
      </c>
      <c r="C262" s="26">
        <f t="shared" si="7"/>
        <v>66</v>
      </c>
      <c r="D262" s="26"/>
      <c r="E262" s="26">
        <f>plan_id</f>
        <v>510</v>
      </c>
      <c r="F262" s="26">
        <f t="shared" si="1"/>
        <v>2017</v>
      </c>
      <c r="G262" s="26">
        <f>VLOOKUP(INDIRECT(CHAR(39)&amp;$A262&amp;CHAR(39)&amp;"!r2c"&amp;$C262,0),variables,2,0)</f>
        <v>10860</v>
      </c>
      <c r="H262" s="29">
        <f t="array" ref="H262">IF(AND(G262&gt;=10861,G262&lt;=10863),TEXT(INDIRECT(CHAR(39)&amp;$A262&amp;CHAR(39)&amp;"!r"&amp;$B262&amp;"c"&amp;$C262,0),"dd-mmm-yyyy"),(INDIRECT(CHAR(39)&amp;$A262&amp;CHAR(39)&amp;"!r"&amp;$B262&amp;"c"&amp;$C262,0)))</f>
        <v>45250956731</v>
      </c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3.5" customHeight="1">
      <c r="A263" s="26" t="s">
        <v>771</v>
      </c>
      <c r="B263" s="26">
        <f t="shared" si="6"/>
        <v>6</v>
      </c>
      <c r="C263" s="26">
        <f t="shared" si="7"/>
        <v>67</v>
      </c>
      <c r="D263" s="26"/>
      <c r="E263" s="26">
        <f>plan_id</f>
        <v>510</v>
      </c>
      <c r="F263" s="26">
        <f t="shared" si="1"/>
        <v>2017</v>
      </c>
      <c r="G263" s="26">
        <f>VLOOKUP(INDIRECT(CHAR(39)&amp;$A263&amp;CHAR(39)&amp;"!r2c"&amp;$C263,0),variables,2,0)</f>
        <v>10923</v>
      </c>
      <c r="H263" s="29">
        <f t="array" ref="H263">IF(AND(G263&gt;=10861,G263&lt;=10863),TEXT(INDIRECT(CHAR(39)&amp;$A263&amp;CHAR(39)&amp;"!r"&amp;$B263&amp;"c"&amp;$C263,0),"dd-mmm-yyyy"),(INDIRECT(CHAR(39)&amp;$A263&amp;CHAR(39)&amp;"!r"&amp;$B263&amp;"c"&amp;$C263,0)))</f>
        <v>76398141920</v>
      </c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3.5" customHeight="1">
      <c r="A264" s="26" t="s">
        <v>771</v>
      </c>
      <c r="B264" s="26">
        <f t="shared" si="6"/>
        <v>7</v>
      </c>
      <c r="C264" s="26">
        <f t="shared" si="7"/>
        <v>3</v>
      </c>
      <c r="D264" s="26"/>
      <c r="E264" s="26">
        <f>plan_id</f>
        <v>510</v>
      </c>
      <c r="F264" s="26">
        <f t="shared" si="1"/>
        <v>2018</v>
      </c>
      <c r="G264" s="26">
        <f>VLOOKUP(INDIRECT(CHAR(39)&amp;$A264&amp;CHAR(39)&amp;"!r2c"&amp;$C264,0),variables,2,0)</f>
        <v>10861</v>
      </c>
      <c r="H264" s="28" t="str">
        <f t="array" ref="H264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3.5" customHeight="1">
      <c r="A265" s="26" t="s">
        <v>771</v>
      </c>
      <c r="B265" s="26">
        <f t="shared" si="6"/>
        <v>7</v>
      </c>
      <c r="C265" s="26">
        <f t="shared" si="7"/>
        <v>4</v>
      </c>
      <c r="D265" s="26"/>
      <c r="E265" s="26">
        <f>plan_id</f>
        <v>510</v>
      </c>
      <c r="F265" s="26">
        <f t="shared" si="1"/>
        <v>2018</v>
      </c>
      <c r="G265" s="26">
        <f>VLOOKUP(INDIRECT(CHAR(39)&amp;$A265&amp;CHAR(39)&amp;"!r2c"&amp;$C265,0),variables,2,0)</f>
        <v>10862</v>
      </c>
      <c r="H265" s="28" t="str">
        <f t="array" ref="H265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3.5" customHeight="1">
      <c r="A266" s="26" t="s">
        <v>771</v>
      </c>
      <c r="B266" s="26">
        <f t="shared" si="6"/>
        <v>7</v>
      </c>
      <c r="C266" s="26">
        <f t="shared" si="7"/>
        <v>5</v>
      </c>
      <c r="D266" s="26"/>
      <c r="E266" s="26">
        <f>plan_id</f>
        <v>510</v>
      </c>
      <c r="F266" s="26">
        <f t="shared" si="1"/>
        <v>2018</v>
      </c>
      <c r="G266" s="26">
        <f>VLOOKUP(INDIRECT(CHAR(39)&amp;$A266&amp;CHAR(39)&amp;"!r2c"&amp;$C266,0),variables,2,0)</f>
        <v>10863</v>
      </c>
      <c r="H266" s="28" t="str">
        <f t="array" ref="H266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3.5" customHeight="1">
      <c r="A267" s="26" t="s">
        <v>771</v>
      </c>
      <c r="B267" s="26">
        <f t="shared" si="6"/>
        <v>7</v>
      </c>
      <c r="C267" s="26">
        <f t="shared" si="7"/>
        <v>6</v>
      </c>
      <c r="D267" s="26"/>
      <c r="E267" s="26">
        <f>plan_id</f>
        <v>510</v>
      </c>
      <c r="F267" s="26">
        <f t="shared" si="1"/>
        <v>2018</v>
      </c>
      <c r="G267" s="26">
        <f>VLOOKUP(INDIRECT(CHAR(39)&amp;$A267&amp;CHAR(39)&amp;"!r2c"&amp;$C267,0),variables,2,0)</f>
        <v>10864</v>
      </c>
      <c r="H267" s="29">
        <f t="array" ref="H267">IF(AND(G267&gt;=10861,G267&lt;=10863),TEXT(INDIRECT(CHAR(39)&amp;$A267&amp;CHAR(39)&amp;"!r"&amp;$B267&amp;"c"&amp;$C267,0),"dd-mmm-yyyy"),(INDIRECT(CHAR(39)&amp;$A267&amp;CHAR(39)&amp;"!r"&amp;$B267&amp;"c"&amp;$C267,0)))</f>
        <v>120453</v>
      </c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3.5" customHeight="1">
      <c r="A268" s="26" t="s">
        <v>771</v>
      </c>
      <c r="B268" s="26">
        <f t="shared" si="6"/>
        <v>7</v>
      </c>
      <c r="C268" s="26">
        <f t="shared" si="7"/>
        <v>7</v>
      </c>
      <c r="D268" s="26"/>
      <c r="E268" s="26">
        <f>plan_id</f>
        <v>510</v>
      </c>
      <c r="F268" s="26">
        <f t="shared" si="1"/>
        <v>2018</v>
      </c>
      <c r="G268" s="26">
        <f>VLOOKUP(INDIRECT(CHAR(39)&amp;$A268&amp;CHAR(39)&amp;"!r2c"&amp;$C268,0),variables,2,0)</f>
        <v>10865</v>
      </c>
      <c r="H268" s="30">
        <f t="array" ref="H268">IF(AND(G268&gt;=10861,G268&lt;=10863),TEXT(INDIRECT(CHAR(39)&amp;$A268&amp;CHAR(39)&amp;"!r"&amp;$B268&amp;"c"&amp;$C268,0),"dd-mmm-yyyy"),(INDIRECT(CHAR(39)&amp;$A268&amp;CHAR(39)&amp;"!r"&amp;$B268&amp;"c"&amp;$C268,0)))</f>
        <v>139269</v>
      </c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3.5" customHeight="1">
      <c r="A269" s="26" t="s">
        <v>771</v>
      </c>
      <c r="B269" s="26">
        <f t="shared" si="6"/>
        <v>7</v>
      </c>
      <c r="C269" s="26">
        <f t="shared" si="7"/>
        <v>8</v>
      </c>
      <c r="D269" s="26"/>
      <c r="E269" s="26">
        <f>plan_id</f>
        <v>510</v>
      </c>
      <c r="F269" s="26">
        <f t="shared" si="1"/>
        <v>2018</v>
      </c>
      <c r="G269" s="26">
        <f>VLOOKUP(INDIRECT(CHAR(39)&amp;$A269&amp;CHAR(39)&amp;"!r2c"&amp;$C269,0),variables,2,0)</f>
        <v>10866</v>
      </c>
      <c r="H269" s="29" t="str">
        <f t="array" ref="H269">IF(AND(G269&gt;=10861,G269&lt;=10863),TEXT(INDIRECT(CHAR(39)&amp;$A269&amp;CHAR(39)&amp;"!r"&amp;$B269&amp;"c"&amp;$C269,0),"dd-mmm-yyyy"),(INDIRECT(CHAR(39)&amp;$A269&amp;CHAR(39)&amp;"!r"&amp;$B269&amp;"c"&amp;$C269,0)))</f>
        <v/>
      </c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3.5" customHeight="1">
      <c r="A270" s="26" t="s">
        <v>771</v>
      </c>
      <c r="B270" s="26">
        <f t="shared" si="6"/>
        <v>7</v>
      </c>
      <c r="C270" s="26">
        <f t="shared" si="7"/>
        <v>9</v>
      </c>
      <c r="D270" s="26"/>
      <c r="E270" s="26">
        <f>plan_id</f>
        <v>510</v>
      </c>
      <c r="F270" s="26">
        <f t="shared" si="1"/>
        <v>2018</v>
      </c>
      <c r="G270" s="26">
        <f>VLOOKUP(INDIRECT(CHAR(39)&amp;$A270&amp;CHAR(39)&amp;"!r2c"&amp;$C270,0),variables,2,0)</f>
        <v>10867</v>
      </c>
      <c r="H270" s="29">
        <f t="array" ref="H270">IF(AND(G270&gt;=10861,G270&lt;=10863),TEXT(INDIRECT(CHAR(39)&amp;$A270&amp;CHAR(39)&amp;"!r"&amp;$B270&amp;"c"&amp;$C270,0),"dd-mmm-yyyy"),(INDIRECT(CHAR(39)&amp;$A270&amp;CHAR(39)&amp;"!r"&amp;$B270&amp;"c"&amp;$C270,0)))</f>
        <v>160425</v>
      </c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3.5" customHeight="1">
      <c r="A271" s="26" t="s">
        <v>771</v>
      </c>
      <c r="B271" s="26">
        <f t="shared" si="6"/>
        <v>7</v>
      </c>
      <c r="C271" s="26">
        <f t="shared" si="7"/>
        <v>10</v>
      </c>
      <c r="D271" s="26"/>
      <c r="E271" s="26">
        <f>plan_id</f>
        <v>510</v>
      </c>
      <c r="F271" s="26">
        <f t="shared" si="1"/>
        <v>2018</v>
      </c>
      <c r="G271" s="26">
        <f>VLOOKUP(INDIRECT(CHAR(39)&amp;$A271&amp;CHAR(39)&amp;"!r2c"&amp;$C271,0),variables,2,0)</f>
        <v>10868</v>
      </c>
      <c r="H271" s="29">
        <f t="array" ref="H271">IF(AND(G271&gt;=10861,G271&lt;=10863),TEXT(INDIRECT(CHAR(39)&amp;$A271&amp;CHAR(39)&amp;"!r"&amp;$B271&amp;"c"&amp;$C271,0),"dd-mmm-yyyy"),(INDIRECT(CHAR(39)&amp;$A271&amp;CHAR(39)&amp;"!r"&amp;$B271&amp;"c"&amp;$C271,0)))</f>
        <v>420147</v>
      </c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3.5" customHeight="1">
      <c r="A272" s="26" t="s">
        <v>771</v>
      </c>
      <c r="B272" s="26">
        <f t="shared" si="6"/>
        <v>7</v>
      </c>
      <c r="C272" s="26">
        <f t="shared" si="7"/>
        <v>11</v>
      </c>
      <c r="D272" s="26"/>
      <c r="E272" s="26">
        <f>plan_id</f>
        <v>510</v>
      </c>
      <c r="F272" s="26">
        <f t="shared" si="1"/>
        <v>2018</v>
      </c>
      <c r="G272" s="26">
        <f>VLOOKUP(INDIRECT(CHAR(39)&amp;$A272&amp;CHAR(39)&amp;"!r2c"&amp;$C272,0),variables,2,0)</f>
        <v>10869</v>
      </c>
      <c r="H272" s="31">
        <f t="array" ref="H272">IF(AND(G272&gt;=10861,G272&lt;=10863),TEXT(INDIRECT(CHAR(39)&amp;$A272&amp;CHAR(39)&amp;"!r"&amp;$B272&amp;"c"&amp;$C272,0),"dd-mmm-yyyy"),(INDIRECT(CHAR(39)&amp;$A272&amp;CHAR(39)&amp;"!r"&amp;$B272&amp;"c"&amp;$C272,0)))</f>
        <v>0.07</v>
      </c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3.5" customHeight="1">
      <c r="A273" s="26" t="s">
        <v>771</v>
      </c>
      <c r="B273" s="26">
        <f t="shared" si="6"/>
        <v>7</v>
      </c>
      <c r="C273" s="26">
        <f t="shared" si="7"/>
        <v>12</v>
      </c>
      <c r="D273" s="26"/>
      <c r="E273" s="26">
        <f>plan_id</f>
        <v>510</v>
      </c>
      <c r="F273" s="26">
        <f t="shared" si="1"/>
        <v>2018</v>
      </c>
      <c r="G273" s="26">
        <f>VLOOKUP(INDIRECT(CHAR(39)&amp;$A273&amp;CHAR(39)&amp;"!r2c"&amp;$C273,0),variables,2,0)</f>
        <v>10870</v>
      </c>
      <c r="H273" s="31">
        <f t="array" ref="H273">IF(AND(G273&gt;=10861,G273&lt;=10863),TEXT(INDIRECT(CHAR(39)&amp;$A273&amp;CHAR(39)&amp;"!r"&amp;$B273&amp;"c"&amp;$C273,0),"dd-mmm-yyyy"),(INDIRECT(CHAR(39)&amp;$A273&amp;CHAR(39)&amp;"!r"&amp;$B273&amp;"c"&amp;$C273,0)))</f>
        <v>0.0358</v>
      </c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3.5" customHeight="1">
      <c r="A274" s="26" t="s">
        <v>771</v>
      </c>
      <c r="B274" s="26">
        <f t="shared" si="6"/>
        <v>7</v>
      </c>
      <c r="C274" s="26">
        <f t="shared" si="7"/>
        <v>13</v>
      </c>
      <c r="D274" s="26"/>
      <c r="E274" s="26">
        <f>plan_id</f>
        <v>510</v>
      </c>
      <c r="F274" s="26">
        <f t="shared" si="1"/>
        <v>2018</v>
      </c>
      <c r="G274" s="26">
        <f>VLOOKUP(INDIRECT(CHAR(39)&amp;$A274&amp;CHAR(39)&amp;"!r2c"&amp;$C274,0),variables,2,0)</f>
        <v>10871</v>
      </c>
      <c r="H274" s="31">
        <f t="array" ref="H274">IF(AND(G274&gt;=10861,G274&lt;=10863),TEXT(INDIRECT(CHAR(39)&amp;$A274&amp;CHAR(39)&amp;"!r"&amp;$B274&amp;"c"&amp;$C274,0),"dd-mmm-yyyy"),(INDIRECT(CHAR(39)&amp;$A274&amp;CHAR(39)&amp;"!r"&amp;$B274&amp;"c"&amp;$C274,0)))</f>
        <v>0.0387</v>
      </c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3.5" customHeight="1">
      <c r="A275" s="26" t="s">
        <v>771</v>
      </c>
      <c r="B275" s="26">
        <f t="shared" si="6"/>
        <v>7</v>
      </c>
      <c r="C275" s="26">
        <f t="shared" si="7"/>
        <v>14</v>
      </c>
      <c r="D275" s="26"/>
      <c r="E275" s="26">
        <f>plan_id</f>
        <v>510</v>
      </c>
      <c r="F275" s="26">
        <f t="shared" si="1"/>
        <v>2018</v>
      </c>
      <c r="G275" s="26">
        <f>VLOOKUP(INDIRECT(CHAR(39)&amp;$A275&amp;CHAR(39)&amp;"!r2c"&amp;$C275,0),variables,2,0)</f>
        <v>10872</v>
      </c>
      <c r="H275" s="28" t="str">
        <f t="array" ref="H275">IF(AND(G275&gt;=10861,G275&lt;=10863),TEXT(INDIRECT(CHAR(39)&amp;$A275&amp;CHAR(39)&amp;"!r"&amp;$B275&amp;"c"&amp;$C275,0),"dd-mmm-yyyy"),(INDIRECT(CHAR(39)&amp;$A275&amp;CHAR(39)&amp;"!r"&amp;$B275&amp;"c"&amp;$C275,0)))</f>
        <v/>
      </c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3.5" customHeight="1">
      <c r="A276" s="26" t="s">
        <v>771</v>
      </c>
      <c r="B276" s="26">
        <f t="shared" si="6"/>
        <v>7</v>
      </c>
      <c r="C276" s="26">
        <f t="shared" si="7"/>
        <v>15</v>
      </c>
      <c r="D276" s="26"/>
      <c r="E276" s="26">
        <f>plan_id</f>
        <v>510</v>
      </c>
      <c r="F276" s="26">
        <f t="shared" si="1"/>
        <v>2018</v>
      </c>
      <c r="G276" s="26">
        <f>VLOOKUP(INDIRECT(CHAR(39)&amp;$A276&amp;CHAR(39)&amp;"!r2c"&amp;$C276,0),variables,2,0)</f>
        <v>10873</v>
      </c>
      <c r="H276" s="31">
        <f t="array" ref="H276">IF(AND(G276&gt;=10861,G276&lt;=10863),TEXT(INDIRECT(CHAR(39)&amp;$A276&amp;CHAR(39)&amp;"!r"&amp;$B276&amp;"c"&amp;$C276,0),"dd-mmm-yyyy"),(INDIRECT(CHAR(39)&amp;$A276&amp;CHAR(39)&amp;"!r"&amp;$B276&amp;"c"&amp;$C276,0)))</f>
        <v>0.07</v>
      </c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3.5" customHeight="1">
      <c r="A277" s="26" t="s">
        <v>771</v>
      </c>
      <c r="B277" s="26">
        <f t="shared" si="6"/>
        <v>7</v>
      </c>
      <c r="C277" s="26">
        <f t="shared" si="7"/>
        <v>16</v>
      </c>
      <c r="D277" s="26"/>
      <c r="E277" s="26">
        <f>plan_id</f>
        <v>510</v>
      </c>
      <c r="F277" s="26">
        <f t="shared" si="1"/>
        <v>2018</v>
      </c>
      <c r="G277" s="26">
        <f>VLOOKUP(INDIRECT(CHAR(39)&amp;$A277&amp;CHAR(39)&amp;"!r2c"&amp;$C277,0),variables,2,0)</f>
        <v>10874</v>
      </c>
      <c r="H277" s="31">
        <f t="array" ref="H277">IF(AND(G277&gt;=10861,G277&lt;=10863),TEXT(INDIRECT(CHAR(39)&amp;$A277&amp;CHAR(39)&amp;"!r"&amp;$B277&amp;"c"&amp;$C277,0),"dd-mmm-yyyy"),(INDIRECT(CHAR(39)&amp;$A277&amp;CHAR(39)&amp;"!r"&amp;$B277&amp;"c"&amp;$C277,0)))</f>
        <v>0.07</v>
      </c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3.5" customHeight="1">
      <c r="A278" s="26" t="s">
        <v>771</v>
      </c>
      <c r="B278" s="26">
        <f t="shared" si="6"/>
        <v>7</v>
      </c>
      <c r="C278" s="26">
        <f t="shared" si="7"/>
        <v>17</v>
      </c>
      <c r="D278" s="26"/>
      <c r="E278" s="26">
        <f>plan_id</f>
        <v>510</v>
      </c>
      <c r="F278" s="26">
        <f t="shared" si="1"/>
        <v>2018</v>
      </c>
      <c r="G278" s="26">
        <f>VLOOKUP(INDIRECT(CHAR(39)&amp;$A278&amp;CHAR(39)&amp;"!r2c"&amp;$C278,0),variables,2,0)</f>
        <v>10875</v>
      </c>
      <c r="H278" s="29">
        <f t="array" ref="H278">IF(AND(G278&gt;=10861,G278&lt;=10863),TEXT(INDIRECT(CHAR(39)&amp;$A278&amp;CHAR(39)&amp;"!r"&amp;$B278&amp;"c"&amp;$C278,0),"dd-mmm-yyyy"),(INDIRECT(CHAR(39)&amp;$A278&amp;CHAR(39)&amp;"!r"&amp;$B278&amp;"c"&amp;$C278,0)))</f>
        <v>129914383296</v>
      </c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3.5" customHeight="1">
      <c r="A279" s="26" t="s">
        <v>771</v>
      </c>
      <c r="B279" s="26">
        <f t="shared" si="6"/>
        <v>7</v>
      </c>
      <c r="C279" s="26">
        <f t="shared" si="7"/>
        <v>18</v>
      </c>
      <c r="D279" s="26"/>
      <c r="E279" s="26">
        <f>plan_id</f>
        <v>510</v>
      </c>
      <c r="F279" s="26">
        <f t="shared" si="1"/>
        <v>2018</v>
      </c>
      <c r="G279" s="26">
        <f>VLOOKUP(INDIRECT(CHAR(39)&amp;$A279&amp;CHAR(39)&amp;"!r2c"&amp;$C279,0),variables,2,0)</f>
        <v>10876</v>
      </c>
      <c r="H279" s="29">
        <f t="array" ref="H279">IF(AND(G279&gt;=10861,G279&lt;=10863),TEXT(INDIRECT(CHAR(39)&amp;$A279&amp;CHAR(39)&amp;"!r"&amp;$B279&amp;"c"&amp;$C279,0),"dd-mmm-yyyy"),(INDIRECT(CHAR(39)&amp;$A279&amp;CHAR(39)&amp;"!r"&amp;$B279&amp;"c"&amp;$C279,0)))</f>
        <v>51969546694</v>
      </c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3.5" customHeight="1">
      <c r="A280" s="26" t="s">
        <v>771</v>
      </c>
      <c r="B280" s="26">
        <f t="shared" si="6"/>
        <v>7</v>
      </c>
      <c r="C280" s="26">
        <f t="shared" si="7"/>
        <v>19</v>
      </c>
      <c r="D280" s="26"/>
      <c r="E280" s="26">
        <f>plan_id</f>
        <v>510</v>
      </c>
      <c r="F280" s="26">
        <f t="shared" si="1"/>
        <v>2018</v>
      </c>
      <c r="G280" s="26">
        <f>VLOOKUP(INDIRECT(CHAR(39)&amp;$A280&amp;CHAR(39)&amp;"!r2c"&amp;$C280,0),variables,2,0)</f>
        <v>10877</v>
      </c>
      <c r="H280" s="29">
        <f t="array" ref="H280">IF(AND(G280&gt;=10861,G280&lt;=10863),TEXT(INDIRECT(CHAR(39)&amp;$A280&amp;CHAR(39)&amp;"!r"&amp;$B280&amp;"c"&amp;$C280,0),"dd-mmm-yyyy"),(INDIRECT(CHAR(39)&amp;$A280&amp;CHAR(39)&amp;"!r"&amp;$B280&amp;"c"&amp;$C280,0)))</f>
        <v>77944836602</v>
      </c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3.5" customHeight="1">
      <c r="A281" s="26" t="s">
        <v>771</v>
      </c>
      <c r="B281" s="26">
        <f t="shared" si="6"/>
        <v>7</v>
      </c>
      <c r="C281" s="26">
        <f t="shared" si="7"/>
        <v>20</v>
      </c>
      <c r="D281" s="26"/>
      <c r="E281" s="26">
        <f>plan_id</f>
        <v>510</v>
      </c>
      <c r="F281" s="26">
        <f t="shared" si="1"/>
        <v>2018</v>
      </c>
      <c r="G281" s="26">
        <f>VLOOKUP(INDIRECT(CHAR(39)&amp;$A281&amp;CHAR(39)&amp;"!r2c"&amp;$C281,0),variables,2,0)</f>
        <v>10878</v>
      </c>
      <c r="H281" s="31">
        <f t="array" ref="H281">IF(AND(G281&gt;=10861,G281&lt;=10863),TEXT(INDIRECT(CHAR(39)&amp;$A281&amp;CHAR(39)&amp;"!r"&amp;$B281&amp;"c"&amp;$C281,0),"dd-mmm-yyyy"),(INDIRECT(CHAR(39)&amp;$A281&amp;CHAR(39)&amp;"!r"&amp;$B281&amp;"c"&amp;$C281,0)))</f>
        <v>0.4</v>
      </c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3.5" customHeight="1">
      <c r="A282" s="26" t="s">
        <v>771</v>
      </c>
      <c r="B282" s="26">
        <f t="shared" si="6"/>
        <v>7</v>
      </c>
      <c r="C282" s="26">
        <f t="shared" si="7"/>
        <v>21</v>
      </c>
      <c r="D282" s="26"/>
      <c r="E282" s="26">
        <f>plan_id</f>
        <v>510</v>
      </c>
      <c r="F282" s="26">
        <f t="shared" si="1"/>
        <v>2018</v>
      </c>
      <c r="G282" s="26">
        <f>VLOOKUP(INDIRECT(CHAR(39)&amp;$A282&amp;CHAR(39)&amp;"!r2c"&amp;$C282,0),variables,2,0)</f>
        <v>10879</v>
      </c>
      <c r="H282" s="29">
        <f t="array" ref="H282">IF(AND(G282&gt;=10861,G282&lt;=10863),TEXT(INDIRECT(CHAR(39)&amp;$A282&amp;CHAR(39)&amp;"!r"&amp;$B282&amp;"c"&amp;$C282,0),"dd-mmm-yyyy"),(INDIRECT(CHAR(39)&amp;$A282&amp;CHAR(39)&amp;"!r"&amp;$B282&amp;"c"&amp;$C282,0)))</f>
        <v>10163980000</v>
      </c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3.5" customHeight="1">
      <c r="A283" s="26" t="s">
        <v>771</v>
      </c>
      <c r="B283" s="26">
        <f t="shared" si="6"/>
        <v>7</v>
      </c>
      <c r="C283" s="26">
        <f t="shared" si="7"/>
        <v>22</v>
      </c>
      <c r="D283" s="26"/>
      <c r="E283" s="26">
        <f>plan_id</f>
        <v>510</v>
      </c>
      <c r="F283" s="26">
        <f t="shared" si="1"/>
        <v>2018</v>
      </c>
      <c r="G283" s="26">
        <f>VLOOKUP(INDIRECT(CHAR(39)&amp;$A283&amp;CHAR(39)&amp;"!r2c"&amp;$C283,0),variables,2,0)</f>
        <v>10880</v>
      </c>
      <c r="H283" s="29">
        <f t="array" ref="H283">IF(AND(G283&gt;=10861,G283&lt;=10863),TEXT(INDIRECT(CHAR(39)&amp;$A283&amp;CHAR(39)&amp;"!r"&amp;$B283&amp;"c"&amp;$C283,0),"dd-mmm-yyyy"),(INDIRECT(CHAR(39)&amp;$A283&amp;CHAR(39)&amp;"!r"&amp;$B283&amp;"c"&amp;$C283,0)))</f>
        <v>6956672541</v>
      </c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3.5" customHeight="1">
      <c r="A284" s="26" t="s">
        <v>771</v>
      </c>
      <c r="B284" s="26">
        <f t="shared" si="6"/>
        <v>7</v>
      </c>
      <c r="C284" s="26">
        <f t="shared" si="7"/>
        <v>23</v>
      </c>
      <c r="D284" s="26"/>
      <c r="E284" s="26">
        <f>plan_id</f>
        <v>510</v>
      </c>
      <c r="F284" s="26">
        <f t="shared" si="1"/>
        <v>2018</v>
      </c>
      <c r="G284" s="26">
        <f>VLOOKUP(INDIRECT(CHAR(39)&amp;$A284&amp;CHAR(39)&amp;"!r2c"&amp;$C284,0),variables,2,0)</f>
        <v>10881</v>
      </c>
      <c r="H284" s="29">
        <f t="array" ref="H284">IF(AND(G284&gt;=10861,G284&lt;=10863),TEXT(INDIRECT(CHAR(39)&amp;$A284&amp;CHAR(39)&amp;"!r"&amp;$B284&amp;"c"&amp;$C284,0),"dd-mmm-yyyy"),(INDIRECT(CHAR(39)&amp;$A284&amp;CHAR(39)&amp;"!r"&amp;$B284&amp;"c"&amp;$C284,0)))</f>
        <v>4985165423</v>
      </c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3.5" customHeight="1">
      <c r="A285" s="26" t="s">
        <v>771</v>
      </c>
      <c r="B285" s="26">
        <f t="shared" si="6"/>
        <v>7</v>
      </c>
      <c r="C285" s="26">
        <f t="shared" si="7"/>
        <v>24</v>
      </c>
      <c r="D285" s="26"/>
      <c r="E285" s="26">
        <f>plan_id</f>
        <v>510</v>
      </c>
      <c r="F285" s="26">
        <f t="shared" si="1"/>
        <v>2018</v>
      </c>
      <c r="G285" s="26">
        <f>VLOOKUP(INDIRECT(CHAR(39)&amp;$A285&amp;CHAR(39)&amp;"!r2c"&amp;$C285,0),variables,2,0)</f>
        <v>10882</v>
      </c>
      <c r="H285" s="29">
        <f t="array" ref="H285">IF(AND(G285&gt;=10861,G285&lt;=10863),TEXT(INDIRECT(CHAR(39)&amp;$A285&amp;CHAR(39)&amp;"!r"&amp;$B285&amp;"c"&amp;$C285,0),"dd-mmm-yyyy"),(INDIRECT(CHAR(39)&amp;$A285&amp;CHAR(39)&amp;"!r"&amp;$B285&amp;"c"&amp;$C285,0)))</f>
        <v>2464771187</v>
      </c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3.5" customHeight="1">
      <c r="A286" s="26" t="s">
        <v>771</v>
      </c>
      <c r="B286" s="26">
        <f t="shared" si="6"/>
        <v>7</v>
      </c>
      <c r="C286" s="26">
        <f t="shared" si="7"/>
        <v>25</v>
      </c>
      <c r="D286" s="26"/>
      <c r="E286" s="26">
        <f>plan_id</f>
        <v>510</v>
      </c>
      <c r="F286" s="26">
        <f t="shared" si="1"/>
        <v>2018</v>
      </c>
      <c r="G286" s="26">
        <f>VLOOKUP(INDIRECT(CHAR(39)&amp;$A286&amp;CHAR(39)&amp;"!r2c"&amp;$C286,0),variables,2,0)</f>
        <v>10883</v>
      </c>
      <c r="H286" s="31">
        <f t="array" ref="H286">IF(AND(G286&gt;=10861,G286&lt;=10863),TEXT(INDIRECT(CHAR(39)&amp;$A286&amp;CHAR(39)&amp;"!r"&amp;$B286&amp;"c"&amp;$C286,0),"dd-mmm-yyyy"),(INDIRECT(CHAR(39)&amp;$A286&amp;CHAR(39)&amp;"!r"&amp;$B286&amp;"c"&amp;$C286,0)))</f>
        <v>0.6966519021</v>
      </c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3.5" customHeight="1">
      <c r="A287" s="26" t="s">
        <v>771</v>
      </c>
      <c r="B287" s="26">
        <f t="shared" si="6"/>
        <v>7</v>
      </c>
      <c r="C287" s="26">
        <f t="shared" si="7"/>
        <v>26</v>
      </c>
      <c r="D287" s="26"/>
      <c r="E287" s="26">
        <f>plan_id</f>
        <v>510</v>
      </c>
      <c r="F287" s="26">
        <f t="shared" si="1"/>
        <v>2018</v>
      </c>
      <c r="G287" s="26">
        <f>VLOOKUP(INDIRECT(CHAR(39)&amp;$A287&amp;CHAR(39)&amp;"!r2c"&amp;$C287,0),variables,2,0)</f>
        <v>10884</v>
      </c>
      <c r="H287" s="31">
        <f t="array" ref="H287">IF(AND(G287&gt;=10861,G287&lt;=10863),TEXT(INDIRECT(CHAR(39)&amp;$A287&amp;CHAR(39)&amp;"!r"&amp;$B287&amp;"c"&amp;$C287,0),"dd-mmm-yyyy"),(INDIRECT(CHAR(39)&amp;$A287&amp;CHAR(39)&amp;"!r"&amp;$B287&amp;"c"&amp;$C287,0)))</f>
        <v>0.411</v>
      </c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3.5" customHeight="1">
      <c r="A288" s="26" t="s">
        <v>771</v>
      </c>
      <c r="B288" s="26">
        <f t="shared" si="6"/>
        <v>7</v>
      </c>
      <c r="C288" s="26">
        <f t="shared" si="7"/>
        <v>27</v>
      </c>
      <c r="D288" s="26"/>
      <c r="E288" s="26">
        <f>plan_id</f>
        <v>510</v>
      </c>
      <c r="F288" s="26">
        <f t="shared" si="1"/>
        <v>2018</v>
      </c>
      <c r="G288" s="26">
        <f>VLOOKUP(INDIRECT(CHAR(39)&amp;$A288&amp;CHAR(39)&amp;"!r2c"&amp;$C288,0),variables,2,0)</f>
        <v>10885</v>
      </c>
      <c r="H288" s="29">
        <f t="array" ref="H288">IF(AND(G288&gt;=10861,G288&lt;=10863),TEXT(INDIRECT(CHAR(39)&amp;$A288&amp;CHAR(39)&amp;"!r"&amp;$B288&amp;"c"&amp;$C288,0),"dd-mmm-yyyy"),(INDIRECT(CHAR(39)&amp;$A288&amp;CHAR(39)&amp;"!r"&amp;$B288&amp;"c"&amp;$C288,0)))</f>
        <v>7080756000</v>
      </c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3.5" customHeight="1">
      <c r="A289" s="26" t="s">
        <v>771</v>
      </c>
      <c r="B289" s="26">
        <f t="shared" si="6"/>
        <v>7</v>
      </c>
      <c r="C289" s="26">
        <f t="shared" si="7"/>
        <v>28</v>
      </c>
      <c r="D289" s="26"/>
      <c r="E289" s="26">
        <f>plan_id</f>
        <v>510</v>
      </c>
      <c r="F289" s="26">
        <f t="shared" si="1"/>
        <v>2018</v>
      </c>
      <c r="G289" s="26">
        <f>VLOOKUP(INDIRECT(CHAR(39)&amp;$A289&amp;CHAR(39)&amp;"!r2c"&amp;$C289,0),variables,2,0)</f>
        <v>10886</v>
      </c>
      <c r="H289" s="29">
        <f t="array" ref="H289">IF(AND(G289&gt;=10861,G289&lt;=10863),TEXT(INDIRECT(CHAR(39)&amp;$A289&amp;CHAR(39)&amp;"!r"&amp;$B289&amp;"c"&amp;$C289,0),"dd-mmm-yyyy"),(INDIRECT(CHAR(39)&amp;$A289&amp;CHAR(39)&amp;"!r"&amp;$B289&amp;"c"&amp;$C289,0)))</f>
        <v>4178650000</v>
      </c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3.5" customHeight="1">
      <c r="A290" s="26" t="s">
        <v>771</v>
      </c>
      <c r="B290" s="26">
        <f t="shared" si="6"/>
        <v>7</v>
      </c>
      <c r="C290" s="26">
        <f t="shared" si="7"/>
        <v>29</v>
      </c>
      <c r="D290" s="26"/>
      <c r="E290" s="26">
        <f>plan_id</f>
        <v>510</v>
      </c>
      <c r="F290" s="26">
        <f t="shared" si="1"/>
        <v>2018</v>
      </c>
      <c r="G290" s="26">
        <f>VLOOKUP(INDIRECT(CHAR(39)&amp;$A290&amp;CHAR(39)&amp;"!r2c"&amp;$C290,0),variables,2,0)</f>
        <v>10887</v>
      </c>
      <c r="H290" s="29">
        <f t="array" ref="H290">IF(AND(G290&gt;=10861,G290&lt;=10863),TEXT(INDIRECT(CHAR(39)&amp;$A290&amp;CHAR(39)&amp;"!r"&amp;$B290&amp;"c"&amp;$C290,0),"dd-mmm-yyyy"),(INDIRECT(CHAR(39)&amp;$A290&amp;CHAR(39)&amp;"!r"&amp;$B290&amp;"c"&amp;$C290,0)))</f>
        <v>2902106000</v>
      </c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3.5" customHeight="1">
      <c r="A291" s="26" t="s">
        <v>771</v>
      </c>
      <c r="B291" s="26">
        <f t="shared" si="6"/>
        <v>7</v>
      </c>
      <c r="C291" s="26">
        <f t="shared" si="7"/>
        <v>30</v>
      </c>
      <c r="D291" s="26"/>
      <c r="E291" s="26">
        <f>plan_id</f>
        <v>510</v>
      </c>
      <c r="F291" s="26">
        <f t="shared" si="1"/>
        <v>2018</v>
      </c>
      <c r="G291" s="26">
        <f>VLOOKUP(INDIRECT(CHAR(39)&amp;$A291&amp;CHAR(39)&amp;"!r2c"&amp;$C291,0),variables,2,0)</f>
        <v>10883</v>
      </c>
      <c r="H291" s="31">
        <f t="array" ref="H291">IF(AND(G291&gt;=10861,G291&lt;=10863),TEXT(INDIRECT(CHAR(39)&amp;$A291&amp;CHAR(39)&amp;"!r"&amp;$B291&amp;"c"&amp;$C291,0),"dd-mmm-yyyy"),(INDIRECT(CHAR(39)&amp;$A291&amp;CHAR(39)&amp;"!r"&amp;$B291&amp;"c"&amp;$C291,0)))</f>
        <v>0.5901417871</v>
      </c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3.5" customHeight="1">
      <c r="A292" s="26" t="s">
        <v>771</v>
      </c>
      <c r="B292" s="26">
        <f t="shared" si="6"/>
        <v>7</v>
      </c>
      <c r="C292" s="26">
        <f t="shared" si="7"/>
        <v>31</v>
      </c>
      <c r="D292" s="26"/>
      <c r="E292" s="26">
        <f>plan_id</f>
        <v>510</v>
      </c>
      <c r="F292" s="26">
        <f t="shared" si="1"/>
        <v>2018</v>
      </c>
      <c r="G292" s="26">
        <f>VLOOKUP(INDIRECT(CHAR(39)&amp;$A292&amp;CHAR(39)&amp;"!r2c"&amp;$C292,0),variables,2,0)</f>
        <v>10889</v>
      </c>
      <c r="H292" s="29">
        <f t="array" ref="H292">IF(AND(G292&gt;=10861,G292&lt;=10863),TEXT(INDIRECT(CHAR(39)&amp;$A292&amp;CHAR(39)&amp;"!r"&amp;$B292&amp;"c"&amp;$C292,0),"dd-mmm-yyyy"),(INDIRECT(CHAR(39)&amp;$A292&amp;CHAR(39)&amp;"!r"&amp;$B292&amp;"c"&amp;$C292,0)))</f>
        <v>1838002948</v>
      </c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3.5" customHeight="1">
      <c r="A293" s="26" t="s">
        <v>771</v>
      </c>
      <c r="B293" s="26">
        <f t="shared" si="6"/>
        <v>7</v>
      </c>
      <c r="C293" s="26">
        <f t="shared" si="7"/>
        <v>32</v>
      </c>
      <c r="D293" s="26"/>
      <c r="E293" s="26">
        <f>plan_id</f>
        <v>510</v>
      </c>
      <c r="F293" s="26">
        <f t="shared" si="1"/>
        <v>2018</v>
      </c>
      <c r="G293" s="26">
        <f>VLOOKUP(INDIRECT(CHAR(39)&amp;$A293&amp;CHAR(39)&amp;"!r2c"&amp;$C293,0),variables,2,0)</f>
        <v>10890</v>
      </c>
      <c r="H293" s="29">
        <f t="array" ref="H293">IF(AND(G293&gt;=10861,G293&lt;=10863),TEXT(INDIRECT(CHAR(39)&amp;$A293&amp;CHAR(39)&amp;"!r"&amp;$B293&amp;"c"&amp;$C293,0),"dd-mmm-yyyy"),(INDIRECT(CHAR(39)&amp;$A293&amp;CHAR(39)&amp;"!r"&amp;$B293&amp;"c"&amp;$C293,0)))</f>
        <v>8703519454</v>
      </c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3.5" customHeight="1">
      <c r="A294" s="26" t="s">
        <v>771</v>
      </c>
      <c r="B294" s="26">
        <f t="shared" si="6"/>
        <v>7</v>
      </c>
      <c r="C294" s="26">
        <f t="shared" si="7"/>
        <v>33</v>
      </c>
      <c r="D294" s="26"/>
      <c r="E294" s="26">
        <f>plan_id</f>
        <v>510</v>
      </c>
      <c r="F294" s="26">
        <f t="shared" si="1"/>
        <v>2018</v>
      </c>
      <c r="G294" s="26">
        <f>VLOOKUP(INDIRECT(CHAR(39)&amp;$A294&amp;CHAR(39)&amp;"!r2c"&amp;$C294,0),variables,2,0)</f>
        <v>10891</v>
      </c>
      <c r="H294" s="29">
        <f t="array" ref="H294">IF(AND(G294&gt;=10861,G294&lt;=10863),TEXT(INDIRECT(CHAR(39)&amp;$A294&amp;CHAR(39)&amp;"!r"&amp;$B294&amp;"c"&amp;$C294,0),"dd-mmm-yyyy"),(INDIRECT(CHAR(39)&amp;$A294&amp;CHAR(39)&amp;"!r"&amp;$B294&amp;"c"&amp;$C294,0)))</f>
        <v>-374603419</v>
      </c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3.5" customHeight="1">
      <c r="A295" s="26" t="s">
        <v>771</v>
      </c>
      <c r="B295" s="26">
        <f t="shared" si="6"/>
        <v>7</v>
      </c>
      <c r="C295" s="26">
        <f t="shared" si="7"/>
        <v>34</v>
      </c>
      <c r="D295" s="26"/>
      <c r="E295" s="26">
        <f>plan_id</f>
        <v>510</v>
      </c>
      <c r="F295" s="26">
        <f t="shared" si="1"/>
        <v>2018</v>
      </c>
      <c r="G295" s="26">
        <f>VLOOKUP(INDIRECT(CHAR(39)&amp;$A295&amp;CHAR(39)&amp;"!r2c"&amp;$C295,0),variables,2,0)</f>
        <v>10892</v>
      </c>
      <c r="H295" s="29">
        <f t="array" ref="H295">IF(AND(G295&gt;=10861,G295&lt;=10863),TEXT(INDIRECT(CHAR(39)&amp;$A295&amp;CHAR(39)&amp;"!r"&amp;$B295&amp;"c"&amp;$C295,0),"dd-mmm-yyyy"),(INDIRECT(CHAR(39)&amp;$A295&amp;CHAR(39)&amp;"!r"&amp;$B295&amp;"c"&amp;$C295,0)))</f>
        <v>436303122</v>
      </c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3.5" customHeight="1">
      <c r="A296" s="26" t="s">
        <v>771</v>
      </c>
      <c r="B296" s="26">
        <f t="shared" si="6"/>
        <v>7</v>
      </c>
      <c r="C296" s="26">
        <f t="shared" si="7"/>
        <v>35</v>
      </c>
      <c r="D296" s="26"/>
      <c r="E296" s="26">
        <f>plan_id</f>
        <v>510</v>
      </c>
      <c r="F296" s="26">
        <f t="shared" si="1"/>
        <v>2018</v>
      </c>
      <c r="G296" s="26">
        <f>VLOOKUP(INDIRECT(CHAR(39)&amp;$A296&amp;CHAR(39)&amp;"!r2c"&amp;$C296,0),variables,2,0)</f>
        <v>10893</v>
      </c>
      <c r="H296" s="29">
        <f t="array" ref="H296">IF(AND(G296&gt;=10861,G296&lt;=10863),TEXT(INDIRECT(CHAR(39)&amp;$A296&amp;CHAR(39)&amp;"!r"&amp;$B296&amp;"c"&amp;$C296,0),"dd-mmm-yyyy"),(INDIRECT(CHAR(39)&amp;$A296&amp;CHAR(39)&amp;"!r"&amp;$B296&amp;"c"&amp;$C296,0)))</f>
        <v>1028141645</v>
      </c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3.5" customHeight="1">
      <c r="A297" s="26" t="s">
        <v>771</v>
      </c>
      <c r="B297" s="26">
        <f t="shared" si="6"/>
        <v>7</v>
      </c>
      <c r="C297" s="26">
        <f t="shared" si="7"/>
        <v>36</v>
      </c>
      <c r="D297" s="26"/>
      <c r="E297" s="26">
        <f>plan_id</f>
        <v>510</v>
      </c>
      <c r="F297" s="26">
        <f t="shared" si="1"/>
        <v>2018</v>
      </c>
      <c r="G297" s="26">
        <f>VLOOKUP(INDIRECT(CHAR(39)&amp;$A297&amp;CHAR(39)&amp;"!r2c"&amp;$C297,0),variables,2,0)</f>
        <v>10894</v>
      </c>
      <c r="H297" s="29">
        <f t="array" ref="H297">IF(AND(G297&gt;=10861,G297&lt;=10863),TEXT(INDIRECT(CHAR(39)&amp;$A297&amp;CHAR(39)&amp;"!r"&amp;$B297&amp;"c"&amp;$C297,0),"dd-mmm-yyyy"),(INDIRECT(CHAR(39)&amp;$A297&amp;CHAR(39)&amp;"!r"&amp;$B297&amp;"c"&amp;$C297,0)))</f>
        <v>-938037245</v>
      </c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3.5" customHeight="1">
      <c r="A298" s="26" t="s">
        <v>771</v>
      </c>
      <c r="B298" s="26">
        <f t="shared" si="6"/>
        <v>7</v>
      </c>
      <c r="C298" s="26">
        <f t="shared" si="7"/>
        <v>37</v>
      </c>
      <c r="D298" s="26"/>
      <c r="E298" s="26">
        <f>plan_id</f>
        <v>510</v>
      </c>
      <c r="F298" s="26">
        <f t="shared" si="1"/>
        <v>2018</v>
      </c>
      <c r="G298" s="26">
        <f>VLOOKUP(INDIRECT(CHAR(39)&amp;$A298&amp;CHAR(39)&amp;"!r2c"&amp;$C298,0),variables,2,0)</f>
        <v>10895</v>
      </c>
      <c r="H298" s="29">
        <f t="array" ref="H298">IF(AND(G298&gt;=10861,G298&lt;=10863),TEXT(INDIRECT(CHAR(39)&amp;$A298&amp;CHAR(39)&amp;"!r"&amp;$B298&amp;"c"&amp;$C298,0),"dd-mmm-yyyy"),(INDIRECT(CHAR(39)&amp;$A298&amp;CHAR(39)&amp;"!r"&amp;$B298&amp;"c"&amp;$C298,0)))</f>
        <v>-3405357881</v>
      </c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3.5" customHeight="1">
      <c r="A299" s="26" t="s">
        <v>771</v>
      </c>
      <c r="B299" s="26">
        <f t="shared" si="6"/>
        <v>7</v>
      </c>
      <c r="C299" s="26">
        <f t="shared" si="7"/>
        <v>38</v>
      </c>
      <c r="D299" s="26"/>
      <c r="E299" s="26">
        <f>plan_id</f>
        <v>510</v>
      </c>
      <c r="F299" s="26">
        <f t="shared" si="1"/>
        <v>2018</v>
      </c>
      <c r="G299" s="26">
        <f>VLOOKUP(INDIRECT(CHAR(39)&amp;$A299&amp;CHAR(39)&amp;"!r2c"&amp;$C299,0),variables,2,0)</f>
        <v>10896</v>
      </c>
      <c r="H299" s="29">
        <f t="array" ref="H299">IF(AND(G299&gt;=10861,G299&lt;=10863),TEXT(INDIRECT(CHAR(39)&amp;$A299&amp;CHAR(39)&amp;"!r"&amp;$B299&amp;"c"&amp;$C299,0),"dd-mmm-yyyy"),(INDIRECT(CHAR(39)&amp;$A299&amp;CHAR(39)&amp;"!r"&amp;$B299&amp;"c"&amp;$C299,0)))</f>
        <v>-352846979</v>
      </c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3.5" customHeight="1">
      <c r="A300" s="26" t="s">
        <v>771</v>
      </c>
      <c r="B300" s="26">
        <f t="shared" si="6"/>
        <v>7</v>
      </c>
      <c r="C300" s="26">
        <f t="shared" si="7"/>
        <v>39</v>
      </c>
      <c r="D300" s="26"/>
      <c r="E300" s="26">
        <f>plan_id</f>
        <v>510</v>
      </c>
      <c r="F300" s="26">
        <f t="shared" si="1"/>
        <v>2018</v>
      </c>
      <c r="G300" s="26">
        <f>VLOOKUP(INDIRECT(CHAR(39)&amp;$A300&amp;CHAR(39)&amp;"!r2c"&amp;$C300,0),variables,2,0)</f>
        <v>10897</v>
      </c>
      <c r="H300" s="29">
        <f t="array" ref="H300">IF(AND(G300&gt;=10861,G300&lt;=10863),TEXT(INDIRECT(CHAR(39)&amp;$A300&amp;CHAR(39)&amp;"!r"&amp;$B300&amp;"c"&amp;$C300,0),"dd-mmm-yyyy"),(INDIRECT(CHAR(39)&amp;$A300&amp;CHAR(39)&amp;"!r"&amp;$B300&amp;"c"&amp;$C300,0)))</f>
        <v>21550896</v>
      </c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3.5" customHeight="1">
      <c r="A301" s="26" t="s">
        <v>771</v>
      </c>
      <c r="B301" s="26">
        <f t="shared" si="6"/>
        <v>7</v>
      </c>
      <c r="C301" s="26">
        <f t="shared" si="7"/>
        <v>40</v>
      </c>
      <c r="D301" s="26"/>
      <c r="E301" s="26">
        <f>plan_id</f>
        <v>510</v>
      </c>
      <c r="F301" s="26">
        <f t="shared" si="1"/>
        <v>2018</v>
      </c>
      <c r="G301" s="26">
        <f>VLOOKUP(INDIRECT(CHAR(39)&amp;$A301&amp;CHAR(39)&amp;"!r2c"&amp;$C301,0),variables,2,0)</f>
        <v>10898</v>
      </c>
      <c r="H301" s="29" t="str">
        <f t="array" ref="H301">IF(AND(G301&gt;=10861,G301&lt;=10863),TEXT(INDIRECT(CHAR(39)&amp;$A301&amp;CHAR(39)&amp;"!r"&amp;$B301&amp;"c"&amp;$C301,0),"dd-mmm-yyyy"),(INDIRECT(CHAR(39)&amp;$A301&amp;CHAR(39)&amp;"!r"&amp;$B301&amp;"c"&amp;$C301,0)))</f>
        <v/>
      </c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3.5" customHeight="1">
      <c r="A302" s="26" t="s">
        <v>771</v>
      </c>
      <c r="B302" s="26">
        <f t="shared" si="6"/>
        <v>7</v>
      </c>
      <c r="C302" s="26">
        <f t="shared" si="7"/>
        <v>41</v>
      </c>
      <c r="D302" s="26"/>
      <c r="E302" s="26">
        <f>plan_id</f>
        <v>510</v>
      </c>
      <c r="F302" s="26">
        <f t="shared" si="1"/>
        <v>2018</v>
      </c>
      <c r="G302" s="26">
        <f>VLOOKUP(INDIRECT(CHAR(39)&amp;$A302&amp;CHAR(39)&amp;"!r2c"&amp;$C302,0),variables,2,0)</f>
        <v>10899</v>
      </c>
      <c r="H302" s="29" t="str">
        <f t="array" ref="H302">IF(AND(G302&gt;=10861,G302&lt;=10863),TEXT(INDIRECT(CHAR(39)&amp;$A302&amp;CHAR(39)&amp;"!r"&amp;$B302&amp;"c"&amp;$C302,0),"dd-mmm-yyyy"),(INDIRECT(CHAR(39)&amp;$A302&amp;CHAR(39)&amp;"!r"&amp;$B302&amp;"c"&amp;$C302,0)))</f>
        <v/>
      </c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3.5" customHeight="1">
      <c r="A303" s="26" t="s">
        <v>771</v>
      </c>
      <c r="B303" s="26">
        <f t="shared" si="6"/>
        <v>7</v>
      </c>
      <c r="C303" s="26">
        <f t="shared" si="7"/>
        <v>42</v>
      </c>
      <c r="D303" s="26"/>
      <c r="E303" s="26">
        <f>plan_id</f>
        <v>510</v>
      </c>
      <c r="F303" s="26">
        <f t="shared" si="1"/>
        <v>2018</v>
      </c>
      <c r="G303" s="26">
        <f>VLOOKUP(INDIRECT(CHAR(39)&amp;$A303&amp;CHAR(39)&amp;"!r2c"&amp;$C303,0),variables,2,0)</f>
        <v>11006</v>
      </c>
      <c r="H303" s="29" t="str">
        <f t="array" ref="H303">IF(AND(G303&gt;=10861,G303&lt;=10863),TEXT(INDIRECT(CHAR(39)&amp;$A303&amp;CHAR(39)&amp;"!r"&amp;$B303&amp;"c"&amp;$C303,0),"dd-mmm-yyyy"),(INDIRECT(CHAR(39)&amp;$A303&amp;CHAR(39)&amp;"!r"&amp;$B303&amp;"c"&amp;$C303,0)))</f>
        <v/>
      </c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3.5" customHeight="1">
      <c r="A304" s="26" t="s">
        <v>771</v>
      </c>
      <c r="B304" s="26">
        <f t="shared" si="6"/>
        <v>7</v>
      </c>
      <c r="C304" s="26">
        <f t="shared" si="7"/>
        <v>43</v>
      </c>
      <c r="D304" s="26"/>
      <c r="E304" s="26">
        <f>plan_id</f>
        <v>510</v>
      </c>
      <c r="F304" s="26">
        <f t="shared" si="1"/>
        <v>2018</v>
      </c>
      <c r="G304" s="26">
        <f>VLOOKUP(INDIRECT(CHAR(39)&amp;$A304&amp;CHAR(39)&amp;"!r2c"&amp;$C304,0),variables,2,0)</f>
        <v>10900</v>
      </c>
      <c r="H304" s="29">
        <f t="array" ref="H304">IF(AND(G304&gt;=10861,G304&lt;=10863),TEXT(INDIRECT(CHAR(39)&amp;$A304&amp;CHAR(39)&amp;"!r"&amp;$B304&amp;"c"&amp;$C304,0),"dd-mmm-yyyy"),(INDIRECT(CHAR(39)&amp;$A304&amp;CHAR(39)&amp;"!r"&amp;$B304&amp;"c"&amp;$C304,0)))</f>
        <v>6956672541</v>
      </c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3.5" customHeight="1">
      <c r="A305" s="26" t="s">
        <v>771</v>
      </c>
      <c r="B305" s="26">
        <f t="shared" si="6"/>
        <v>7</v>
      </c>
      <c r="C305" s="26">
        <f t="shared" si="7"/>
        <v>44</v>
      </c>
      <c r="D305" s="26"/>
      <c r="E305" s="26">
        <f>plan_id</f>
        <v>510</v>
      </c>
      <c r="F305" s="26">
        <f t="shared" si="1"/>
        <v>2018</v>
      </c>
      <c r="G305" s="26">
        <f>VLOOKUP(INDIRECT(CHAR(39)&amp;$A305&amp;CHAR(39)&amp;"!r2c"&amp;$C305,0),variables,2,0)</f>
        <v>10901</v>
      </c>
      <c r="H305" s="31">
        <f t="array" ref="H305">IF(AND(G305&gt;=10861,G305&lt;=10863),TEXT(INDIRECT(CHAR(39)&amp;$A305&amp;CHAR(39)&amp;"!r"&amp;$B305&amp;"c"&amp;$C305,0),"dd-mmm-yyyy"),(INDIRECT(CHAR(39)&amp;$A305&amp;CHAR(39)&amp;"!r"&amp;$B305&amp;"c"&amp;$C305,0)))</f>
        <v>0.06</v>
      </c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3.5" customHeight="1">
      <c r="A306" s="26" t="s">
        <v>771</v>
      </c>
      <c r="B306" s="26">
        <f t="shared" si="6"/>
        <v>7</v>
      </c>
      <c r="C306" s="26">
        <f t="shared" si="7"/>
        <v>45</v>
      </c>
      <c r="D306" s="26"/>
      <c r="E306" s="26">
        <f>plan_id</f>
        <v>510</v>
      </c>
      <c r="F306" s="26">
        <f t="shared" si="1"/>
        <v>2018</v>
      </c>
      <c r="G306" s="26">
        <f>VLOOKUP(INDIRECT(CHAR(39)&amp;$A306&amp;CHAR(39)&amp;"!r2c"&amp;$C306,0),variables,2,0)</f>
        <v>10902</v>
      </c>
      <c r="H306" s="31">
        <f t="array" ref="H306">IF(AND(G306&gt;=10861,G306&lt;=10863),TEXT(INDIRECT(CHAR(39)&amp;$A306&amp;CHAR(39)&amp;"!r"&amp;$B306&amp;"c"&amp;$C306,0),"dd-mmm-yyyy"),(INDIRECT(CHAR(39)&amp;$A306&amp;CHAR(39)&amp;"!r"&amp;$B306&amp;"c"&amp;$C306,0)))</f>
        <v>0.07</v>
      </c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3.5" customHeight="1">
      <c r="A307" s="26" t="s">
        <v>771</v>
      </c>
      <c r="B307" s="26">
        <f t="shared" si="6"/>
        <v>7</v>
      </c>
      <c r="C307" s="26">
        <f t="shared" si="7"/>
        <v>46</v>
      </c>
      <c r="D307" s="26"/>
      <c r="E307" s="26">
        <f>plan_id</f>
        <v>510</v>
      </c>
      <c r="F307" s="26">
        <f t="shared" si="1"/>
        <v>2018</v>
      </c>
      <c r="G307" s="26">
        <f>VLOOKUP(INDIRECT(CHAR(39)&amp;$A307&amp;CHAR(39)&amp;"!r2c"&amp;$C307,0),variables,2,0)</f>
        <v>10903</v>
      </c>
      <c r="H307" s="31">
        <f t="array" ref="H307">IF(AND(G307&gt;=10861,G307&lt;=10863),TEXT(INDIRECT(CHAR(39)&amp;$A307&amp;CHAR(39)&amp;"!r"&amp;$B307&amp;"c"&amp;$C307,0),"dd-mmm-yyyy"),(INDIRECT(CHAR(39)&amp;$A307&amp;CHAR(39)&amp;"!r"&amp;$B307&amp;"c"&amp;$C307,0)))</f>
        <v>0.08</v>
      </c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3.5" customHeight="1">
      <c r="A308" s="26" t="s">
        <v>771</v>
      </c>
      <c r="B308" s="26">
        <f t="shared" si="6"/>
        <v>7</v>
      </c>
      <c r="C308" s="26">
        <f t="shared" si="7"/>
        <v>47</v>
      </c>
      <c r="D308" s="26"/>
      <c r="E308" s="26">
        <f>plan_id</f>
        <v>510</v>
      </c>
      <c r="F308" s="26">
        <f t="shared" si="1"/>
        <v>2018</v>
      </c>
      <c r="G308" s="26">
        <f>VLOOKUP(INDIRECT(CHAR(39)&amp;$A308&amp;CHAR(39)&amp;"!r2c"&amp;$C308,0),variables,2,0)</f>
        <v>10904</v>
      </c>
      <c r="H308" s="29">
        <f t="array" ref="H308">IF(AND(G308&gt;=10861,G308&lt;=10863),TEXT(INDIRECT(CHAR(39)&amp;$A308&amp;CHAR(39)&amp;"!r"&amp;$B308&amp;"c"&amp;$C308,0),"dd-mmm-yyyy"),(INDIRECT(CHAR(39)&amp;$A308&amp;CHAR(39)&amp;"!r"&amp;$B308&amp;"c"&amp;$C308,0)))</f>
        <v>95591974194</v>
      </c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3.5" customHeight="1">
      <c r="A309" s="26" t="s">
        <v>771</v>
      </c>
      <c r="B309" s="26">
        <f t="shared" si="6"/>
        <v>7</v>
      </c>
      <c r="C309" s="26">
        <f t="shared" si="7"/>
        <v>48</v>
      </c>
      <c r="D309" s="26"/>
      <c r="E309" s="26">
        <f>plan_id</f>
        <v>510</v>
      </c>
      <c r="F309" s="26">
        <f t="shared" si="1"/>
        <v>2018</v>
      </c>
      <c r="G309" s="26">
        <f>VLOOKUP(INDIRECT(CHAR(39)&amp;$A309&amp;CHAR(39)&amp;"!r2c"&amp;$C309,0),variables,2,0)</f>
        <v>10905</v>
      </c>
      <c r="H309" s="29">
        <f t="array" ref="H309">IF(AND(G309&gt;=10861,G309&lt;=10863),TEXT(INDIRECT(CHAR(39)&amp;$A309&amp;CHAR(39)&amp;"!r"&amp;$B309&amp;"c"&amp;$C309,0),"dd-mmm-yyyy"),(INDIRECT(CHAR(39)&amp;$A309&amp;CHAR(39)&amp;"!r"&amp;$B309&amp;"c"&amp;$C309,0)))</f>
        <v>77944836602</v>
      </c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3.5" customHeight="1">
      <c r="A310" s="26" t="s">
        <v>771</v>
      </c>
      <c r="B310" s="26">
        <f t="shared" si="6"/>
        <v>7</v>
      </c>
      <c r="C310" s="26">
        <f t="shared" si="7"/>
        <v>49</v>
      </c>
      <c r="D310" s="26"/>
      <c r="E310" s="26">
        <f>plan_id</f>
        <v>510</v>
      </c>
      <c r="F310" s="26">
        <f t="shared" si="1"/>
        <v>2018</v>
      </c>
      <c r="G310" s="26">
        <f>VLOOKUP(INDIRECT(CHAR(39)&amp;$A310&amp;CHAR(39)&amp;"!r2c"&amp;$C310,0),variables,2,0)</f>
        <v>10906</v>
      </c>
      <c r="H310" s="29">
        <f t="array" ref="H310">IF(AND(G310&gt;=10861,G310&lt;=10863),TEXT(INDIRECT(CHAR(39)&amp;$A310&amp;CHAR(39)&amp;"!r"&amp;$B310&amp;"c"&amp;$C310,0),"dd-mmm-yyyy"),(INDIRECT(CHAR(39)&amp;$A310&amp;CHAR(39)&amp;"!r"&amp;$B310&amp;"c"&amp;$C310,0)))</f>
        <v>63733576730</v>
      </c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3.5" customHeight="1">
      <c r="A311" s="26" t="s">
        <v>771</v>
      </c>
      <c r="B311" s="26">
        <f t="shared" si="6"/>
        <v>7</v>
      </c>
      <c r="C311" s="26">
        <f t="shared" si="7"/>
        <v>50</v>
      </c>
      <c r="D311" s="26"/>
      <c r="E311" s="26">
        <f>plan_id</f>
        <v>510</v>
      </c>
      <c r="F311" s="26">
        <f t="shared" si="1"/>
        <v>2018</v>
      </c>
      <c r="G311" s="26">
        <f>VLOOKUP(INDIRECT(CHAR(39)&amp;$A311&amp;CHAR(39)&amp;"!r2c"&amp;$C311,0),variables,2,0)</f>
        <v>10907</v>
      </c>
      <c r="H311" s="32">
        <f t="array" ref="H311">IF(AND(G311&gt;=10861,G311&lt;=10863),TEXT(INDIRECT(CHAR(39)&amp;$A311&amp;CHAR(39)&amp;"!r"&amp;$B311&amp;"c"&amp;$C311,0),"dd-mmm-yyyy"),(INDIRECT(CHAR(39)&amp;$A311&amp;CHAR(39)&amp;"!r"&amp;$B311&amp;"c"&amp;$C311,0)))</f>
        <v>5.46</v>
      </c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3.5" customHeight="1">
      <c r="A312" s="26" t="s">
        <v>771</v>
      </c>
      <c r="B312" s="26">
        <f t="shared" si="6"/>
        <v>7</v>
      </c>
      <c r="C312" s="26">
        <f t="shared" si="7"/>
        <v>51</v>
      </c>
      <c r="D312" s="26"/>
      <c r="E312" s="26">
        <f>plan_id</f>
        <v>510</v>
      </c>
      <c r="F312" s="26">
        <f t="shared" si="1"/>
        <v>2018</v>
      </c>
      <c r="G312" s="26">
        <f>VLOOKUP(INDIRECT(CHAR(39)&amp;$A312&amp;CHAR(39)&amp;"!r2c"&amp;$C312,0),variables,2,0)</f>
        <v>10860</v>
      </c>
      <c r="H312" s="29">
        <f t="array" ref="H312">IF(AND(G312&gt;=10861,G312&lt;=10863),TEXT(INDIRECT(CHAR(39)&amp;$A312&amp;CHAR(39)&amp;"!r"&amp;$B312&amp;"c"&amp;$C312,0),"dd-mmm-yyyy"),(INDIRECT(CHAR(39)&amp;$A312&amp;CHAR(39)&amp;"!r"&amp;$B312&amp;"c"&amp;$C312,0)))</f>
        <v>125773806438</v>
      </c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3.5" customHeight="1">
      <c r="A313" s="26" t="s">
        <v>771</v>
      </c>
      <c r="B313" s="26">
        <f t="shared" si="6"/>
        <v>7</v>
      </c>
      <c r="C313" s="26">
        <f t="shared" si="7"/>
        <v>52</v>
      </c>
      <c r="D313" s="26"/>
      <c r="E313" s="26">
        <f>plan_id</f>
        <v>510</v>
      </c>
      <c r="F313" s="26">
        <f t="shared" si="1"/>
        <v>2018</v>
      </c>
      <c r="G313" s="26">
        <f>VLOOKUP(INDIRECT(CHAR(39)&amp;$A313&amp;CHAR(39)&amp;"!r2c"&amp;$C313,0),variables,2,0)</f>
        <v>10909</v>
      </c>
      <c r="H313" s="29">
        <f t="array" ref="H313">IF(AND(G313&gt;=10861,G313&lt;=10863),TEXT(INDIRECT(CHAR(39)&amp;$A313&amp;CHAR(39)&amp;"!r"&amp;$B313&amp;"c"&amp;$C313,0),"dd-mmm-yyyy"),(INDIRECT(CHAR(39)&amp;$A313&amp;CHAR(39)&amp;"!r"&amp;$B313&amp;"c"&amp;$C313,0)))</f>
        <v>1838002948</v>
      </c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3.5" customHeight="1">
      <c r="A314" s="26" t="s">
        <v>771</v>
      </c>
      <c r="B314" s="26">
        <f t="shared" si="6"/>
        <v>7</v>
      </c>
      <c r="C314" s="26">
        <f t="shared" si="7"/>
        <v>53</v>
      </c>
      <c r="D314" s="26"/>
      <c r="E314" s="26">
        <f>plan_id</f>
        <v>510</v>
      </c>
      <c r="F314" s="26">
        <f t="shared" si="1"/>
        <v>2018</v>
      </c>
      <c r="G314" s="26">
        <f>VLOOKUP(INDIRECT(CHAR(39)&amp;$A314&amp;CHAR(39)&amp;"!r2c"&amp;$C314,0),variables,2,0)</f>
        <v>10910</v>
      </c>
      <c r="H314" s="29">
        <f t="array" ref="H314">IF(AND(G314&gt;=10861,G314&lt;=10863),TEXT(INDIRECT(CHAR(39)&amp;$A314&amp;CHAR(39)&amp;"!r"&amp;$B314&amp;"c"&amp;$C314,0),"dd-mmm-yyyy"),(INDIRECT(CHAR(39)&amp;$A314&amp;CHAR(39)&amp;"!r"&amp;$B314&amp;"c"&amp;$C314,0)))</f>
        <v>8703519454</v>
      </c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3.5" customHeight="1">
      <c r="A315" s="26" t="s">
        <v>771</v>
      </c>
      <c r="B315" s="26">
        <f t="shared" si="6"/>
        <v>7</v>
      </c>
      <c r="C315" s="26">
        <f t="shared" si="7"/>
        <v>54</v>
      </c>
      <c r="D315" s="26"/>
      <c r="E315" s="26">
        <f>plan_id</f>
        <v>510</v>
      </c>
      <c r="F315" s="26">
        <f t="shared" si="1"/>
        <v>2018</v>
      </c>
      <c r="G315" s="26">
        <f>VLOOKUP(INDIRECT(CHAR(39)&amp;$A315&amp;CHAR(39)&amp;"!r2c"&amp;$C315,0),variables,2,0)</f>
        <v>10911</v>
      </c>
      <c r="H315" s="29">
        <f t="array" ref="H315">IF(AND(G315&gt;=10861,G315&lt;=10863),TEXT(INDIRECT(CHAR(39)&amp;$A315&amp;CHAR(39)&amp;"!r"&amp;$B315&amp;"c"&amp;$C315,0),"dd-mmm-yyyy"),(INDIRECT(CHAR(39)&amp;$A315&amp;CHAR(39)&amp;"!r"&amp;$B315&amp;"c"&amp;$C315,0)))</f>
        <v>-374603419</v>
      </c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3.5" customHeight="1">
      <c r="A316" s="26" t="s">
        <v>771</v>
      </c>
      <c r="B316" s="26">
        <f t="shared" si="6"/>
        <v>7</v>
      </c>
      <c r="C316" s="26">
        <f t="shared" si="7"/>
        <v>55</v>
      </c>
      <c r="D316" s="26"/>
      <c r="E316" s="26">
        <f>plan_id</f>
        <v>510</v>
      </c>
      <c r="F316" s="26">
        <f t="shared" si="1"/>
        <v>2018</v>
      </c>
      <c r="G316" s="26">
        <f>VLOOKUP(INDIRECT(CHAR(39)&amp;$A316&amp;CHAR(39)&amp;"!r2c"&amp;$C316,0),variables,2,0)</f>
        <v>10912</v>
      </c>
      <c r="H316" s="29">
        <f t="array" ref="H316">IF(AND(G316&gt;=10861,G316&lt;=10863),TEXT(INDIRECT(CHAR(39)&amp;$A316&amp;CHAR(39)&amp;"!r"&amp;$B316&amp;"c"&amp;$C316,0),"dd-mmm-yyyy"),(INDIRECT(CHAR(39)&amp;$A316&amp;CHAR(39)&amp;"!r"&amp;$B316&amp;"c"&amp;$C316,0)))</f>
        <v>1191346970</v>
      </c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3.5" customHeight="1">
      <c r="A317" s="26" t="s">
        <v>771</v>
      </c>
      <c r="B317" s="26">
        <f t="shared" si="6"/>
        <v>7</v>
      </c>
      <c r="C317" s="26">
        <f t="shared" si="7"/>
        <v>56</v>
      </c>
      <c r="D317" s="26"/>
      <c r="E317" s="26">
        <f>plan_id</f>
        <v>510</v>
      </c>
      <c r="F317" s="26">
        <f t="shared" si="1"/>
        <v>2018</v>
      </c>
      <c r="G317" s="26">
        <f>VLOOKUP(INDIRECT(CHAR(39)&amp;$A317&amp;CHAR(39)&amp;"!r2c"&amp;$C317,0),variables,2,0)</f>
        <v>10913</v>
      </c>
      <c r="H317" s="29">
        <f t="array" ref="H317">IF(AND(G317&gt;=10861,G317&lt;=10863),TEXT(INDIRECT(CHAR(39)&amp;$A317&amp;CHAR(39)&amp;"!r"&amp;$B317&amp;"c"&amp;$C317,0),"dd-mmm-yyyy"),(INDIRECT(CHAR(39)&amp;$A317&amp;CHAR(39)&amp;"!r"&amp;$B317&amp;"c"&amp;$C317,0)))</f>
        <v>-666054719</v>
      </c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3.5" customHeight="1">
      <c r="A318" s="26" t="s">
        <v>771</v>
      </c>
      <c r="B318" s="26">
        <f t="shared" si="6"/>
        <v>7</v>
      </c>
      <c r="C318" s="26">
        <f t="shared" si="7"/>
        <v>57</v>
      </c>
      <c r="D318" s="26"/>
      <c r="E318" s="26">
        <f>plan_id</f>
        <v>510</v>
      </c>
      <c r="F318" s="26">
        <f t="shared" si="1"/>
        <v>2018</v>
      </c>
      <c r="G318" s="26">
        <f>VLOOKUP(INDIRECT(CHAR(39)&amp;$A318&amp;CHAR(39)&amp;"!r2c"&amp;$C318,0),variables,2,0)</f>
        <v>10914</v>
      </c>
      <c r="H318" s="29">
        <f t="array" ref="H318">IF(AND(G318&gt;=10861,G318&lt;=10863),TEXT(INDIRECT(CHAR(39)&amp;$A318&amp;CHAR(39)&amp;"!r"&amp;$B318&amp;"c"&amp;$C318,0),"dd-mmm-yyyy"),(INDIRECT(CHAR(39)&amp;$A318&amp;CHAR(39)&amp;"!r"&amp;$B318&amp;"c"&amp;$C318,0)))</f>
        <v>4179758475</v>
      </c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3.5" customHeight="1">
      <c r="A319" s="26" t="s">
        <v>771</v>
      </c>
      <c r="B319" s="26">
        <f t="shared" si="6"/>
        <v>7</v>
      </c>
      <c r="C319" s="26">
        <f t="shared" si="7"/>
        <v>58</v>
      </c>
      <c r="D319" s="26"/>
      <c r="E319" s="26">
        <f>plan_id</f>
        <v>510</v>
      </c>
      <c r="F319" s="26">
        <f t="shared" si="1"/>
        <v>2018</v>
      </c>
      <c r="G319" s="26">
        <f>VLOOKUP(INDIRECT(CHAR(39)&amp;$A319&amp;CHAR(39)&amp;"!r2c"&amp;$C319,0),variables,2,0)</f>
        <v>10915</v>
      </c>
      <c r="H319" s="29">
        <f t="array" ref="H319">IF(AND(G319&gt;=10861,G319&lt;=10863),TEXT(INDIRECT(CHAR(39)&amp;$A319&amp;CHAR(39)&amp;"!r"&amp;$B319&amp;"c"&amp;$C319,0),"dd-mmm-yyyy"),(INDIRECT(CHAR(39)&amp;$A319&amp;CHAR(39)&amp;"!r"&amp;$B319&amp;"c"&amp;$C319,0)))</f>
        <v>938037245</v>
      </c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3.5" customHeight="1">
      <c r="A320" s="26" t="s">
        <v>771</v>
      </c>
      <c r="B320" s="26">
        <f t="shared" si="6"/>
        <v>7</v>
      </c>
      <c r="C320" s="26">
        <f t="shared" si="7"/>
        <v>59</v>
      </c>
      <c r="D320" s="26"/>
      <c r="E320" s="26">
        <f>plan_id</f>
        <v>510</v>
      </c>
      <c r="F320" s="26">
        <f t="shared" si="1"/>
        <v>2018</v>
      </c>
      <c r="G320" s="26">
        <f>VLOOKUP(INDIRECT(CHAR(39)&amp;$A320&amp;CHAR(39)&amp;"!r2c"&amp;$C320,0),variables,2,0)</f>
        <v>10916</v>
      </c>
      <c r="H320" s="29">
        <f t="array" ref="H320">IF(AND(G320&gt;=10861,G320&lt;=10863),TEXT(INDIRECT(CHAR(39)&amp;$A320&amp;CHAR(39)&amp;"!r"&amp;$B320&amp;"c"&amp;$C320,0),"dd-mmm-yyyy"),(INDIRECT(CHAR(39)&amp;$A320&amp;CHAR(39)&amp;"!r"&amp;$B320&amp;"c"&amp;$C320,0)))</f>
        <v>4049271728</v>
      </c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3.5" customHeight="1">
      <c r="A321" s="26" t="s">
        <v>771</v>
      </c>
      <c r="B321" s="26">
        <f t="shared" si="6"/>
        <v>7</v>
      </c>
      <c r="C321" s="26">
        <f t="shared" si="7"/>
        <v>60</v>
      </c>
      <c r="D321" s="26"/>
      <c r="E321" s="26">
        <f>plan_id</f>
        <v>510</v>
      </c>
      <c r="F321" s="26">
        <f t="shared" si="1"/>
        <v>2018</v>
      </c>
      <c r="G321" s="26">
        <f>VLOOKUP(INDIRECT(CHAR(39)&amp;$A321&amp;CHAR(39)&amp;"!r2c"&amp;$C321,0),variables,2,0)</f>
        <v>10917</v>
      </c>
      <c r="H321" s="29">
        <f t="array" ref="H321">IF(AND(G321&gt;=10861,G321&lt;=10863),TEXT(INDIRECT(CHAR(39)&amp;$A321&amp;CHAR(39)&amp;"!r"&amp;$B321&amp;"c"&amp;$C321,0),"dd-mmm-yyyy"),(INDIRECT(CHAR(39)&amp;$A321&amp;CHAR(39)&amp;"!r"&amp;$B321&amp;"c"&amp;$C321,0)))</f>
        <v>-6551634376</v>
      </c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3.5" customHeight="1">
      <c r="A322" s="26" t="s">
        <v>771</v>
      </c>
      <c r="B322" s="26">
        <f t="shared" si="6"/>
        <v>7</v>
      </c>
      <c r="C322" s="26">
        <f t="shared" si="7"/>
        <v>61</v>
      </c>
      <c r="D322" s="26"/>
      <c r="E322" s="26">
        <f>plan_id</f>
        <v>510</v>
      </c>
      <c r="F322" s="26">
        <f t="shared" si="1"/>
        <v>2018</v>
      </c>
      <c r="G322" s="26">
        <f>VLOOKUP(INDIRECT(CHAR(39)&amp;$A322&amp;CHAR(39)&amp;"!r2c"&amp;$C322,0),variables,2,0)</f>
        <v>10918</v>
      </c>
      <c r="H322" s="29" t="str">
        <f t="array" ref="H322">IF(AND(G322&gt;=10861,G322&lt;=10863),TEXT(INDIRECT(CHAR(39)&amp;$A322&amp;CHAR(39)&amp;"!r"&amp;$B322&amp;"c"&amp;$C322,0),"dd-mmm-yyyy"),(INDIRECT(CHAR(39)&amp;$A322&amp;CHAR(39)&amp;"!r"&amp;$B322&amp;"c"&amp;$C322,0)))</f>
        <v/>
      </c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3.5" customHeight="1">
      <c r="A323" s="26" t="s">
        <v>771</v>
      </c>
      <c r="B323" s="26">
        <f t="shared" si="6"/>
        <v>7</v>
      </c>
      <c r="C323" s="26">
        <f t="shared" si="7"/>
        <v>62</v>
      </c>
      <c r="D323" s="26"/>
      <c r="E323" s="26">
        <f>plan_id</f>
        <v>510</v>
      </c>
      <c r="F323" s="26">
        <f t="shared" si="1"/>
        <v>2018</v>
      </c>
      <c r="G323" s="26">
        <f>VLOOKUP(INDIRECT(CHAR(39)&amp;$A323&amp;CHAR(39)&amp;"!r2c"&amp;$C323,0),variables,2,0)</f>
        <v>10919</v>
      </c>
      <c r="H323" s="29">
        <f t="array" ref="H323">IF(AND(G323&gt;=10861,G323&lt;=10863),TEXT(INDIRECT(CHAR(39)&amp;$A323&amp;CHAR(39)&amp;"!r"&amp;$B323&amp;"c"&amp;$C323,0),"dd-mmm-yyyy"),(INDIRECT(CHAR(39)&amp;$A323&amp;CHAR(39)&amp;"!r"&amp;$B323&amp;"c"&amp;$C323,0)))</f>
        <v>-6551634376</v>
      </c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3.5" customHeight="1">
      <c r="A324" s="26" t="s">
        <v>771</v>
      </c>
      <c r="B324" s="26">
        <f t="shared" si="6"/>
        <v>7</v>
      </c>
      <c r="C324" s="26">
        <f t="shared" si="7"/>
        <v>63</v>
      </c>
      <c r="D324" s="26"/>
      <c r="E324" s="26">
        <f>plan_id</f>
        <v>510</v>
      </c>
      <c r="F324" s="26">
        <f t="shared" si="1"/>
        <v>2018</v>
      </c>
      <c r="G324" s="26">
        <f>VLOOKUP(INDIRECT(CHAR(39)&amp;$A324&amp;CHAR(39)&amp;"!r2c"&amp;$C324,0),variables,2,0)</f>
        <v>10920</v>
      </c>
      <c r="H324" s="29">
        <f t="array" ref="H324">IF(AND(G324&gt;=10861,G324&lt;=10863),TEXT(INDIRECT(CHAR(39)&amp;$A324&amp;CHAR(39)&amp;"!r"&amp;$B324&amp;"c"&amp;$C324,0),"dd-mmm-yyyy"),(INDIRECT(CHAR(39)&amp;$A324&amp;CHAR(39)&amp;"!r"&amp;$B324&amp;"c"&amp;$C324,0)))</f>
        <v>-21550896</v>
      </c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3.5" customHeight="1">
      <c r="A325" s="26" t="s">
        <v>771</v>
      </c>
      <c r="B325" s="26">
        <f t="shared" si="6"/>
        <v>7</v>
      </c>
      <c r="C325" s="26">
        <f t="shared" si="7"/>
        <v>64</v>
      </c>
      <c r="D325" s="26"/>
      <c r="E325" s="26">
        <f>plan_id</f>
        <v>510</v>
      </c>
      <c r="F325" s="26">
        <f t="shared" si="1"/>
        <v>2018</v>
      </c>
      <c r="G325" s="26">
        <f>VLOOKUP(INDIRECT(CHAR(39)&amp;$A325&amp;CHAR(39)&amp;"!r2c"&amp;$C325,0),variables,2,0)</f>
        <v>10921</v>
      </c>
      <c r="H325" s="29" t="str">
        <f t="array" ref="H325">IF(AND(G325&gt;=10861,G325&lt;=10863),TEXT(INDIRECT(CHAR(39)&amp;$A325&amp;CHAR(39)&amp;"!r"&amp;$B325&amp;"c"&amp;$C325,0),"dd-mmm-yyyy"),(INDIRECT(CHAR(39)&amp;$A325&amp;CHAR(39)&amp;"!r"&amp;$B325&amp;"c"&amp;$C325,0)))</f>
        <v/>
      </c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3.5" customHeight="1">
      <c r="A326" s="26" t="s">
        <v>771</v>
      </c>
      <c r="B326" s="26">
        <f t="shared" si="6"/>
        <v>7</v>
      </c>
      <c r="C326" s="26">
        <f t="shared" si="7"/>
        <v>65</v>
      </c>
      <c r="D326" s="26"/>
      <c r="E326" s="26">
        <f>plan_id</f>
        <v>510</v>
      </c>
      <c r="F326" s="26">
        <f t="shared" si="1"/>
        <v>2018</v>
      </c>
      <c r="G326" s="26">
        <f>VLOOKUP(INDIRECT(CHAR(39)&amp;$A326&amp;CHAR(39)&amp;"!r2c"&amp;$C326,0),variables,2,0)</f>
        <v>10922</v>
      </c>
      <c r="H326" s="29" t="str">
        <f t="array" ref="H326">IF(AND(G326&gt;=10861,G326&lt;=10863),TEXT(INDIRECT(CHAR(39)&amp;$A326&amp;CHAR(39)&amp;"!r"&amp;$B326&amp;"c"&amp;$C326,0),"dd-mmm-yyyy"),(INDIRECT(CHAR(39)&amp;$A326&amp;CHAR(39)&amp;"!r"&amp;$B326&amp;"c"&amp;$C326,0)))</f>
        <v/>
      </c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3.5" customHeight="1">
      <c r="A327" s="26" t="s">
        <v>771</v>
      </c>
      <c r="B327" s="26">
        <f t="shared" si="6"/>
        <v>7</v>
      </c>
      <c r="C327" s="26">
        <f t="shared" si="7"/>
        <v>66</v>
      </c>
      <c r="D327" s="26"/>
      <c r="E327" s="26">
        <f>plan_id</f>
        <v>510</v>
      </c>
      <c r="F327" s="26">
        <f t="shared" si="1"/>
        <v>2018</v>
      </c>
      <c r="G327" s="26">
        <f>VLOOKUP(INDIRECT(CHAR(39)&amp;$A327&amp;CHAR(39)&amp;"!r2c"&amp;$C327,0),variables,2,0)</f>
        <v>10860</v>
      </c>
      <c r="H327" s="29">
        <f t="array" ref="H327">IF(AND(G327&gt;=10861,G327&lt;=10863),TEXT(INDIRECT(CHAR(39)&amp;$A327&amp;CHAR(39)&amp;"!r"&amp;$B327&amp;"c"&amp;$C327,0),"dd-mmm-yyyy"),(INDIRECT(CHAR(39)&amp;$A327&amp;CHAR(39)&amp;"!r"&amp;$B327&amp;"c"&amp;$C327,0)))</f>
        <v>49375664518</v>
      </c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3.5" customHeight="1">
      <c r="A328" s="26" t="s">
        <v>771</v>
      </c>
      <c r="B328" s="26">
        <f t="shared" si="6"/>
        <v>7</v>
      </c>
      <c r="C328" s="26">
        <f t="shared" si="7"/>
        <v>67</v>
      </c>
      <c r="D328" s="26"/>
      <c r="E328" s="26">
        <f>plan_id</f>
        <v>510</v>
      </c>
      <c r="F328" s="26">
        <f t="shared" si="1"/>
        <v>2018</v>
      </c>
      <c r="G328" s="26">
        <f>VLOOKUP(INDIRECT(CHAR(39)&amp;$A328&amp;CHAR(39)&amp;"!r2c"&amp;$C328,0),variables,2,0)</f>
        <v>10923</v>
      </c>
      <c r="H328" s="29">
        <f t="array" ref="H328">IF(AND(G328&gt;=10861,G328&lt;=10863),TEXT(INDIRECT(CHAR(39)&amp;$A328&amp;CHAR(39)&amp;"!r"&amp;$B328&amp;"c"&amp;$C328,0),"dd-mmm-yyyy"),(INDIRECT(CHAR(39)&amp;$A328&amp;CHAR(39)&amp;"!r"&amp;$B328&amp;"c"&amp;$C328,0)))</f>
        <v>77944836602</v>
      </c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3.5" customHeight="1">
      <c r="A329" s="26" t="s">
        <v>771</v>
      </c>
      <c r="B329" s="26">
        <f t="shared" si="6"/>
        <v>8</v>
      </c>
      <c r="C329" s="26">
        <f t="shared" si="7"/>
        <v>3</v>
      </c>
      <c r="D329" s="26"/>
      <c r="E329" s="26">
        <f>plan_id</f>
        <v>510</v>
      </c>
      <c r="F329" s="26">
        <f t="shared" si="1"/>
        <v>2019</v>
      </c>
      <c r="G329" s="26">
        <f>VLOOKUP(INDIRECT(CHAR(39)&amp;$A329&amp;CHAR(39)&amp;"!r2c"&amp;$C329,0),variables,2,0)</f>
        <v>10861</v>
      </c>
      <c r="H329" s="28" t="str">
        <f t="array" ref="H329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3.5" customHeight="1">
      <c r="A330" s="26" t="s">
        <v>771</v>
      </c>
      <c r="B330" s="26">
        <f t="shared" si="6"/>
        <v>8</v>
      </c>
      <c r="C330" s="26">
        <f t="shared" si="7"/>
        <v>4</v>
      </c>
      <c r="D330" s="26"/>
      <c r="E330" s="26">
        <f>plan_id</f>
        <v>510</v>
      </c>
      <c r="F330" s="26">
        <f t="shared" si="1"/>
        <v>2019</v>
      </c>
      <c r="G330" s="26">
        <f>VLOOKUP(INDIRECT(CHAR(39)&amp;$A330&amp;CHAR(39)&amp;"!r2c"&amp;$C330,0),variables,2,0)</f>
        <v>10862</v>
      </c>
      <c r="H330" s="28" t="str">
        <f t="array" ref="H330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3.5" customHeight="1">
      <c r="A331" s="26" t="s">
        <v>771</v>
      </c>
      <c r="B331" s="26">
        <f t="shared" si="6"/>
        <v>8</v>
      </c>
      <c r="C331" s="26">
        <f t="shared" si="7"/>
        <v>5</v>
      </c>
      <c r="D331" s="26"/>
      <c r="E331" s="26">
        <f>plan_id</f>
        <v>510</v>
      </c>
      <c r="F331" s="26">
        <f t="shared" si="1"/>
        <v>2019</v>
      </c>
      <c r="G331" s="26">
        <f>VLOOKUP(INDIRECT(CHAR(39)&amp;$A331&amp;CHAR(39)&amp;"!r2c"&amp;$C331,0),variables,2,0)</f>
        <v>10863</v>
      </c>
      <c r="H331" s="28" t="str">
        <f t="array" ref="H33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3.5" customHeight="1">
      <c r="A332" s="26" t="s">
        <v>771</v>
      </c>
      <c r="B332" s="26">
        <f t="shared" si="6"/>
        <v>8</v>
      </c>
      <c r="C332" s="26">
        <f t="shared" si="7"/>
        <v>6</v>
      </c>
      <c r="D332" s="26"/>
      <c r="E332" s="26">
        <f>plan_id</f>
        <v>510</v>
      </c>
      <c r="F332" s="26">
        <f t="shared" si="1"/>
        <v>2019</v>
      </c>
      <c r="G332" s="26">
        <f>VLOOKUP(INDIRECT(CHAR(39)&amp;$A332&amp;CHAR(39)&amp;"!r2c"&amp;$C332,0),variables,2,0)</f>
        <v>10864</v>
      </c>
      <c r="H332" s="29">
        <f t="array" ref="H332">IF(AND(G332&gt;=10861,G332&lt;=10863),TEXT(INDIRECT(CHAR(39)&amp;$A332&amp;CHAR(39)&amp;"!r"&amp;$B332&amp;"c"&amp;$C332,0),"dd-mmm-yyyy"),(INDIRECT(CHAR(39)&amp;$A332&amp;CHAR(39)&amp;"!r"&amp;$B332&amp;"c"&amp;$C332,0)))</f>
        <v>122895</v>
      </c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3.5" customHeight="1">
      <c r="A333" s="26" t="s">
        <v>771</v>
      </c>
      <c r="B333" s="26">
        <f t="shared" si="6"/>
        <v>8</v>
      </c>
      <c r="C333" s="26">
        <f t="shared" si="7"/>
        <v>7</v>
      </c>
      <c r="D333" s="26"/>
      <c r="E333" s="26">
        <f>plan_id</f>
        <v>510</v>
      </c>
      <c r="F333" s="26">
        <f t="shared" si="1"/>
        <v>2019</v>
      </c>
      <c r="G333" s="26">
        <f>VLOOKUP(INDIRECT(CHAR(39)&amp;$A333&amp;CHAR(39)&amp;"!r2c"&amp;$C333,0),variables,2,0)</f>
        <v>10865</v>
      </c>
      <c r="H333" s="30">
        <f t="array" ref="H333">IF(AND(G333&gt;=10861,G333&lt;=10863),TEXT(INDIRECT(CHAR(39)&amp;$A333&amp;CHAR(39)&amp;"!r"&amp;$B333&amp;"c"&amp;$C333,0),"dd-mmm-yyyy"),(INDIRECT(CHAR(39)&amp;$A333&amp;CHAR(39)&amp;"!r"&amp;$B333&amp;"c"&amp;$C333,0)))</f>
        <v>139559</v>
      </c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3.5" customHeight="1">
      <c r="A334" s="26" t="s">
        <v>771</v>
      </c>
      <c r="B334" s="26">
        <f t="shared" si="6"/>
        <v>8</v>
      </c>
      <c r="C334" s="26">
        <f t="shared" si="7"/>
        <v>8</v>
      </c>
      <c r="D334" s="26"/>
      <c r="E334" s="26">
        <f>plan_id</f>
        <v>510</v>
      </c>
      <c r="F334" s="26">
        <f t="shared" si="1"/>
        <v>2019</v>
      </c>
      <c r="G334" s="26">
        <f>VLOOKUP(INDIRECT(CHAR(39)&amp;$A334&amp;CHAR(39)&amp;"!r2c"&amp;$C334,0),variables,2,0)</f>
        <v>10866</v>
      </c>
      <c r="H334" s="29" t="str">
        <f t="array" ref="H334">IF(AND(G334&gt;=10861,G334&lt;=10863),TEXT(INDIRECT(CHAR(39)&amp;$A334&amp;CHAR(39)&amp;"!r"&amp;$B334&amp;"c"&amp;$C334,0),"dd-mmm-yyyy"),(INDIRECT(CHAR(39)&amp;$A334&amp;CHAR(39)&amp;"!r"&amp;$B334&amp;"c"&amp;$C334,0)))</f>
        <v/>
      </c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3.5" customHeight="1">
      <c r="A335" s="26" t="s">
        <v>771</v>
      </c>
      <c r="B335" s="26">
        <f t="shared" si="6"/>
        <v>8</v>
      </c>
      <c r="C335" s="26">
        <f t="shared" si="7"/>
        <v>9</v>
      </c>
      <c r="D335" s="26"/>
      <c r="E335" s="26">
        <f>plan_id</f>
        <v>510</v>
      </c>
      <c r="F335" s="26">
        <f t="shared" si="1"/>
        <v>2019</v>
      </c>
      <c r="G335" s="26">
        <f>VLOOKUP(INDIRECT(CHAR(39)&amp;$A335&amp;CHAR(39)&amp;"!r2c"&amp;$C335,0),variables,2,0)</f>
        <v>10867</v>
      </c>
      <c r="H335" s="29">
        <f t="array" ref="H335">IF(AND(G335&gt;=10861,G335&lt;=10863),TEXT(INDIRECT(CHAR(39)&amp;$A335&amp;CHAR(39)&amp;"!r"&amp;$B335&amp;"c"&amp;$C335,0),"dd-mmm-yyyy"),(INDIRECT(CHAR(39)&amp;$A335&amp;CHAR(39)&amp;"!r"&amp;$B335&amp;"c"&amp;$C335,0)))</f>
        <v>160752</v>
      </c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3.5" customHeight="1">
      <c r="A336" s="26" t="s">
        <v>771</v>
      </c>
      <c r="B336" s="26">
        <f t="shared" si="6"/>
        <v>8</v>
      </c>
      <c r="C336" s="26">
        <f t="shared" si="7"/>
        <v>10</v>
      </c>
      <c r="D336" s="26"/>
      <c r="E336" s="26">
        <f>plan_id</f>
        <v>510</v>
      </c>
      <c r="F336" s="26">
        <f t="shared" si="1"/>
        <v>2019</v>
      </c>
      <c r="G336" s="26">
        <f>VLOOKUP(INDIRECT(CHAR(39)&amp;$A336&amp;CHAR(39)&amp;"!r2c"&amp;$C336,0),variables,2,0)</f>
        <v>10868</v>
      </c>
      <c r="H336" s="29">
        <f t="array" ref="H336">IF(AND(G336&gt;=10861,G336&lt;=10863),TEXT(INDIRECT(CHAR(39)&amp;$A336&amp;CHAR(39)&amp;"!r"&amp;$B336&amp;"c"&amp;$C336,0),"dd-mmm-yyyy"),(INDIRECT(CHAR(39)&amp;$A336&amp;CHAR(39)&amp;"!r"&amp;$B336&amp;"c"&amp;$C336,0)))</f>
        <v>423206</v>
      </c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3.5" customHeight="1">
      <c r="A337" s="26" t="s">
        <v>771</v>
      </c>
      <c r="B337" s="26">
        <f t="shared" si="6"/>
        <v>8</v>
      </c>
      <c r="C337" s="26">
        <f t="shared" si="7"/>
        <v>11</v>
      </c>
      <c r="D337" s="26"/>
      <c r="E337" s="26">
        <f>plan_id</f>
        <v>510</v>
      </c>
      <c r="F337" s="26">
        <f t="shared" si="1"/>
        <v>2019</v>
      </c>
      <c r="G337" s="26">
        <f>VLOOKUP(INDIRECT(CHAR(39)&amp;$A337&amp;CHAR(39)&amp;"!r2c"&amp;$C337,0),variables,2,0)</f>
        <v>10869</v>
      </c>
      <c r="H337" s="31">
        <f t="array" ref="H337">IF(AND(G337&gt;=10861,G337&lt;=10863),TEXT(INDIRECT(CHAR(39)&amp;$A337&amp;CHAR(39)&amp;"!r"&amp;$B337&amp;"c"&amp;$C337,0),"dd-mmm-yyyy"),(INDIRECT(CHAR(39)&amp;$A337&amp;CHAR(39)&amp;"!r"&amp;$B337&amp;"c"&amp;$C337,0)))</f>
        <v>0.07</v>
      </c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3.5" customHeight="1">
      <c r="A338" s="26" t="s">
        <v>771</v>
      </c>
      <c r="B338" s="26">
        <f t="shared" si="6"/>
        <v>8</v>
      </c>
      <c r="C338" s="26">
        <f t="shared" si="7"/>
        <v>12</v>
      </c>
      <c r="D338" s="26"/>
      <c r="E338" s="26">
        <f>plan_id</f>
        <v>510</v>
      </c>
      <c r="F338" s="26">
        <f t="shared" si="1"/>
        <v>2019</v>
      </c>
      <c r="G338" s="26">
        <f>VLOOKUP(INDIRECT(CHAR(39)&amp;$A338&amp;CHAR(39)&amp;"!r2c"&amp;$C338,0),variables,2,0)</f>
        <v>10870</v>
      </c>
      <c r="H338" s="31">
        <f t="array" ref="H338">IF(AND(G338&gt;=10861,G338&lt;=10863),TEXT(INDIRECT(CHAR(39)&amp;$A338&amp;CHAR(39)&amp;"!r"&amp;$B338&amp;"c"&amp;$C338,0),"dd-mmm-yyyy"),(INDIRECT(CHAR(39)&amp;$A338&amp;CHAR(39)&amp;"!r"&amp;$B338&amp;"c"&amp;$C338,0)))</f>
        <v>0.0387</v>
      </c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3.5" customHeight="1">
      <c r="A339" s="26" t="s">
        <v>771</v>
      </c>
      <c r="B339" s="26">
        <f t="shared" si="6"/>
        <v>8</v>
      </c>
      <c r="C339" s="26">
        <f t="shared" si="7"/>
        <v>13</v>
      </c>
      <c r="D339" s="26"/>
      <c r="E339" s="26">
        <f>plan_id</f>
        <v>510</v>
      </c>
      <c r="F339" s="26">
        <f t="shared" si="1"/>
        <v>2019</v>
      </c>
      <c r="G339" s="26">
        <f>VLOOKUP(INDIRECT(CHAR(39)&amp;$A339&amp;CHAR(39)&amp;"!r2c"&amp;$C339,0),variables,2,0)</f>
        <v>10871</v>
      </c>
      <c r="H339" s="31">
        <f t="array" ref="H339">IF(AND(G339&gt;=10861,G339&lt;=10863),TEXT(INDIRECT(CHAR(39)&amp;$A339&amp;CHAR(39)&amp;"!r"&amp;$B339&amp;"c"&amp;$C339,0),"dd-mmm-yyyy"),(INDIRECT(CHAR(39)&amp;$A339&amp;CHAR(39)&amp;"!r"&amp;$B339&amp;"c"&amp;$C339,0)))</f>
        <v>0.035</v>
      </c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3.5" customHeight="1">
      <c r="A340" s="26" t="s">
        <v>771</v>
      </c>
      <c r="B340" s="26">
        <f t="shared" si="6"/>
        <v>8</v>
      </c>
      <c r="C340" s="26">
        <f t="shared" si="7"/>
        <v>14</v>
      </c>
      <c r="D340" s="26"/>
      <c r="E340" s="26">
        <f>plan_id</f>
        <v>510</v>
      </c>
      <c r="F340" s="26">
        <f t="shared" si="1"/>
        <v>2019</v>
      </c>
      <c r="G340" s="26">
        <f>VLOOKUP(INDIRECT(CHAR(39)&amp;$A340&amp;CHAR(39)&amp;"!r2c"&amp;$C340,0),variables,2,0)</f>
        <v>10872</v>
      </c>
      <c r="H340" s="28" t="str">
        <f t="array" ref="H340">IF(AND(G340&gt;=10861,G340&lt;=10863),TEXT(INDIRECT(CHAR(39)&amp;$A340&amp;CHAR(39)&amp;"!r"&amp;$B340&amp;"c"&amp;$C340,0),"dd-mmm-yyyy"),(INDIRECT(CHAR(39)&amp;$A340&amp;CHAR(39)&amp;"!r"&amp;$B340&amp;"c"&amp;$C340,0)))</f>
        <v/>
      </c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3.5" customHeight="1">
      <c r="A341" s="26" t="s">
        <v>771</v>
      </c>
      <c r="B341" s="26">
        <f t="shared" si="6"/>
        <v>8</v>
      </c>
      <c r="C341" s="26">
        <f t="shared" si="7"/>
        <v>15</v>
      </c>
      <c r="D341" s="26"/>
      <c r="E341" s="26">
        <f>plan_id</f>
        <v>510</v>
      </c>
      <c r="F341" s="26">
        <f t="shared" si="1"/>
        <v>2019</v>
      </c>
      <c r="G341" s="26">
        <f>VLOOKUP(INDIRECT(CHAR(39)&amp;$A341&amp;CHAR(39)&amp;"!r2c"&amp;$C341,0),variables,2,0)</f>
        <v>10873</v>
      </c>
      <c r="H341" s="31">
        <f t="array" ref="H341">IF(AND(G341&gt;=10861,G341&lt;=10863),TEXT(INDIRECT(CHAR(39)&amp;$A341&amp;CHAR(39)&amp;"!r"&amp;$B341&amp;"c"&amp;$C341,0),"dd-mmm-yyyy"),(INDIRECT(CHAR(39)&amp;$A341&amp;CHAR(39)&amp;"!r"&amp;$B341&amp;"c"&amp;$C341,0)))</f>
        <v>0.07</v>
      </c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3.5" customHeight="1">
      <c r="A342" s="26" t="s">
        <v>771</v>
      </c>
      <c r="B342" s="26">
        <f t="shared" si="6"/>
        <v>8</v>
      </c>
      <c r="C342" s="26">
        <f t="shared" si="7"/>
        <v>16</v>
      </c>
      <c r="D342" s="26"/>
      <c r="E342" s="26">
        <f>plan_id</f>
        <v>510</v>
      </c>
      <c r="F342" s="26">
        <f t="shared" si="1"/>
        <v>2019</v>
      </c>
      <c r="G342" s="26">
        <f>VLOOKUP(INDIRECT(CHAR(39)&amp;$A342&amp;CHAR(39)&amp;"!r2c"&amp;$C342,0),variables,2,0)</f>
        <v>10874</v>
      </c>
      <c r="H342" s="31">
        <f t="array" ref="H342">IF(AND(G342&gt;=10861,G342&lt;=10863),TEXT(INDIRECT(CHAR(39)&amp;$A342&amp;CHAR(39)&amp;"!r"&amp;$B342&amp;"c"&amp;$C342,0),"dd-mmm-yyyy"),(INDIRECT(CHAR(39)&amp;$A342&amp;CHAR(39)&amp;"!r"&amp;$B342&amp;"c"&amp;$C342,0)))</f>
        <v>0.07</v>
      </c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3.5" customHeight="1">
      <c r="A343" s="26" t="s">
        <v>771</v>
      </c>
      <c r="B343" s="26">
        <f t="shared" si="6"/>
        <v>8</v>
      </c>
      <c r="C343" s="26">
        <f t="shared" si="7"/>
        <v>17</v>
      </c>
      <c r="D343" s="26"/>
      <c r="E343" s="26">
        <f>plan_id</f>
        <v>510</v>
      </c>
      <c r="F343" s="26">
        <f t="shared" si="1"/>
        <v>2019</v>
      </c>
      <c r="G343" s="26">
        <f>VLOOKUP(INDIRECT(CHAR(39)&amp;$A343&amp;CHAR(39)&amp;"!r2c"&amp;$C343,0),variables,2,0)</f>
        <v>10875</v>
      </c>
      <c r="H343" s="29">
        <f t="array" ref="H343">IF(AND(G343&gt;=10861,G343&lt;=10863),TEXT(INDIRECT(CHAR(39)&amp;$A343&amp;CHAR(39)&amp;"!r"&amp;$B343&amp;"c"&amp;$C343,0),"dd-mmm-yyyy"),(INDIRECT(CHAR(39)&amp;$A343&amp;CHAR(39)&amp;"!r"&amp;$B343&amp;"c"&amp;$C343,0)))</f>
        <v>134370954628</v>
      </c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3.5" customHeight="1">
      <c r="A344" s="26" t="s">
        <v>771</v>
      </c>
      <c r="B344" s="26">
        <f t="shared" si="6"/>
        <v>8</v>
      </c>
      <c r="C344" s="26">
        <f t="shared" si="7"/>
        <v>18</v>
      </c>
      <c r="D344" s="26"/>
      <c r="E344" s="26">
        <f>plan_id</f>
        <v>510</v>
      </c>
      <c r="F344" s="26">
        <f t="shared" si="1"/>
        <v>2019</v>
      </c>
      <c r="G344" s="26">
        <f>VLOOKUP(INDIRECT(CHAR(39)&amp;$A344&amp;CHAR(39)&amp;"!r2c"&amp;$C344,0),variables,2,0)</f>
        <v>10876</v>
      </c>
      <c r="H344" s="29">
        <f t="array" ref="H344">IF(AND(G344&gt;=10861,G344&lt;=10863),TEXT(INDIRECT(CHAR(39)&amp;$A344&amp;CHAR(39)&amp;"!r"&amp;$B344&amp;"c"&amp;$C344,0),"dd-mmm-yyyy"),(INDIRECT(CHAR(39)&amp;$A344&amp;CHAR(39)&amp;"!r"&amp;$B344&amp;"c"&amp;$C344,0)))</f>
        <v>53262789367</v>
      </c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3.5" customHeight="1">
      <c r="A345" s="26" t="s">
        <v>771</v>
      </c>
      <c r="B345" s="26">
        <f t="shared" si="6"/>
        <v>8</v>
      </c>
      <c r="C345" s="26">
        <f t="shared" si="7"/>
        <v>19</v>
      </c>
      <c r="D345" s="26"/>
      <c r="E345" s="26">
        <f>plan_id</f>
        <v>510</v>
      </c>
      <c r="F345" s="26">
        <f t="shared" si="1"/>
        <v>2019</v>
      </c>
      <c r="G345" s="26">
        <f>VLOOKUP(INDIRECT(CHAR(39)&amp;$A345&amp;CHAR(39)&amp;"!r2c"&amp;$C345,0),variables,2,0)</f>
        <v>10877</v>
      </c>
      <c r="H345" s="29">
        <f t="array" ref="H345">IF(AND(G345&gt;=10861,G345&lt;=10863),TEXT(INDIRECT(CHAR(39)&amp;$A345&amp;CHAR(39)&amp;"!r"&amp;$B345&amp;"c"&amp;$C345,0),"dd-mmm-yyyy"),(INDIRECT(CHAR(39)&amp;$A345&amp;CHAR(39)&amp;"!r"&amp;$B345&amp;"c"&amp;$C345,0)))</f>
        <v>81108165261</v>
      </c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3.5" customHeight="1">
      <c r="A346" s="26" t="s">
        <v>771</v>
      </c>
      <c r="B346" s="26">
        <f t="shared" si="6"/>
        <v>8</v>
      </c>
      <c r="C346" s="26">
        <f t="shared" si="7"/>
        <v>20</v>
      </c>
      <c r="D346" s="26"/>
      <c r="E346" s="26">
        <f>plan_id</f>
        <v>510</v>
      </c>
      <c r="F346" s="26">
        <f t="shared" si="1"/>
        <v>2019</v>
      </c>
      <c r="G346" s="26">
        <f>VLOOKUP(INDIRECT(CHAR(39)&amp;$A346&amp;CHAR(39)&amp;"!r2c"&amp;$C346,0),variables,2,0)</f>
        <v>10878</v>
      </c>
      <c r="H346" s="31">
        <f t="array" ref="H346">IF(AND(G346&gt;=10861,G346&lt;=10863),TEXT(INDIRECT(CHAR(39)&amp;$A346&amp;CHAR(39)&amp;"!r"&amp;$B346&amp;"c"&amp;$C346,0),"dd-mmm-yyyy"),(INDIRECT(CHAR(39)&amp;$A346&amp;CHAR(39)&amp;"!r"&amp;$B346&amp;"c"&amp;$C346,0)))</f>
        <v>0.396</v>
      </c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3.5" customHeight="1">
      <c r="A347" s="26" t="s">
        <v>771</v>
      </c>
      <c r="B347" s="26">
        <f t="shared" si="6"/>
        <v>8</v>
      </c>
      <c r="C347" s="26">
        <f t="shared" si="7"/>
        <v>21</v>
      </c>
      <c r="D347" s="26"/>
      <c r="E347" s="26">
        <f>plan_id</f>
        <v>510</v>
      </c>
      <c r="F347" s="26">
        <f t="shared" si="1"/>
        <v>2019</v>
      </c>
      <c r="G347" s="26">
        <f>VLOOKUP(INDIRECT(CHAR(39)&amp;$A347&amp;CHAR(39)&amp;"!r2c"&amp;$C347,0),variables,2,0)</f>
        <v>10879</v>
      </c>
      <c r="H347" s="29">
        <f t="array" ref="H347">IF(AND(G347&gt;=10861,G347&lt;=10863),TEXT(INDIRECT(CHAR(39)&amp;$A347&amp;CHAR(39)&amp;"!r"&amp;$B347&amp;"c"&amp;$C347,0),"dd-mmm-yyyy"),(INDIRECT(CHAR(39)&amp;$A347&amp;CHAR(39)&amp;"!r"&amp;$B347&amp;"c"&amp;$C347,0)))</f>
        <v>10450452444</v>
      </c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3.5" customHeight="1">
      <c r="A348" s="26" t="s">
        <v>771</v>
      </c>
      <c r="B348" s="26">
        <f t="shared" si="6"/>
        <v>8</v>
      </c>
      <c r="C348" s="26">
        <f t="shared" si="7"/>
        <v>22</v>
      </c>
      <c r="D348" s="26"/>
      <c r="E348" s="26">
        <f>plan_id</f>
        <v>510</v>
      </c>
      <c r="F348" s="26">
        <f t="shared" si="1"/>
        <v>2019</v>
      </c>
      <c r="G348" s="26">
        <f>VLOOKUP(INDIRECT(CHAR(39)&amp;$A348&amp;CHAR(39)&amp;"!r2c"&amp;$C348,0),variables,2,0)</f>
        <v>10880</v>
      </c>
      <c r="H348" s="29">
        <f t="array" ref="H348">IF(AND(G348&gt;=10861,G348&lt;=10863),TEXT(INDIRECT(CHAR(39)&amp;$A348&amp;CHAR(39)&amp;"!r"&amp;$B348&amp;"c"&amp;$C348,0),"dd-mmm-yyyy"),(INDIRECT(CHAR(39)&amp;$A348&amp;CHAR(39)&amp;"!r"&amp;$B348&amp;"c"&amp;$C348,0)))</f>
        <v>8519306826</v>
      </c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3.5" customHeight="1">
      <c r="A349" s="26" t="s">
        <v>771</v>
      </c>
      <c r="B349" s="26">
        <f t="shared" si="6"/>
        <v>8</v>
      </c>
      <c r="C349" s="26">
        <f t="shared" si="7"/>
        <v>23</v>
      </c>
      <c r="D349" s="26"/>
      <c r="E349" s="26">
        <f>plan_id</f>
        <v>510</v>
      </c>
      <c r="F349" s="26">
        <f t="shared" si="1"/>
        <v>2019</v>
      </c>
      <c r="G349" s="26">
        <f>VLOOKUP(INDIRECT(CHAR(39)&amp;$A349&amp;CHAR(39)&amp;"!r2c"&amp;$C349,0),variables,2,0)</f>
        <v>10881</v>
      </c>
      <c r="H349" s="29">
        <f t="array" ref="H349">IF(AND(G349&gt;=10861,G349&lt;=10863),TEXT(INDIRECT(CHAR(39)&amp;$A349&amp;CHAR(39)&amp;"!r"&amp;$B349&amp;"c"&amp;$C349,0),"dd-mmm-yyyy"),(INDIRECT(CHAR(39)&amp;$A349&amp;CHAR(39)&amp;"!r"&amp;$B349&amp;"c"&amp;$C349,0)))</f>
        <v>3275812950</v>
      </c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3.5" customHeight="1">
      <c r="A350" s="26" t="s">
        <v>771</v>
      </c>
      <c r="B350" s="26">
        <f t="shared" si="6"/>
        <v>8</v>
      </c>
      <c r="C350" s="26">
        <f t="shared" si="7"/>
        <v>24</v>
      </c>
      <c r="D350" s="26"/>
      <c r="E350" s="26">
        <f>plan_id</f>
        <v>510</v>
      </c>
      <c r="F350" s="26">
        <f t="shared" si="1"/>
        <v>2019</v>
      </c>
      <c r="G350" s="26">
        <f>VLOOKUP(INDIRECT(CHAR(39)&amp;$A350&amp;CHAR(39)&amp;"!r2c"&amp;$C350,0),variables,2,0)</f>
        <v>10882</v>
      </c>
      <c r="H350" s="29">
        <f t="array" ref="H350">IF(AND(G350&gt;=10861,G350&lt;=10863),TEXT(INDIRECT(CHAR(39)&amp;$A350&amp;CHAR(39)&amp;"!r"&amp;$B350&amp;"c"&amp;$C350,0),"dd-mmm-yyyy"),(INDIRECT(CHAR(39)&amp;$A350&amp;CHAR(39)&amp;"!r"&amp;$B350&amp;"c"&amp;$C350,0)))</f>
        <v>1556861408</v>
      </c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3.5" customHeight="1">
      <c r="A351" s="26" t="s">
        <v>771</v>
      </c>
      <c r="B351" s="26">
        <f t="shared" si="6"/>
        <v>8</v>
      </c>
      <c r="C351" s="26">
        <f t="shared" si="7"/>
        <v>25</v>
      </c>
      <c r="D351" s="26"/>
      <c r="E351" s="26">
        <f>plan_id</f>
        <v>510</v>
      </c>
      <c r="F351" s="26">
        <f t="shared" si="1"/>
        <v>2019</v>
      </c>
      <c r="G351" s="26">
        <f>VLOOKUP(INDIRECT(CHAR(39)&amp;$A351&amp;CHAR(39)&amp;"!r2c"&amp;$C351,0),variables,2,0)</f>
        <v>10883</v>
      </c>
      <c r="H351" s="31">
        <f t="array" ref="H351">IF(AND(G351&gt;=10861,G351&lt;=10863),TEXT(INDIRECT(CHAR(39)&amp;$A351&amp;CHAR(39)&amp;"!r"&amp;$B351&amp;"c"&amp;$C351,0),"dd-mmm-yyyy"),(INDIRECT(CHAR(39)&amp;$A351&amp;CHAR(39)&amp;"!r"&amp;$B351&amp;"c"&amp;$C351,0)))</f>
        <v>0.7108818532</v>
      </c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3.5" customHeight="1">
      <c r="A352" s="26" t="s">
        <v>771</v>
      </c>
      <c r="B352" s="26">
        <f t="shared" si="6"/>
        <v>8</v>
      </c>
      <c r="C352" s="26">
        <f t="shared" si="7"/>
        <v>26</v>
      </c>
      <c r="D352" s="26"/>
      <c r="E352" s="26">
        <f>plan_id</f>
        <v>510</v>
      </c>
      <c r="F352" s="26">
        <f t="shared" si="1"/>
        <v>2019</v>
      </c>
      <c r="G352" s="26">
        <f>VLOOKUP(INDIRECT(CHAR(39)&amp;$A352&amp;CHAR(39)&amp;"!r2c"&amp;$C352,0),variables,2,0)</f>
        <v>10884</v>
      </c>
      <c r="H352" s="31">
        <f t="array" ref="H352">IF(AND(G352&gt;=10861,G352&lt;=10863),TEXT(INDIRECT(CHAR(39)&amp;$A352&amp;CHAR(39)&amp;"!r"&amp;$B352&amp;"c"&amp;$C352,0),"dd-mmm-yyyy"),(INDIRECT(CHAR(39)&amp;$A352&amp;CHAR(39)&amp;"!r"&amp;$B352&amp;"c"&amp;$C352,0)))</f>
        <v>0.436</v>
      </c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3.5" customHeight="1">
      <c r="A353" s="26" t="s">
        <v>771</v>
      </c>
      <c r="B353" s="26">
        <f t="shared" si="6"/>
        <v>8</v>
      </c>
      <c r="C353" s="26">
        <f t="shared" si="7"/>
        <v>27</v>
      </c>
      <c r="D353" s="26"/>
      <c r="E353" s="26">
        <f>plan_id</f>
        <v>510</v>
      </c>
      <c r="F353" s="26">
        <f t="shared" si="1"/>
        <v>2019</v>
      </c>
      <c r="G353" s="26">
        <f>VLOOKUP(INDIRECT(CHAR(39)&amp;$A353&amp;CHAR(39)&amp;"!r2c"&amp;$C353,0),variables,2,0)</f>
        <v>10885</v>
      </c>
      <c r="H353" s="29">
        <f t="array" ref="H353">IF(AND(G353&gt;=10861,G353&lt;=10863),TEXT(INDIRECT(CHAR(39)&amp;$A353&amp;CHAR(39)&amp;"!r"&amp;$B353&amp;"c"&amp;$C353,0),"dd-mmm-yyyy"),(INDIRECT(CHAR(39)&amp;$A353&amp;CHAR(39)&amp;"!r"&amp;$B353&amp;"c"&amp;$C353,0)))</f>
        <v>7429037000</v>
      </c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3.5" customHeight="1">
      <c r="A354" s="26" t="s">
        <v>771</v>
      </c>
      <c r="B354" s="26">
        <f t="shared" si="6"/>
        <v>8</v>
      </c>
      <c r="C354" s="26">
        <f t="shared" si="7"/>
        <v>28</v>
      </c>
      <c r="D354" s="26"/>
      <c r="E354" s="26">
        <f>plan_id</f>
        <v>510</v>
      </c>
      <c r="F354" s="26">
        <f t="shared" si="1"/>
        <v>2019</v>
      </c>
      <c r="G354" s="26">
        <f>VLOOKUP(INDIRECT(CHAR(39)&amp;$A354&amp;CHAR(39)&amp;"!r2c"&amp;$C354,0),variables,2,0)</f>
        <v>10886</v>
      </c>
      <c r="H354" s="29">
        <f t="array" ref="H354">IF(AND(G354&gt;=10861,G354&lt;=10863),TEXT(INDIRECT(CHAR(39)&amp;$A354&amp;CHAR(39)&amp;"!r"&amp;$B354&amp;"c"&amp;$C354,0),"dd-mmm-yyyy"),(INDIRECT(CHAR(39)&amp;$A354&amp;CHAR(39)&amp;"!r"&amp;$B354&amp;"c"&amp;$C354,0)))</f>
        <v>4553285000</v>
      </c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3.5" customHeight="1">
      <c r="A355" s="26" t="s">
        <v>771</v>
      </c>
      <c r="B355" s="26">
        <f t="shared" si="6"/>
        <v>8</v>
      </c>
      <c r="C355" s="26">
        <f t="shared" si="7"/>
        <v>29</v>
      </c>
      <c r="D355" s="26"/>
      <c r="E355" s="26">
        <f>plan_id</f>
        <v>510</v>
      </c>
      <c r="F355" s="26">
        <f t="shared" si="1"/>
        <v>2019</v>
      </c>
      <c r="G355" s="26">
        <f>VLOOKUP(INDIRECT(CHAR(39)&amp;$A355&amp;CHAR(39)&amp;"!r2c"&amp;$C355,0),variables,2,0)</f>
        <v>10887</v>
      </c>
      <c r="H355" s="29">
        <f t="array" ref="H355">IF(AND(G355&gt;=10861,G355&lt;=10863),TEXT(INDIRECT(CHAR(39)&amp;$A355&amp;CHAR(39)&amp;"!r"&amp;$B355&amp;"c"&amp;$C355,0),"dd-mmm-yyyy"),(INDIRECT(CHAR(39)&amp;$A355&amp;CHAR(39)&amp;"!r"&amp;$B355&amp;"c"&amp;$C355,0)))</f>
        <v>2875752000</v>
      </c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3.5" customHeight="1">
      <c r="A356" s="26" t="s">
        <v>771</v>
      </c>
      <c r="B356" s="26">
        <f t="shared" si="6"/>
        <v>8</v>
      </c>
      <c r="C356" s="26">
        <f t="shared" si="7"/>
        <v>30</v>
      </c>
      <c r="D356" s="26"/>
      <c r="E356" s="26">
        <f>plan_id</f>
        <v>510</v>
      </c>
      <c r="F356" s="26">
        <f t="shared" si="1"/>
        <v>2019</v>
      </c>
      <c r="G356" s="26">
        <f>VLOOKUP(INDIRECT(CHAR(39)&amp;$A356&amp;CHAR(39)&amp;"!r2c"&amp;$C356,0),variables,2,0)</f>
        <v>10883</v>
      </c>
      <c r="H356" s="31">
        <f t="array" ref="H356">IF(AND(G356&gt;=10861,G356&lt;=10863),TEXT(INDIRECT(CHAR(39)&amp;$A356&amp;CHAR(39)&amp;"!r"&amp;$B356&amp;"c"&amp;$C356,0),"dd-mmm-yyyy"),(INDIRECT(CHAR(39)&amp;$A356&amp;CHAR(39)&amp;"!r"&amp;$B356&amp;"c"&amp;$C356,0)))</f>
        <v>0.612903799</v>
      </c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3.5" customHeight="1">
      <c r="A357" s="26" t="s">
        <v>771</v>
      </c>
      <c r="B357" s="26">
        <f t="shared" si="6"/>
        <v>8</v>
      </c>
      <c r="C357" s="26">
        <f t="shared" si="7"/>
        <v>31</v>
      </c>
      <c r="D357" s="26"/>
      <c r="E357" s="26">
        <f>plan_id</f>
        <v>510</v>
      </c>
      <c r="F357" s="26">
        <f t="shared" si="1"/>
        <v>2019</v>
      </c>
      <c r="G357" s="26">
        <f>VLOOKUP(INDIRECT(CHAR(39)&amp;$A357&amp;CHAR(39)&amp;"!r2c"&amp;$C357,0),variables,2,0)</f>
        <v>10889</v>
      </c>
      <c r="H357" s="29">
        <f t="array" ref="H357">IF(AND(G357&gt;=10861,G357&lt;=10863),TEXT(INDIRECT(CHAR(39)&amp;$A357&amp;CHAR(39)&amp;"!r"&amp;$B357&amp;"c"&amp;$C357,0),"dd-mmm-yyyy"),(INDIRECT(CHAR(39)&amp;$A357&amp;CHAR(39)&amp;"!r"&amp;$B357&amp;"c"&amp;$C357,0)))</f>
        <v>1947627286</v>
      </c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3.5" customHeight="1">
      <c r="A358" s="26" t="s">
        <v>771</v>
      </c>
      <c r="B358" s="26">
        <f t="shared" si="6"/>
        <v>8</v>
      </c>
      <c r="C358" s="26">
        <f t="shared" si="7"/>
        <v>32</v>
      </c>
      <c r="D358" s="26"/>
      <c r="E358" s="26">
        <f>plan_id</f>
        <v>510</v>
      </c>
      <c r="F358" s="26">
        <f t="shared" si="1"/>
        <v>2019</v>
      </c>
      <c r="G358" s="26">
        <f>VLOOKUP(INDIRECT(CHAR(39)&amp;$A358&amp;CHAR(39)&amp;"!r2c"&amp;$C358,0),variables,2,0)</f>
        <v>10890</v>
      </c>
      <c r="H358" s="29">
        <f t="array" ref="H358">IF(AND(G358&gt;=10861,G358&lt;=10863),TEXT(INDIRECT(CHAR(39)&amp;$A358&amp;CHAR(39)&amp;"!r"&amp;$B358&amp;"c"&amp;$C358,0),"dd-mmm-yyyy"),(INDIRECT(CHAR(39)&amp;$A358&amp;CHAR(39)&amp;"!r"&amp;$B358&amp;"c"&amp;$C358,0)))</f>
        <v>8991684121</v>
      </c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3.5" customHeight="1">
      <c r="A359" s="26" t="s">
        <v>771</v>
      </c>
      <c r="B359" s="26">
        <f t="shared" si="6"/>
        <v>8</v>
      </c>
      <c r="C359" s="26">
        <f t="shared" si="7"/>
        <v>33</v>
      </c>
      <c r="D359" s="26"/>
      <c r="E359" s="26">
        <f>plan_id</f>
        <v>510</v>
      </c>
      <c r="F359" s="26">
        <f t="shared" si="1"/>
        <v>2019</v>
      </c>
      <c r="G359" s="26">
        <f>VLOOKUP(INDIRECT(CHAR(39)&amp;$A359&amp;CHAR(39)&amp;"!r2c"&amp;$C359,0),variables,2,0)</f>
        <v>10891</v>
      </c>
      <c r="H359" s="29">
        <f t="array" ref="H359">IF(AND(G359&gt;=10861,G359&lt;=10863),TEXT(INDIRECT(CHAR(39)&amp;$A359&amp;CHAR(39)&amp;"!r"&amp;$B359&amp;"c"&amp;$C359,0),"dd-mmm-yyyy"),(INDIRECT(CHAR(39)&amp;$A359&amp;CHAR(39)&amp;"!r"&amp;$B359&amp;"c"&amp;$C359,0)))</f>
        <v>0</v>
      </c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3.5" customHeight="1">
      <c r="A360" s="26" t="s">
        <v>771</v>
      </c>
      <c r="B360" s="26">
        <f t="shared" si="6"/>
        <v>8</v>
      </c>
      <c r="C360" s="26">
        <f t="shared" si="7"/>
        <v>34</v>
      </c>
      <c r="D360" s="26"/>
      <c r="E360" s="26">
        <f>plan_id</f>
        <v>510</v>
      </c>
      <c r="F360" s="26">
        <f t="shared" si="1"/>
        <v>2019</v>
      </c>
      <c r="G360" s="26">
        <f>VLOOKUP(INDIRECT(CHAR(39)&amp;$A360&amp;CHAR(39)&amp;"!r2c"&amp;$C360,0),variables,2,0)</f>
        <v>10892</v>
      </c>
      <c r="H360" s="29">
        <f t="array" ref="H360">IF(AND(G360&gt;=10861,G360&lt;=10863),TEXT(INDIRECT(CHAR(39)&amp;$A360&amp;CHAR(39)&amp;"!r"&amp;$B360&amp;"c"&amp;$C360,0),"dd-mmm-yyyy"),(INDIRECT(CHAR(39)&amp;$A360&amp;CHAR(39)&amp;"!r"&amp;$B360&amp;"c"&amp;$C360,0)))</f>
        <v>478372958</v>
      </c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3.5" customHeight="1">
      <c r="A361" s="26" t="s">
        <v>771</v>
      </c>
      <c r="B361" s="26">
        <f t="shared" si="6"/>
        <v>8</v>
      </c>
      <c r="C361" s="26">
        <f t="shared" si="7"/>
        <v>35</v>
      </c>
      <c r="D361" s="26"/>
      <c r="E361" s="26">
        <f>plan_id</f>
        <v>510</v>
      </c>
      <c r="F361" s="26">
        <f t="shared" si="1"/>
        <v>2019</v>
      </c>
      <c r="G361" s="26">
        <f>VLOOKUP(INDIRECT(CHAR(39)&amp;$A361&amp;CHAR(39)&amp;"!r2c"&amp;$C361,0),variables,2,0)</f>
        <v>10893</v>
      </c>
      <c r="H361" s="29">
        <f t="array" ref="H361">IF(AND(G361&gt;=10861,G361&lt;=10863),TEXT(INDIRECT(CHAR(39)&amp;$A361&amp;CHAR(39)&amp;"!r"&amp;$B361&amp;"c"&amp;$C361,0),"dd-mmm-yyyy"),(INDIRECT(CHAR(39)&amp;$A361&amp;CHAR(39)&amp;"!r"&amp;$B361&amp;"c"&amp;$C361,0)))</f>
        <v>1026230333</v>
      </c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3.5" customHeight="1">
      <c r="A362" s="26" t="s">
        <v>771</v>
      </c>
      <c r="B362" s="26">
        <f t="shared" si="6"/>
        <v>8</v>
      </c>
      <c r="C362" s="26">
        <f t="shared" si="7"/>
        <v>36</v>
      </c>
      <c r="D362" s="26"/>
      <c r="E362" s="26">
        <f>plan_id</f>
        <v>510</v>
      </c>
      <c r="F362" s="26">
        <f t="shared" si="1"/>
        <v>2019</v>
      </c>
      <c r="G362" s="26">
        <f>VLOOKUP(INDIRECT(CHAR(39)&amp;$A362&amp;CHAR(39)&amp;"!r2c"&amp;$C362,0),variables,2,0)</f>
        <v>10894</v>
      </c>
      <c r="H362" s="29">
        <f t="array" ref="H362">IF(AND(G362&gt;=10861,G362&lt;=10863),TEXT(INDIRECT(CHAR(39)&amp;$A362&amp;CHAR(39)&amp;"!r"&amp;$B362&amp;"c"&amp;$C362,0),"dd-mmm-yyyy"),(INDIRECT(CHAR(39)&amp;$A362&amp;CHAR(39)&amp;"!r"&amp;$B362&amp;"c"&amp;$C362,0)))</f>
        <v>-963972120</v>
      </c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3.5" customHeight="1">
      <c r="A363" s="26" t="s">
        <v>771</v>
      </c>
      <c r="B363" s="26">
        <f t="shared" si="6"/>
        <v>8</v>
      </c>
      <c r="C363" s="26">
        <f t="shared" si="7"/>
        <v>37</v>
      </c>
      <c r="D363" s="26"/>
      <c r="E363" s="26">
        <f>plan_id</f>
        <v>510</v>
      </c>
      <c r="F363" s="26">
        <f t="shared" si="1"/>
        <v>2019</v>
      </c>
      <c r="G363" s="26">
        <f>VLOOKUP(INDIRECT(CHAR(39)&amp;$A363&amp;CHAR(39)&amp;"!r2c"&amp;$C363,0),variables,2,0)</f>
        <v>10895</v>
      </c>
      <c r="H363" s="29">
        <f t="array" ref="H363">IF(AND(G363&gt;=10861,G363&lt;=10863),TEXT(INDIRECT(CHAR(39)&amp;$A363&amp;CHAR(39)&amp;"!r"&amp;$B363&amp;"c"&amp;$C363,0),"dd-mmm-yyyy"),(INDIRECT(CHAR(39)&amp;$A363&amp;CHAR(39)&amp;"!r"&amp;$B363&amp;"c"&amp;$C363,0)))</f>
        <v>-3591507666</v>
      </c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3.5" customHeight="1">
      <c r="A364" s="26" t="s">
        <v>771</v>
      </c>
      <c r="B364" s="26">
        <f t="shared" si="6"/>
        <v>8</v>
      </c>
      <c r="C364" s="26">
        <f t="shared" si="7"/>
        <v>38</v>
      </c>
      <c r="D364" s="26"/>
      <c r="E364" s="26">
        <f>plan_id</f>
        <v>510</v>
      </c>
      <c r="F364" s="26">
        <f t="shared" si="1"/>
        <v>2019</v>
      </c>
      <c r="G364" s="26">
        <f>VLOOKUP(INDIRECT(CHAR(39)&amp;$A364&amp;CHAR(39)&amp;"!r2c"&amp;$C364,0),variables,2,0)</f>
        <v>10896</v>
      </c>
      <c r="H364" s="29">
        <f t="array" ref="H364">IF(AND(G364&gt;=10861,G364&lt;=10863),TEXT(INDIRECT(CHAR(39)&amp;$A364&amp;CHAR(39)&amp;"!r"&amp;$B364&amp;"c"&amp;$C364,0),"dd-mmm-yyyy"),(INDIRECT(CHAR(39)&amp;$A364&amp;CHAR(39)&amp;"!r"&amp;$B364&amp;"c"&amp;$C364,0)))</f>
        <v>606536234</v>
      </c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3.5" customHeight="1">
      <c r="A365" s="26" t="s">
        <v>771</v>
      </c>
      <c r="B365" s="26">
        <f t="shared" si="6"/>
        <v>8</v>
      </c>
      <c r="C365" s="26">
        <f t="shared" si="7"/>
        <v>39</v>
      </c>
      <c r="D365" s="26"/>
      <c r="E365" s="26">
        <f>plan_id</f>
        <v>510</v>
      </c>
      <c r="F365" s="26">
        <f t="shared" si="1"/>
        <v>2019</v>
      </c>
      <c r="G365" s="26">
        <f>VLOOKUP(INDIRECT(CHAR(39)&amp;$A365&amp;CHAR(39)&amp;"!r2c"&amp;$C365,0),variables,2,0)</f>
        <v>10897</v>
      </c>
      <c r="H365" s="29">
        <f t="array" ref="H365">IF(AND(G365&gt;=10861,G365&lt;=10863),TEXT(INDIRECT(CHAR(39)&amp;$A365&amp;CHAR(39)&amp;"!r"&amp;$B365&amp;"c"&amp;$C365,0),"dd-mmm-yyyy"),(INDIRECT(CHAR(39)&amp;$A365&amp;CHAR(39)&amp;"!r"&amp;$B365&amp;"c"&amp;$C365,0)))</f>
        <v>24335680</v>
      </c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3.5" customHeight="1">
      <c r="A366" s="26" t="s">
        <v>771</v>
      </c>
      <c r="B366" s="26">
        <f t="shared" si="6"/>
        <v>8</v>
      </c>
      <c r="C366" s="26">
        <f t="shared" si="7"/>
        <v>40</v>
      </c>
      <c r="D366" s="26"/>
      <c r="E366" s="26">
        <f>plan_id</f>
        <v>510</v>
      </c>
      <c r="F366" s="26">
        <f t="shared" si="1"/>
        <v>2019</v>
      </c>
      <c r="G366" s="26">
        <f>VLOOKUP(INDIRECT(CHAR(39)&amp;$A366&amp;CHAR(39)&amp;"!r2c"&amp;$C366,0),variables,2,0)</f>
        <v>10898</v>
      </c>
      <c r="H366" s="29" t="str">
        <f t="array" ref="H366">IF(AND(G366&gt;=10861,G366&lt;=10863),TEXT(INDIRECT(CHAR(39)&amp;$A366&amp;CHAR(39)&amp;"!r"&amp;$B366&amp;"c"&amp;$C366,0),"dd-mmm-yyyy"),(INDIRECT(CHAR(39)&amp;$A366&amp;CHAR(39)&amp;"!r"&amp;$B366&amp;"c"&amp;$C366,0)))</f>
        <v/>
      </c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3.5" customHeight="1">
      <c r="A367" s="26" t="s">
        <v>771</v>
      </c>
      <c r="B367" s="26">
        <f t="shared" si="6"/>
        <v>8</v>
      </c>
      <c r="C367" s="26">
        <f t="shared" si="7"/>
        <v>41</v>
      </c>
      <c r="D367" s="26"/>
      <c r="E367" s="26">
        <f>plan_id</f>
        <v>510</v>
      </c>
      <c r="F367" s="26">
        <f t="shared" si="1"/>
        <v>2019</v>
      </c>
      <c r="G367" s="26">
        <f>VLOOKUP(INDIRECT(CHAR(39)&amp;$A367&amp;CHAR(39)&amp;"!r2c"&amp;$C367,0),variables,2,0)</f>
        <v>10899</v>
      </c>
      <c r="H367" s="29" t="str">
        <f t="array" ref="H367">IF(AND(G367&gt;=10861,G367&lt;=10863),TEXT(INDIRECT(CHAR(39)&amp;$A367&amp;CHAR(39)&amp;"!r"&amp;$B367&amp;"c"&amp;$C367,0),"dd-mmm-yyyy"),(INDIRECT(CHAR(39)&amp;$A367&amp;CHAR(39)&amp;"!r"&amp;$B367&amp;"c"&amp;$C367,0)))</f>
        <v/>
      </c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3.5" customHeight="1">
      <c r="A368" s="26" t="s">
        <v>771</v>
      </c>
      <c r="B368" s="26">
        <f t="shared" si="6"/>
        <v>8</v>
      </c>
      <c r="C368" s="26">
        <f t="shared" si="7"/>
        <v>42</v>
      </c>
      <c r="D368" s="26"/>
      <c r="E368" s="26">
        <f>plan_id</f>
        <v>510</v>
      </c>
      <c r="F368" s="26">
        <f t="shared" si="1"/>
        <v>2019</v>
      </c>
      <c r="G368" s="26">
        <f>VLOOKUP(INDIRECT(CHAR(39)&amp;$A368&amp;CHAR(39)&amp;"!r2c"&amp;$C368,0),variables,2,0)</f>
        <v>11006</v>
      </c>
      <c r="H368" s="29" t="str">
        <f t="array" ref="H368">IF(AND(G368&gt;=10861,G368&lt;=10863),TEXT(INDIRECT(CHAR(39)&amp;$A368&amp;CHAR(39)&amp;"!r"&amp;$B368&amp;"c"&amp;$C368,0),"dd-mmm-yyyy"),(INDIRECT(CHAR(39)&amp;$A368&amp;CHAR(39)&amp;"!r"&amp;$B368&amp;"c"&amp;$C368,0)))</f>
        <v/>
      </c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3.5" customHeight="1">
      <c r="A369" s="26" t="s">
        <v>771</v>
      </c>
      <c r="B369" s="26">
        <f t="shared" si="6"/>
        <v>8</v>
      </c>
      <c r="C369" s="26">
        <f t="shared" si="7"/>
        <v>43</v>
      </c>
      <c r="D369" s="26"/>
      <c r="E369" s="26">
        <f>plan_id</f>
        <v>510</v>
      </c>
      <c r="F369" s="26">
        <f t="shared" si="1"/>
        <v>2019</v>
      </c>
      <c r="G369" s="26">
        <f>VLOOKUP(INDIRECT(CHAR(39)&amp;$A369&amp;CHAR(39)&amp;"!r2c"&amp;$C369,0),variables,2,0)</f>
        <v>10900</v>
      </c>
      <c r="H369" s="29">
        <f t="array" ref="H369">IF(AND(G369&gt;=10861,G369&lt;=10863),TEXT(INDIRECT(CHAR(39)&amp;$A369&amp;CHAR(39)&amp;"!r"&amp;$B369&amp;"c"&amp;$C369,0),"dd-mmm-yyyy"),(INDIRECT(CHAR(39)&amp;$A369&amp;CHAR(39)&amp;"!r"&amp;$B369&amp;"c"&amp;$C369,0)))</f>
        <v>8519306826</v>
      </c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3.5" customHeight="1">
      <c r="A370" s="26" t="s">
        <v>771</v>
      </c>
      <c r="B370" s="26">
        <f t="shared" si="6"/>
        <v>8</v>
      </c>
      <c r="C370" s="26">
        <f t="shared" si="7"/>
        <v>44</v>
      </c>
      <c r="D370" s="26"/>
      <c r="E370" s="26">
        <f>plan_id</f>
        <v>510</v>
      </c>
      <c r="F370" s="26">
        <f t="shared" si="1"/>
        <v>2019</v>
      </c>
      <c r="G370" s="26">
        <f>VLOOKUP(INDIRECT(CHAR(39)&amp;$A370&amp;CHAR(39)&amp;"!r2c"&amp;$C370,0),variables,2,0)</f>
        <v>10901</v>
      </c>
      <c r="H370" s="31">
        <f t="array" ref="H370">IF(AND(G370&gt;=10861,G370&lt;=10863),TEXT(INDIRECT(CHAR(39)&amp;$A370&amp;CHAR(39)&amp;"!r"&amp;$B370&amp;"c"&amp;$C370,0),"dd-mmm-yyyy"),(INDIRECT(CHAR(39)&amp;$A370&amp;CHAR(39)&amp;"!r"&amp;$B370&amp;"c"&amp;$C370,0)))</f>
        <v>0.06</v>
      </c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3.5" customHeight="1">
      <c r="A371" s="26" t="s">
        <v>771</v>
      </c>
      <c r="B371" s="26">
        <f t="shared" si="6"/>
        <v>8</v>
      </c>
      <c r="C371" s="26">
        <f t="shared" si="7"/>
        <v>45</v>
      </c>
      <c r="D371" s="26"/>
      <c r="E371" s="26">
        <f>plan_id</f>
        <v>510</v>
      </c>
      <c r="F371" s="26">
        <f t="shared" si="1"/>
        <v>2019</v>
      </c>
      <c r="G371" s="26">
        <f>VLOOKUP(INDIRECT(CHAR(39)&amp;$A371&amp;CHAR(39)&amp;"!r2c"&amp;$C371,0),variables,2,0)</f>
        <v>10902</v>
      </c>
      <c r="H371" s="31">
        <f t="array" ref="H371">IF(AND(G371&gt;=10861,G371&lt;=10863),TEXT(INDIRECT(CHAR(39)&amp;$A371&amp;CHAR(39)&amp;"!r"&amp;$B371&amp;"c"&amp;$C371,0),"dd-mmm-yyyy"),(INDIRECT(CHAR(39)&amp;$A371&amp;CHAR(39)&amp;"!r"&amp;$B371&amp;"c"&amp;$C371,0)))</f>
        <v>0.07</v>
      </c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3.5" customHeight="1">
      <c r="A372" s="26" t="s">
        <v>771</v>
      </c>
      <c r="B372" s="26">
        <f t="shared" si="6"/>
        <v>8</v>
      </c>
      <c r="C372" s="26">
        <f t="shared" si="7"/>
        <v>46</v>
      </c>
      <c r="D372" s="26"/>
      <c r="E372" s="26">
        <f>plan_id</f>
        <v>510</v>
      </c>
      <c r="F372" s="26">
        <f t="shared" si="1"/>
        <v>2019</v>
      </c>
      <c r="G372" s="26">
        <f>VLOOKUP(INDIRECT(CHAR(39)&amp;$A372&amp;CHAR(39)&amp;"!r2c"&amp;$C372,0),variables,2,0)</f>
        <v>10903</v>
      </c>
      <c r="H372" s="31">
        <f t="array" ref="H372">IF(AND(G372&gt;=10861,G372&lt;=10863),TEXT(INDIRECT(CHAR(39)&amp;$A372&amp;CHAR(39)&amp;"!r"&amp;$B372&amp;"c"&amp;$C372,0),"dd-mmm-yyyy"),(INDIRECT(CHAR(39)&amp;$A372&amp;CHAR(39)&amp;"!r"&amp;$B372&amp;"c"&amp;$C372,0)))</f>
        <v>0.08</v>
      </c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3.5" customHeight="1">
      <c r="A373" s="26" t="s">
        <v>771</v>
      </c>
      <c r="B373" s="26">
        <f t="shared" si="6"/>
        <v>8</v>
      </c>
      <c r="C373" s="26">
        <f t="shared" si="7"/>
        <v>47</v>
      </c>
      <c r="D373" s="26"/>
      <c r="E373" s="26">
        <f>plan_id</f>
        <v>510</v>
      </c>
      <c r="F373" s="26">
        <f t="shared" si="1"/>
        <v>2019</v>
      </c>
      <c r="G373" s="26">
        <f>VLOOKUP(INDIRECT(CHAR(39)&amp;$A373&amp;CHAR(39)&amp;"!r2c"&amp;$C373,0),variables,2,0)</f>
        <v>10904</v>
      </c>
      <c r="H373" s="29">
        <f t="array" ref="H373">IF(AND(G373&gt;=10861,G373&lt;=10863),TEXT(INDIRECT(CHAR(39)&amp;$A373&amp;CHAR(39)&amp;"!r"&amp;$B373&amp;"c"&amp;$C373,0),"dd-mmm-yyyy"),(INDIRECT(CHAR(39)&amp;$A373&amp;CHAR(39)&amp;"!r"&amp;$B373&amp;"c"&amp;$C373,0)))</f>
        <v>99066519428</v>
      </c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3.5" customHeight="1">
      <c r="A374" s="26" t="s">
        <v>771</v>
      </c>
      <c r="B374" s="26">
        <f t="shared" si="6"/>
        <v>8</v>
      </c>
      <c r="C374" s="26">
        <f t="shared" si="7"/>
        <v>48</v>
      </c>
      <c r="D374" s="26"/>
      <c r="E374" s="26">
        <f>plan_id</f>
        <v>510</v>
      </c>
      <c r="F374" s="26">
        <f t="shared" si="1"/>
        <v>2019</v>
      </c>
      <c r="G374" s="26">
        <f>VLOOKUP(INDIRECT(CHAR(39)&amp;$A374&amp;CHAR(39)&amp;"!r2c"&amp;$C374,0),variables,2,0)</f>
        <v>10905</v>
      </c>
      <c r="H374" s="29">
        <f t="array" ref="H374">IF(AND(G374&gt;=10861,G374&lt;=10863),TEXT(INDIRECT(CHAR(39)&amp;$A374&amp;CHAR(39)&amp;"!r"&amp;$B374&amp;"c"&amp;$C374,0),"dd-mmm-yyyy"),(INDIRECT(CHAR(39)&amp;$A374&amp;CHAR(39)&amp;"!r"&amp;$B374&amp;"c"&amp;$C374,0)))</f>
        <v>81108165261</v>
      </c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3.5" customHeight="1">
      <c r="A375" s="26" t="s">
        <v>771</v>
      </c>
      <c r="B375" s="26">
        <f t="shared" si="6"/>
        <v>8</v>
      </c>
      <c r="C375" s="26">
        <f t="shared" si="7"/>
        <v>49</v>
      </c>
      <c r="D375" s="26"/>
      <c r="E375" s="26">
        <f>plan_id</f>
        <v>510</v>
      </c>
      <c r="F375" s="26">
        <f t="shared" si="1"/>
        <v>2019</v>
      </c>
      <c r="G375" s="26">
        <f>VLOOKUP(INDIRECT(CHAR(39)&amp;$A375&amp;CHAR(39)&amp;"!r2c"&amp;$C375,0),variables,2,0)</f>
        <v>10906</v>
      </c>
      <c r="H375" s="29">
        <f t="array" ref="H375">IF(AND(G375&gt;=10861,G375&lt;=10863),TEXT(INDIRECT(CHAR(39)&amp;$A375&amp;CHAR(39)&amp;"!r"&amp;$B375&amp;"c"&amp;$C375,0),"dd-mmm-yyyy"),(INDIRECT(CHAR(39)&amp;$A375&amp;CHAR(39)&amp;"!r"&amp;$B375&amp;"c"&amp;$C375,0)))</f>
        <v>66342829110</v>
      </c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3.5" customHeight="1">
      <c r="A376" s="26" t="s">
        <v>771</v>
      </c>
      <c r="B376" s="26">
        <f t="shared" si="6"/>
        <v>8</v>
      </c>
      <c r="C376" s="26">
        <f t="shared" si="7"/>
        <v>50</v>
      </c>
      <c r="D376" s="26"/>
      <c r="E376" s="26">
        <f>plan_id</f>
        <v>510</v>
      </c>
      <c r="F376" s="26">
        <f t="shared" si="1"/>
        <v>2019</v>
      </c>
      <c r="G376" s="26">
        <f>VLOOKUP(INDIRECT(CHAR(39)&amp;$A376&amp;CHAR(39)&amp;"!r2c"&amp;$C376,0),variables,2,0)</f>
        <v>10907</v>
      </c>
      <c r="H376" s="32">
        <f t="array" ref="H376">IF(AND(G376&gt;=10861,G376&lt;=10863),TEXT(INDIRECT(CHAR(39)&amp;$A376&amp;CHAR(39)&amp;"!r"&amp;$B376&amp;"c"&amp;$C376,0),"dd-mmm-yyyy"),(INDIRECT(CHAR(39)&amp;$A376&amp;CHAR(39)&amp;"!r"&amp;$B376&amp;"c"&amp;$C376,0)))</f>
        <v>5.43</v>
      </c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3.5" customHeight="1">
      <c r="A377" s="26" t="s">
        <v>771</v>
      </c>
      <c r="B377" s="26">
        <f t="shared" si="6"/>
        <v>8</v>
      </c>
      <c r="C377" s="26">
        <f t="shared" si="7"/>
        <v>51</v>
      </c>
      <c r="D377" s="26"/>
      <c r="E377" s="26">
        <f>plan_id</f>
        <v>510</v>
      </c>
      <c r="F377" s="26">
        <f t="shared" si="1"/>
        <v>2019</v>
      </c>
      <c r="G377" s="26">
        <f>VLOOKUP(INDIRECT(CHAR(39)&amp;$A377&amp;CHAR(39)&amp;"!r2c"&amp;$C377,0),variables,2,0)</f>
        <v>10860</v>
      </c>
      <c r="H377" s="29">
        <f t="array" ref="H377">IF(AND(G377&gt;=10861,G377&lt;=10863),TEXT(INDIRECT(CHAR(39)&amp;$A377&amp;CHAR(39)&amp;"!r"&amp;$B377&amp;"c"&amp;$C377,0),"dd-mmm-yyyy"),(INDIRECT(CHAR(39)&amp;$A377&amp;CHAR(39)&amp;"!r"&amp;$B377&amp;"c"&amp;$C377,0)))</f>
        <v>129914383296</v>
      </c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3.5" customHeight="1">
      <c r="A378" s="26" t="s">
        <v>771</v>
      </c>
      <c r="B378" s="26">
        <f t="shared" si="6"/>
        <v>8</v>
      </c>
      <c r="C378" s="26">
        <f t="shared" si="7"/>
        <v>52</v>
      </c>
      <c r="D378" s="26"/>
      <c r="E378" s="26">
        <f>plan_id</f>
        <v>510</v>
      </c>
      <c r="F378" s="26">
        <f t="shared" si="1"/>
        <v>2019</v>
      </c>
      <c r="G378" s="26">
        <f>VLOOKUP(INDIRECT(CHAR(39)&amp;$A378&amp;CHAR(39)&amp;"!r2c"&amp;$C378,0),variables,2,0)</f>
        <v>10909</v>
      </c>
      <c r="H378" s="29">
        <f t="array" ref="H378">IF(AND(G378&gt;=10861,G378&lt;=10863),TEXT(INDIRECT(CHAR(39)&amp;$A378&amp;CHAR(39)&amp;"!r"&amp;$B378&amp;"c"&amp;$C378,0),"dd-mmm-yyyy"),(INDIRECT(CHAR(39)&amp;$A378&amp;CHAR(39)&amp;"!r"&amp;$B378&amp;"c"&amp;$C378,0)))</f>
        <v>1947627286</v>
      </c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3.5" customHeight="1">
      <c r="A379" s="26" t="s">
        <v>771</v>
      </c>
      <c r="B379" s="26">
        <f t="shared" si="6"/>
        <v>8</v>
      </c>
      <c r="C379" s="26">
        <f t="shared" si="7"/>
        <v>53</v>
      </c>
      <c r="D379" s="26"/>
      <c r="E379" s="26">
        <f>plan_id</f>
        <v>510</v>
      </c>
      <c r="F379" s="26">
        <f t="shared" si="1"/>
        <v>2019</v>
      </c>
      <c r="G379" s="26">
        <f>VLOOKUP(INDIRECT(CHAR(39)&amp;$A379&amp;CHAR(39)&amp;"!r2c"&amp;$C379,0),variables,2,0)</f>
        <v>10910</v>
      </c>
      <c r="H379" s="29">
        <f t="array" ref="H379">IF(AND(G379&gt;=10861,G379&lt;=10863),TEXT(INDIRECT(CHAR(39)&amp;$A379&amp;CHAR(39)&amp;"!r"&amp;$B379&amp;"c"&amp;$C379,0),"dd-mmm-yyyy"),(INDIRECT(CHAR(39)&amp;$A379&amp;CHAR(39)&amp;"!r"&amp;$B379&amp;"c"&amp;$C379,0)))</f>
        <v>8991684121</v>
      </c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3.5" customHeight="1">
      <c r="A380" s="26" t="s">
        <v>771</v>
      </c>
      <c r="B380" s="26">
        <f t="shared" si="6"/>
        <v>8</v>
      </c>
      <c r="C380" s="26">
        <f t="shared" si="7"/>
        <v>54</v>
      </c>
      <c r="D380" s="26"/>
      <c r="E380" s="26">
        <f>plan_id</f>
        <v>510</v>
      </c>
      <c r="F380" s="26">
        <f t="shared" si="1"/>
        <v>2019</v>
      </c>
      <c r="G380" s="26">
        <f>VLOOKUP(INDIRECT(CHAR(39)&amp;$A380&amp;CHAR(39)&amp;"!r2c"&amp;$C380,0),variables,2,0)</f>
        <v>10911</v>
      </c>
      <c r="H380" s="29">
        <f t="array" ref="H380">IF(AND(G380&gt;=10861,G380&lt;=10863),TEXT(INDIRECT(CHAR(39)&amp;$A380&amp;CHAR(39)&amp;"!r"&amp;$B380&amp;"c"&amp;$C380,0),"dd-mmm-yyyy"),(INDIRECT(CHAR(39)&amp;$A380&amp;CHAR(39)&amp;"!r"&amp;$B380&amp;"c"&amp;$C380,0)))</f>
        <v>0</v>
      </c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3.5" customHeight="1">
      <c r="A381" s="26" t="s">
        <v>771</v>
      </c>
      <c r="B381" s="26">
        <f t="shared" si="6"/>
        <v>8</v>
      </c>
      <c r="C381" s="26">
        <f t="shared" si="7"/>
        <v>55</v>
      </c>
      <c r="D381" s="26"/>
      <c r="E381" s="26">
        <f>plan_id</f>
        <v>510</v>
      </c>
      <c r="F381" s="26">
        <f t="shared" si="1"/>
        <v>2019</v>
      </c>
      <c r="G381" s="26">
        <f>VLOOKUP(INDIRECT(CHAR(39)&amp;$A381&amp;CHAR(39)&amp;"!r2c"&amp;$C381,0),variables,2,0)</f>
        <v>10912</v>
      </c>
      <c r="H381" s="29">
        <f t="array" ref="H381">IF(AND(G381&gt;=10861,G381&lt;=10863),TEXT(INDIRECT(CHAR(39)&amp;$A381&amp;CHAR(39)&amp;"!r"&amp;$B381&amp;"c"&amp;$C381,0),"dd-mmm-yyyy"),(INDIRECT(CHAR(39)&amp;$A381&amp;CHAR(39)&amp;"!r"&amp;$B381&amp;"c"&amp;$C381,0)))</f>
        <v>258778925</v>
      </c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3.5" customHeight="1">
      <c r="A382" s="26" t="s">
        <v>771</v>
      </c>
      <c r="B382" s="26">
        <f t="shared" si="6"/>
        <v>8</v>
      </c>
      <c r="C382" s="26">
        <f t="shared" si="7"/>
        <v>56</v>
      </c>
      <c r="D382" s="26"/>
      <c r="E382" s="26">
        <f>plan_id</f>
        <v>510</v>
      </c>
      <c r="F382" s="26">
        <f t="shared" si="1"/>
        <v>2019</v>
      </c>
      <c r="G382" s="26">
        <f>VLOOKUP(INDIRECT(CHAR(39)&amp;$A382&amp;CHAR(39)&amp;"!r2c"&amp;$C382,0),variables,2,0)</f>
        <v>10913</v>
      </c>
      <c r="H382" s="29">
        <f t="array" ref="H382">IF(AND(G382&gt;=10861,G382&lt;=10863),TEXT(INDIRECT(CHAR(39)&amp;$A382&amp;CHAR(39)&amp;"!r"&amp;$B382&amp;"c"&amp;$C382,0),"dd-mmm-yyyy"),(INDIRECT(CHAR(39)&amp;$A382&amp;CHAR(39)&amp;"!r"&amp;$B382&amp;"c"&amp;$C382,0)))</f>
        <v>77241572</v>
      </c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3.5" customHeight="1">
      <c r="A383" s="26" t="s">
        <v>771</v>
      </c>
      <c r="B383" s="26">
        <f t="shared" si="6"/>
        <v>8</v>
      </c>
      <c r="C383" s="26">
        <f t="shared" si="7"/>
        <v>57</v>
      </c>
      <c r="D383" s="26"/>
      <c r="E383" s="26">
        <f>plan_id</f>
        <v>510</v>
      </c>
      <c r="F383" s="26">
        <f t="shared" si="1"/>
        <v>2019</v>
      </c>
      <c r="G383" s="26">
        <f>VLOOKUP(INDIRECT(CHAR(39)&amp;$A383&amp;CHAR(39)&amp;"!r2c"&amp;$C383,0),variables,2,0)</f>
        <v>10914</v>
      </c>
      <c r="H383" s="29">
        <f t="array" ref="H383">IF(AND(G383&gt;=10861,G383&lt;=10863),TEXT(INDIRECT(CHAR(39)&amp;$A383&amp;CHAR(39)&amp;"!r"&amp;$B383&amp;"c"&amp;$C383,0),"dd-mmm-yyyy"),(INDIRECT(CHAR(39)&amp;$A383&amp;CHAR(39)&amp;"!r"&amp;$B383&amp;"c"&amp;$C383,0)))</f>
        <v>4554535473</v>
      </c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3.5" customHeight="1">
      <c r="A384" s="26" t="s">
        <v>771</v>
      </c>
      <c r="B384" s="26">
        <f t="shared" si="6"/>
        <v>8</v>
      </c>
      <c r="C384" s="26">
        <f t="shared" si="7"/>
        <v>58</v>
      </c>
      <c r="D384" s="26"/>
      <c r="E384" s="26">
        <f>plan_id</f>
        <v>510</v>
      </c>
      <c r="F384" s="26">
        <f t="shared" si="1"/>
        <v>2019</v>
      </c>
      <c r="G384" s="26">
        <f>VLOOKUP(INDIRECT(CHAR(39)&amp;$A384&amp;CHAR(39)&amp;"!r2c"&amp;$C384,0),variables,2,0)</f>
        <v>10915</v>
      </c>
      <c r="H384" s="29">
        <f t="array" ref="H384">IF(AND(G384&gt;=10861,G384&lt;=10863),TEXT(INDIRECT(CHAR(39)&amp;$A384&amp;CHAR(39)&amp;"!r"&amp;$B384&amp;"c"&amp;$C384,0),"dd-mmm-yyyy"),(INDIRECT(CHAR(39)&amp;$A384&amp;CHAR(39)&amp;"!r"&amp;$B384&amp;"c"&amp;$C384,0)))</f>
        <v>963972120</v>
      </c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3.5" customHeight="1">
      <c r="A385" s="26" t="s">
        <v>771</v>
      </c>
      <c r="B385" s="26">
        <f t="shared" si="6"/>
        <v>8</v>
      </c>
      <c r="C385" s="26">
        <f t="shared" si="7"/>
        <v>59</v>
      </c>
      <c r="D385" s="26"/>
      <c r="E385" s="26">
        <f>plan_id</f>
        <v>510</v>
      </c>
      <c r="F385" s="26">
        <f t="shared" si="1"/>
        <v>2019</v>
      </c>
      <c r="G385" s="26">
        <f>VLOOKUP(INDIRECT(CHAR(39)&amp;$A385&amp;CHAR(39)&amp;"!r2c"&amp;$C385,0),variables,2,0)</f>
        <v>10916</v>
      </c>
      <c r="H385" s="29">
        <f t="array" ref="H385">IF(AND(G385&gt;=10861,G385&lt;=10863),TEXT(INDIRECT(CHAR(39)&amp;$A385&amp;CHAR(39)&amp;"!r"&amp;$B385&amp;"c"&amp;$C385,0),"dd-mmm-yyyy"),(INDIRECT(CHAR(39)&amp;$A385&amp;CHAR(39)&amp;"!r"&amp;$B385&amp;"c"&amp;$C385,0)))</f>
        <v>2617831332</v>
      </c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3.5" customHeight="1">
      <c r="A386" s="26" t="s">
        <v>771</v>
      </c>
      <c r="B386" s="26">
        <f t="shared" si="6"/>
        <v>8</v>
      </c>
      <c r="C386" s="26">
        <f t="shared" si="7"/>
        <v>60</v>
      </c>
      <c r="D386" s="26"/>
      <c r="E386" s="26">
        <f>plan_id</f>
        <v>510</v>
      </c>
      <c r="F386" s="26">
        <f t="shared" si="1"/>
        <v>2019</v>
      </c>
      <c r="G386" s="26">
        <f>VLOOKUP(INDIRECT(CHAR(39)&amp;$A386&amp;CHAR(39)&amp;"!r2c"&amp;$C386,0),variables,2,0)</f>
        <v>10917</v>
      </c>
      <c r="H386" s="29">
        <f t="array" ref="H386">IF(AND(G386&gt;=10861,G386&lt;=10863),TEXT(INDIRECT(CHAR(39)&amp;$A386&amp;CHAR(39)&amp;"!r"&amp;$B386&amp;"c"&amp;$C386,0),"dd-mmm-yyyy"),(INDIRECT(CHAR(39)&amp;$A386&amp;CHAR(39)&amp;"!r"&amp;$B386&amp;"c"&amp;$C386,0)))</f>
        <v>-6818760572</v>
      </c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3.5" customHeight="1">
      <c r="A387" s="26" t="s">
        <v>771</v>
      </c>
      <c r="B387" s="26">
        <f t="shared" si="6"/>
        <v>8</v>
      </c>
      <c r="C387" s="26">
        <f t="shared" si="7"/>
        <v>61</v>
      </c>
      <c r="D387" s="26"/>
      <c r="E387" s="26">
        <f>plan_id</f>
        <v>510</v>
      </c>
      <c r="F387" s="26">
        <f t="shared" si="1"/>
        <v>2019</v>
      </c>
      <c r="G387" s="26">
        <f>VLOOKUP(INDIRECT(CHAR(39)&amp;$A387&amp;CHAR(39)&amp;"!r2c"&amp;$C387,0),variables,2,0)</f>
        <v>10918</v>
      </c>
      <c r="H387" s="29" t="str">
        <f t="array" ref="H387">IF(AND(G387&gt;=10861,G387&lt;=10863),TEXT(INDIRECT(CHAR(39)&amp;$A387&amp;CHAR(39)&amp;"!r"&amp;$B387&amp;"c"&amp;$C387,0),"dd-mmm-yyyy"),(INDIRECT(CHAR(39)&amp;$A387&amp;CHAR(39)&amp;"!r"&amp;$B387&amp;"c"&amp;$C387,0)))</f>
        <v/>
      </c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3.5" customHeight="1">
      <c r="A388" s="26" t="s">
        <v>771</v>
      </c>
      <c r="B388" s="26">
        <f t="shared" si="6"/>
        <v>8</v>
      </c>
      <c r="C388" s="26">
        <f t="shared" si="7"/>
        <v>62</v>
      </c>
      <c r="D388" s="26"/>
      <c r="E388" s="26">
        <f>plan_id</f>
        <v>510</v>
      </c>
      <c r="F388" s="26">
        <f t="shared" si="1"/>
        <v>2019</v>
      </c>
      <c r="G388" s="26">
        <f>VLOOKUP(INDIRECT(CHAR(39)&amp;$A388&amp;CHAR(39)&amp;"!r2c"&amp;$C388,0),variables,2,0)</f>
        <v>10919</v>
      </c>
      <c r="H388" s="29">
        <f t="array" ref="H388">IF(AND(G388&gt;=10861,G388&lt;=10863),TEXT(INDIRECT(CHAR(39)&amp;$A388&amp;CHAR(39)&amp;"!r"&amp;$B388&amp;"c"&amp;$C388,0),"dd-mmm-yyyy"),(INDIRECT(CHAR(39)&amp;$A388&amp;CHAR(39)&amp;"!r"&amp;$B388&amp;"c"&amp;$C388,0)))</f>
        <v>-6818760572</v>
      </c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3.5" customHeight="1">
      <c r="A389" s="26" t="s">
        <v>771</v>
      </c>
      <c r="B389" s="26">
        <f t="shared" si="6"/>
        <v>8</v>
      </c>
      <c r="C389" s="26">
        <f t="shared" si="7"/>
        <v>63</v>
      </c>
      <c r="D389" s="26"/>
      <c r="E389" s="26">
        <f>plan_id</f>
        <v>510</v>
      </c>
      <c r="F389" s="26">
        <f t="shared" si="1"/>
        <v>2019</v>
      </c>
      <c r="G389" s="26">
        <f>VLOOKUP(INDIRECT(CHAR(39)&amp;$A389&amp;CHAR(39)&amp;"!r2c"&amp;$C389,0),variables,2,0)</f>
        <v>10920</v>
      </c>
      <c r="H389" s="29">
        <f t="array" ref="H389">IF(AND(G389&gt;=10861,G389&lt;=10863),TEXT(INDIRECT(CHAR(39)&amp;$A389&amp;CHAR(39)&amp;"!r"&amp;$B389&amp;"c"&amp;$C389,0),"dd-mmm-yyyy"),(INDIRECT(CHAR(39)&amp;$A389&amp;CHAR(39)&amp;"!r"&amp;$B389&amp;"c"&amp;$C389,0)))</f>
        <v>-24335680</v>
      </c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3.5" customHeight="1">
      <c r="A390" s="26" t="s">
        <v>771</v>
      </c>
      <c r="B390" s="26">
        <f t="shared" si="6"/>
        <v>8</v>
      </c>
      <c r="C390" s="26">
        <f t="shared" si="7"/>
        <v>64</v>
      </c>
      <c r="D390" s="26"/>
      <c r="E390" s="26">
        <f>plan_id</f>
        <v>510</v>
      </c>
      <c r="F390" s="26">
        <f t="shared" si="1"/>
        <v>2019</v>
      </c>
      <c r="G390" s="26">
        <f>VLOOKUP(INDIRECT(CHAR(39)&amp;$A390&amp;CHAR(39)&amp;"!r2c"&amp;$C390,0),variables,2,0)</f>
        <v>10921</v>
      </c>
      <c r="H390" s="29" t="str">
        <f t="array" ref="H390">IF(AND(G390&gt;=10861,G390&lt;=10863),TEXT(INDIRECT(CHAR(39)&amp;$A390&amp;CHAR(39)&amp;"!r"&amp;$B390&amp;"c"&amp;$C390,0),"dd-mmm-yyyy"),(INDIRECT(CHAR(39)&amp;$A390&amp;CHAR(39)&amp;"!r"&amp;$B390&amp;"c"&amp;$C390,0)))</f>
        <v/>
      </c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3.5" customHeight="1">
      <c r="A391" s="26" t="s">
        <v>771</v>
      </c>
      <c r="B391" s="26">
        <f t="shared" si="6"/>
        <v>8</v>
      </c>
      <c r="C391" s="26">
        <f t="shared" si="7"/>
        <v>65</v>
      </c>
      <c r="D391" s="26"/>
      <c r="E391" s="26">
        <f>plan_id</f>
        <v>510</v>
      </c>
      <c r="F391" s="26">
        <f t="shared" si="1"/>
        <v>2019</v>
      </c>
      <c r="G391" s="26">
        <f>VLOOKUP(INDIRECT(CHAR(39)&amp;$A391&amp;CHAR(39)&amp;"!r2c"&amp;$C391,0),variables,2,0)</f>
        <v>10922</v>
      </c>
      <c r="H391" s="29" t="str">
        <f t="array" ref="H391">IF(AND(G391&gt;=10861,G391&lt;=10863),TEXT(INDIRECT(CHAR(39)&amp;$A391&amp;CHAR(39)&amp;"!r"&amp;$B391&amp;"c"&amp;$C391,0),"dd-mmm-yyyy"),(INDIRECT(CHAR(39)&amp;$A391&amp;CHAR(39)&amp;"!r"&amp;$B391&amp;"c"&amp;$C391,0)))</f>
        <v/>
      </c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3.5" customHeight="1">
      <c r="A392" s="26" t="s">
        <v>771</v>
      </c>
      <c r="B392" s="26">
        <f t="shared" si="6"/>
        <v>8</v>
      </c>
      <c r="C392" s="26">
        <f t="shared" si="7"/>
        <v>66</v>
      </c>
      <c r="D392" s="26"/>
      <c r="E392" s="26">
        <f>plan_id</f>
        <v>510</v>
      </c>
      <c r="F392" s="26">
        <f t="shared" si="1"/>
        <v>2019</v>
      </c>
      <c r="G392" s="26">
        <f>VLOOKUP(INDIRECT(CHAR(39)&amp;$A392&amp;CHAR(39)&amp;"!r2c"&amp;$C392,0),variables,2,0)</f>
        <v>10860</v>
      </c>
      <c r="H392" s="29">
        <f t="array" ref="H392">IF(AND(G392&gt;=10861,G392&lt;=10863),TEXT(INDIRECT(CHAR(39)&amp;$A392&amp;CHAR(39)&amp;"!r"&amp;$B392&amp;"c"&amp;$C392,0),"dd-mmm-yyyy"),(INDIRECT(CHAR(39)&amp;$A392&amp;CHAR(39)&amp;"!r"&amp;$B392&amp;"c"&amp;$C392,0)))</f>
        <v>51969546694</v>
      </c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3.5" customHeight="1">
      <c r="A393" s="26" t="s">
        <v>771</v>
      </c>
      <c r="B393" s="26">
        <f t="shared" si="6"/>
        <v>8</v>
      </c>
      <c r="C393" s="26">
        <f t="shared" si="7"/>
        <v>67</v>
      </c>
      <c r="D393" s="26"/>
      <c r="E393" s="26">
        <f>plan_id</f>
        <v>510</v>
      </c>
      <c r="F393" s="26">
        <f t="shared" si="1"/>
        <v>2019</v>
      </c>
      <c r="G393" s="26">
        <f>VLOOKUP(INDIRECT(CHAR(39)&amp;$A393&amp;CHAR(39)&amp;"!r2c"&amp;$C393,0),variables,2,0)</f>
        <v>10923</v>
      </c>
      <c r="H393" s="29">
        <f t="array" ref="H393">IF(AND(G393&gt;=10861,G393&lt;=10863),TEXT(INDIRECT(CHAR(39)&amp;$A393&amp;CHAR(39)&amp;"!r"&amp;$B393&amp;"c"&amp;$C393,0),"dd-mmm-yyyy"),(INDIRECT(CHAR(39)&amp;$A393&amp;CHAR(39)&amp;"!r"&amp;$B393&amp;"c"&amp;$C393,0)))</f>
        <v>81108165261</v>
      </c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3.5" customHeight="1">
      <c r="A394" s="26" t="s">
        <v>771</v>
      </c>
      <c r="B394" s="26">
        <f t="shared" si="6"/>
        <v>9</v>
      </c>
      <c r="C394" s="26">
        <f t="shared" si="7"/>
        <v>3</v>
      </c>
      <c r="D394" s="26"/>
      <c r="E394" s="26">
        <f>plan_id</f>
        <v>510</v>
      </c>
      <c r="F394" s="26">
        <f t="shared" si="1"/>
        <v>2020</v>
      </c>
      <c r="G394" s="26">
        <f>VLOOKUP(INDIRECT(CHAR(39)&amp;$A394&amp;CHAR(39)&amp;"!r2c"&amp;$C394,0),variables,2,0)</f>
        <v>10861</v>
      </c>
      <c r="H394" s="28" t="str">
        <f t="array" ref="H394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3.5" customHeight="1">
      <c r="A395" s="26" t="s">
        <v>771</v>
      </c>
      <c r="B395" s="26">
        <f t="shared" si="6"/>
        <v>9</v>
      </c>
      <c r="C395" s="26">
        <f t="shared" si="7"/>
        <v>4</v>
      </c>
      <c r="D395" s="26"/>
      <c r="E395" s="26">
        <f>plan_id</f>
        <v>510</v>
      </c>
      <c r="F395" s="26">
        <f t="shared" si="1"/>
        <v>2020</v>
      </c>
      <c r="G395" s="26">
        <f>VLOOKUP(INDIRECT(CHAR(39)&amp;$A395&amp;CHAR(39)&amp;"!r2c"&amp;$C395,0),variables,2,0)</f>
        <v>10862</v>
      </c>
      <c r="H395" s="28" t="str">
        <f t="array" ref="H395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3.5" customHeight="1">
      <c r="A396" s="26" t="s">
        <v>771</v>
      </c>
      <c r="B396" s="26">
        <f t="shared" si="6"/>
        <v>9</v>
      </c>
      <c r="C396" s="26">
        <f t="shared" si="7"/>
        <v>5</v>
      </c>
      <c r="D396" s="26"/>
      <c r="E396" s="26">
        <f>plan_id</f>
        <v>510</v>
      </c>
      <c r="F396" s="26">
        <f t="shared" si="1"/>
        <v>2020</v>
      </c>
      <c r="G396" s="26">
        <f>VLOOKUP(INDIRECT(CHAR(39)&amp;$A396&amp;CHAR(39)&amp;"!r2c"&amp;$C396,0),variables,2,0)</f>
        <v>10863</v>
      </c>
      <c r="H396" s="28" t="str">
        <f t="array" ref="H396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3.5" customHeight="1">
      <c r="A397" s="26" t="s">
        <v>771</v>
      </c>
      <c r="B397" s="26">
        <f t="shared" si="6"/>
        <v>9</v>
      </c>
      <c r="C397" s="26">
        <f t="shared" si="7"/>
        <v>6</v>
      </c>
      <c r="D397" s="26"/>
      <c r="E397" s="26">
        <f>plan_id</f>
        <v>510</v>
      </c>
      <c r="F397" s="26">
        <f t="shared" si="1"/>
        <v>2020</v>
      </c>
      <c r="G397" s="26">
        <f>VLOOKUP(INDIRECT(CHAR(39)&amp;$A397&amp;CHAR(39)&amp;"!r2c"&amp;$C397,0),variables,2,0)</f>
        <v>10864</v>
      </c>
      <c r="H397" s="29">
        <f t="array" ref="H397">IF(AND(G397&gt;=10861,G397&lt;=10863),TEXT(INDIRECT(CHAR(39)&amp;$A397&amp;CHAR(39)&amp;"!r"&amp;$B397&amp;"c"&amp;$C397,0),"dd-mmm-yyyy"),(INDIRECT(CHAR(39)&amp;$A397&amp;CHAR(39)&amp;"!r"&amp;$B397&amp;"c"&amp;$C397,0)))</f>
        <v>124791</v>
      </c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3.5" customHeight="1">
      <c r="A398" s="26" t="s">
        <v>771</v>
      </c>
      <c r="B398" s="26">
        <f t="shared" si="6"/>
        <v>9</v>
      </c>
      <c r="C398" s="26">
        <f t="shared" si="7"/>
        <v>7</v>
      </c>
      <c r="D398" s="26"/>
      <c r="E398" s="26">
        <f>plan_id</f>
        <v>510</v>
      </c>
      <c r="F398" s="26">
        <f t="shared" si="1"/>
        <v>2020</v>
      </c>
      <c r="G398" s="26">
        <f>VLOOKUP(INDIRECT(CHAR(39)&amp;$A398&amp;CHAR(39)&amp;"!r2c"&amp;$C398,0),variables,2,0)</f>
        <v>10865</v>
      </c>
      <c r="H398" s="30">
        <f t="array" ref="H398">IF(AND(G398&gt;=10861,G398&lt;=10863),TEXT(INDIRECT(CHAR(39)&amp;$A398&amp;CHAR(39)&amp;"!r"&amp;$B398&amp;"c"&amp;$C398,0),"dd-mmm-yyyy"),(INDIRECT(CHAR(39)&amp;$A398&amp;CHAR(39)&amp;"!r"&amp;$B398&amp;"c"&amp;$C398,0)))</f>
        <v>141271</v>
      </c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3.5" customHeight="1">
      <c r="A399" s="26" t="s">
        <v>771</v>
      </c>
      <c r="B399" s="26">
        <f t="shared" si="6"/>
        <v>9</v>
      </c>
      <c r="C399" s="26">
        <f t="shared" si="7"/>
        <v>8</v>
      </c>
      <c r="D399" s="26"/>
      <c r="E399" s="26">
        <f>plan_id</f>
        <v>510</v>
      </c>
      <c r="F399" s="26">
        <f t="shared" si="1"/>
        <v>2020</v>
      </c>
      <c r="G399" s="26">
        <f>VLOOKUP(INDIRECT(CHAR(39)&amp;$A399&amp;CHAR(39)&amp;"!r2c"&amp;$C399,0),variables,2,0)</f>
        <v>10866</v>
      </c>
      <c r="H399" s="29" t="str">
        <f t="array" ref="H399">IF(AND(G399&gt;=10861,G399&lt;=10863),TEXT(INDIRECT(CHAR(39)&amp;$A399&amp;CHAR(39)&amp;"!r"&amp;$B399&amp;"c"&amp;$C399,0),"dd-mmm-yyyy"),(INDIRECT(CHAR(39)&amp;$A399&amp;CHAR(39)&amp;"!r"&amp;$B399&amp;"c"&amp;$C399,0)))</f>
        <v/>
      </c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3.5" customHeight="1">
      <c r="A400" s="26" t="s">
        <v>771</v>
      </c>
      <c r="B400" s="26">
        <f t="shared" si="6"/>
        <v>9</v>
      </c>
      <c r="C400" s="26">
        <f t="shared" si="7"/>
        <v>9</v>
      </c>
      <c r="D400" s="26"/>
      <c r="E400" s="26">
        <f>plan_id</f>
        <v>510</v>
      </c>
      <c r="F400" s="26">
        <f t="shared" si="1"/>
        <v>2020</v>
      </c>
      <c r="G400" s="26">
        <f>VLOOKUP(INDIRECT(CHAR(39)&amp;$A400&amp;CHAR(39)&amp;"!r2c"&amp;$C400,0),variables,2,0)</f>
        <v>10867</v>
      </c>
      <c r="H400" s="29">
        <f t="array" ref="H400">IF(AND(G400&gt;=10861,G400&lt;=10863),TEXT(INDIRECT(CHAR(39)&amp;$A400&amp;CHAR(39)&amp;"!r"&amp;$B400&amp;"c"&amp;$C400,0),"dd-mmm-yyyy"),(INDIRECT(CHAR(39)&amp;$A400&amp;CHAR(39)&amp;"!r"&amp;$B400&amp;"c"&amp;$C400,0)))</f>
        <v>163075</v>
      </c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3.5" customHeight="1">
      <c r="A401" s="26" t="s">
        <v>771</v>
      </c>
      <c r="B401" s="26">
        <f t="shared" si="6"/>
        <v>9</v>
      </c>
      <c r="C401" s="26">
        <f t="shared" si="7"/>
        <v>10</v>
      </c>
      <c r="D401" s="26"/>
      <c r="E401" s="26">
        <f>plan_id</f>
        <v>510</v>
      </c>
      <c r="F401" s="26">
        <f t="shared" si="1"/>
        <v>2020</v>
      </c>
      <c r="G401" s="26">
        <f>VLOOKUP(INDIRECT(CHAR(39)&amp;$A401&amp;CHAR(39)&amp;"!r2c"&amp;$C401,0),variables,2,0)</f>
        <v>10868</v>
      </c>
      <c r="H401" s="29">
        <f t="array" ref="H401">IF(AND(G401&gt;=10861,G401&lt;=10863),TEXT(INDIRECT(CHAR(39)&amp;$A401&amp;CHAR(39)&amp;"!r"&amp;$B401&amp;"c"&amp;$C401,0),"dd-mmm-yyyy"),(INDIRECT(CHAR(39)&amp;$A401&amp;CHAR(39)&amp;"!r"&amp;$B401&amp;"c"&amp;$C401,0)))</f>
        <v>429137</v>
      </c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3.5" customHeight="1">
      <c r="A402" s="26" t="s">
        <v>771</v>
      </c>
      <c r="B402" s="26">
        <f t="shared" si="6"/>
        <v>9</v>
      </c>
      <c r="C402" s="26">
        <f t="shared" si="7"/>
        <v>11</v>
      </c>
      <c r="D402" s="26"/>
      <c r="E402" s="26">
        <f>plan_id</f>
        <v>510</v>
      </c>
      <c r="F402" s="26">
        <f t="shared" si="1"/>
        <v>2020</v>
      </c>
      <c r="G402" s="26">
        <f>VLOOKUP(INDIRECT(CHAR(39)&amp;$A402&amp;CHAR(39)&amp;"!r2c"&amp;$C402,0),variables,2,0)</f>
        <v>10869</v>
      </c>
      <c r="H402" s="31">
        <f t="array" ref="H402">IF(AND(G402&gt;=10861,G402&lt;=10863),TEXT(INDIRECT(CHAR(39)&amp;$A402&amp;CHAR(39)&amp;"!r"&amp;$B402&amp;"c"&amp;$C402,0),"dd-mmm-yyyy"),(INDIRECT(CHAR(39)&amp;$A402&amp;CHAR(39)&amp;"!r"&amp;$B402&amp;"c"&amp;$C402,0)))</f>
        <v>0.07</v>
      </c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3.5" customHeight="1">
      <c r="A403" s="26" t="s">
        <v>771</v>
      </c>
      <c r="B403" s="26">
        <f t="shared" si="6"/>
        <v>9</v>
      </c>
      <c r="C403" s="26">
        <f t="shared" si="7"/>
        <v>12</v>
      </c>
      <c r="D403" s="26"/>
      <c r="E403" s="26">
        <f>plan_id</f>
        <v>510</v>
      </c>
      <c r="F403" s="26">
        <f t="shared" si="1"/>
        <v>2020</v>
      </c>
      <c r="G403" s="26">
        <f>VLOOKUP(INDIRECT(CHAR(39)&amp;$A403&amp;CHAR(39)&amp;"!r2c"&amp;$C403,0),variables,2,0)</f>
        <v>10870</v>
      </c>
      <c r="H403" s="31">
        <f t="array" ref="H403">IF(AND(G403&gt;=10861,G403&lt;=10863),TEXT(INDIRECT(CHAR(39)&amp;$A403&amp;CHAR(39)&amp;"!r"&amp;$B403&amp;"c"&amp;$C403,0),"dd-mmm-yyyy"),(INDIRECT(CHAR(39)&amp;$A403&amp;CHAR(39)&amp;"!r"&amp;$B403&amp;"c"&amp;$C403,0)))</f>
        <v>0.035</v>
      </c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3.5" customHeight="1">
      <c r="A404" s="26" t="s">
        <v>771</v>
      </c>
      <c r="B404" s="26">
        <f t="shared" si="6"/>
        <v>9</v>
      </c>
      <c r="C404" s="26">
        <f t="shared" si="7"/>
        <v>13</v>
      </c>
      <c r="D404" s="26"/>
      <c r="E404" s="26">
        <f>plan_id</f>
        <v>510</v>
      </c>
      <c r="F404" s="26">
        <f t="shared" si="1"/>
        <v>2020</v>
      </c>
      <c r="G404" s="26">
        <f>VLOOKUP(INDIRECT(CHAR(39)&amp;$A404&amp;CHAR(39)&amp;"!r2c"&amp;$C404,0),variables,2,0)</f>
        <v>10871</v>
      </c>
      <c r="H404" s="31">
        <f t="array" ref="H404">IF(AND(G404&gt;=10861,G404&lt;=10863),TEXT(INDIRECT(CHAR(39)&amp;$A404&amp;CHAR(39)&amp;"!r"&amp;$B404&amp;"c"&amp;$C404,0),"dd-mmm-yyyy"),(INDIRECT(CHAR(39)&amp;$A404&amp;CHAR(39)&amp;"!r"&amp;$B404&amp;"c"&amp;$C404,0)))</f>
        <v>0.0221</v>
      </c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3.5" customHeight="1">
      <c r="A405" s="26" t="s">
        <v>771</v>
      </c>
      <c r="B405" s="26">
        <f t="shared" si="6"/>
        <v>9</v>
      </c>
      <c r="C405" s="26">
        <f t="shared" si="7"/>
        <v>14</v>
      </c>
      <c r="D405" s="26"/>
      <c r="E405" s="26">
        <f>plan_id</f>
        <v>510</v>
      </c>
      <c r="F405" s="26">
        <f t="shared" si="1"/>
        <v>2020</v>
      </c>
      <c r="G405" s="26">
        <f>VLOOKUP(INDIRECT(CHAR(39)&amp;$A405&amp;CHAR(39)&amp;"!r2c"&amp;$C405,0),variables,2,0)</f>
        <v>10872</v>
      </c>
      <c r="H405" s="28" t="str">
        <f t="array" ref="H405">IF(AND(G405&gt;=10861,G405&lt;=10863),TEXT(INDIRECT(CHAR(39)&amp;$A405&amp;CHAR(39)&amp;"!r"&amp;$B405&amp;"c"&amp;$C405,0),"dd-mmm-yyyy"),(INDIRECT(CHAR(39)&amp;$A405&amp;CHAR(39)&amp;"!r"&amp;$B405&amp;"c"&amp;$C405,0)))</f>
        <v/>
      </c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3.5" customHeight="1">
      <c r="A406" s="26" t="s">
        <v>771</v>
      </c>
      <c r="B406" s="26">
        <f t="shared" si="6"/>
        <v>9</v>
      </c>
      <c r="C406" s="26">
        <f t="shared" si="7"/>
        <v>15</v>
      </c>
      <c r="D406" s="26"/>
      <c r="E406" s="26">
        <f>plan_id</f>
        <v>510</v>
      </c>
      <c r="F406" s="26">
        <f t="shared" si="1"/>
        <v>2020</v>
      </c>
      <c r="G406" s="26">
        <f>VLOOKUP(INDIRECT(CHAR(39)&amp;$A406&amp;CHAR(39)&amp;"!r2c"&amp;$C406,0),variables,2,0)</f>
        <v>10873</v>
      </c>
      <c r="H406" s="31">
        <f t="array" ref="H406">IF(AND(G406&gt;=10861,G406&lt;=10863),TEXT(INDIRECT(CHAR(39)&amp;$A406&amp;CHAR(39)&amp;"!r"&amp;$B406&amp;"c"&amp;$C406,0),"dd-mmm-yyyy"),(INDIRECT(CHAR(39)&amp;$A406&amp;CHAR(39)&amp;"!r"&amp;$B406&amp;"c"&amp;$C406,0)))</f>
        <v>0.07</v>
      </c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3.5" customHeight="1">
      <c r="A407" s="26" t="s">
        <v>771</v>
      </c>
      <c r="B407" s="26">
        <f t="shared" si="6"/>
        <v>9</v>
      </c>
      <c r="C407" s="26">
        <f t="shared" si="7"/>
        <v>16</v>
      </c>
      <c r="D407" s="26"/>
      <c r="E407" s="26">
        <f>plan_id</f>
        <v>510</v>
      </c>
      <c r="F407" s="26">
        <f t="shared" si="1"/>
        <v>2020</v>
      </c>
      <c r="G407" s="26">
        <f>VLOOKUP(INDIRECT(CHAR(39)&amp;$A407&amp;CHAR(39)&amp;"!r2c"&amp;$C407,0),variables,2,0)</f>
        <v>10874</v>
      </c>
      <c r="H407" s="31">
        <f t="array" ref="H407">IF(AND(G407&gt;=10861,G407&lt;=10863),TEXT(INDIRECT(CHAR(39)&amp;$A407&amp;CHAR(39)&amp;"!r"&amp;$B407&amp;"c"&amp;$C407,0),"dd-mmm-yyyy"),(INDIRECT(CHAR(39)&amp;$A407&amp;CHAR(39)&amp;"!r"&amp;$B407&amp;"c"&amp;$C407,0)))</f>
        <v>0.07</v>
      </c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3.5" customHeight="1">
      <c r="A408" s="26" t="s">
        <v>771</v>
      </c>
      <c r="B408" s="26">
        <f t="shared" si="6"/>
        <v>9</v>
      </c>
      <c r="C408" s="26">
        <f t="shared" si="7"/>
        <v>17</v>
      </c>
      <c r="D408" s="26"/>
      <c r="E408" s="26">
        <f>plan_id</f>
        <v>510</v>
      </c>
      <c r="F408" s="26">
        <f t="shared" si="1"/>
        <v>2020</v>
      </c>
      <c r="G408" s="26">
        <f>VLOOKUP(INDIRECT(CHAR(39)&amp;$A408&amp;CHAR(39)&amp;"!r2c"&amp;$C408,0),variables,2,0)</f>
        <v>10875</v>
      </c>
      <c r="H408" s="29">
        <f t="array" ref="H408">IF(AND(G408&gt;=10861,G408&lt;=10863),TEXT(INDIRECT(CHAR(39)&amp;$A408&amp;CHAR(39)&amp;"!r"&amp;$B408&amp;"c"&amp;$C408,0),"dd-mmm-yyyy"),(INDIRECT(CHAR(39)&amp;$A408&amp;CHAR(39)&amp;"!r"&amp;$B408&amp;"c"&amp;$C408,0)))</f>
        <v>138531733887</v>
      </c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3.5" customHeight="1">
      <c r="A409" s="26" t="s">
        <v>771</v>
      </c>
      <c r="B409" s="26">
        <f t="shared" si="6"/>
        <v>9</v>
      </c>
      <c r="C409" s="26">
        <f t="shared" si="7"/>
        <v>18</v>
      </c>
      <c r="D409" s="26"/>
      <c r="E409" s="26">
        <f>plan_id</f>
        <v>510</v>
      </c>
      <c r="F409" s="26">
        <f t="shared" si="1"/>
        <v>2020</v>
      </c>
      <c r="G409" s="26">
        <f>VLOOKUP(INDIRECT(CHAR(39)&amp;$A409&amp;CHAR(39)&amp;"!r2c"&amp;$C409,0),variables,2,0)</f>
        <v>10876</v>
      </c>
      <c r="H409" s="29">
        <f t="array" ref="H409">IF(AND(G409&gt;=10861,G409&lt;=10863),TEXT(INDIRECT(CHAR(39)&amp;$A409&amp;CHAR(39)&amp;"!r"&amp;$B409&amp;"c"&amp;$C409,0),"dd-mmm-yyyy"),(INDIRECT(CHAR(39)&amp;$A409&amp;CHAR(39)&amp;"!r"&amp;$B409&amp;"c"&amp;$C409,0)))</f>
        <v>52316477771</v>
      </c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3.5" customHeight="1">
      <c r="A410" s="26" t="s">
        <v>771</v>
      </c>
      <c r="B410" s="26">
        <f t="shared" si="6"/>
        <v>9</v>
      </c>
      <c r="C410" s="26">
        <f t="shared" si="7"/>
        <v>19</v>
      </c>
      <c r="D410" s="26"/>
      <c r="E410" s="26">
        <f>plan_id</f>
        <v>510</v>
      </c>
      <c r="F410" s="26">
        <f t="shared" si="1"/>
        <v>2020</v>
      </c>
      <c r="G410" s="26">
        <f>VLOOKUP(INDIRECT(CHAR(39)&amp;$A410&amp;CHAR(39)&amp;"!r2c"&amp;$C410,0),variables,2,0)</f>
        <v>10877</v>
      </c>
      <c r="H410" s="29">
        <f t="array" ref="H410">IF(AND(G410&gt;=10861,G410&lt;=10863),TEXT(INDIRECT(CHAR(39)&amp;$A410&amp;CHAR(39)&amp;"!r"&amp;$B410&amp;"c"&amp;$C410,0),"dd-mmm-yyyy"),(INDIRECT(CHAR(39)&amp;$A410&amp;CHAR(39)&amp;"!r"&amp;$B410&amp;"c"&amp;$C410,0)))</f>
        <v>86215256116</v>
      </c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3.5" customHeight="1">
      <c r="A411" s="26" t="s">
        <v>771</v>
      </c>
      <c r="B411" s="26">
        <f t="shared" si="6"/>
        <v>9</v>
      </c>
      <c r="C411" s="26">
        <f t="shared" si="7"/>
        <v>20</v>
      </c>
      <c r="D411" s="26"/>
      <c r="E411" s="26">
        <f>plan_id</f>
        <v>510</v>
      </c>
      <c r="F411" s="26">
        <f t="shared" si="1"/>
        <v>2020</v>
      </c>
      <c r="G411" s="26">
        <f>VLOOKUP(INDIRECT(CHAR(39)&amp;$A411&amp;CHAR(39)&amp;"!r2c"&amp;$C411,0),variables,2,0)</f>
        <v>10878</v>
      </c>
      <c r="H411" s="31">
        <f t="array" ref="H411">IF(AND(G411&gt;=10861,G411&lt;=10863),TEXT(INDIRECT(CHAR(39)&amp;$A411&amp;CHAR(39)&amp;"!r"&amp;$B411&amp;"c"&amp;$C411,0),"dd-mmm-yyyy"),(INDIRECT(CHAR(39)&amp;$A411&amp;CHAR(39)&amp;"!r"&amp;$B411&amp;"c"&amp;$C411,0)))</f>
        <v>0.378</v>
      </c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3.5" customHeight="1">
      <c r="A412" s="26" t="s">
        <v>771</v>
      </c>
      <c r="B412" s="26">
        <f t="shared" si="6"/>
        <v>9</v>
      </c>
      <c r="C412" s="26">
        <f t="shared" si="7"/>
        <v>21</v>
      </c>
      <c r="D412" s="26"/>
      <c r="E412" s="26">
        <f>plan_id</f>
        <v>510</v>
      </c>
      <c r="F412" s="26">
        <f t="shared" si="1"/>
        <v>2020</v>
      </c>
      <c r="G412" s="26">
        <f>VLOOKUP(INDIRECT(CHAR(39)&amp;$A412&amp;CHAR(39)&amp;"!r2c"&amp;$C412,0),variables,2,0)</f>
        <v>10879</v>
      </c>
      <c r="H412" s="29">
        <f t="array" ref="H412">IF(AND(G412&gt;=10861,G412&lt;=10863),TEXT(INDIRECT(CHAR(39)&amp;$A412&amp;CHAR(39)&amp;"!r"&amp;$B412&amp;"c"&amp;$C412,0),"dd-mmm-yyyy"),(INDIRECT(CHAR(39)&amp;$A412&amp;CHAR(39)&amp;"!r"&amp;$B412&amp;"c"&amp;$C412,0)))</f>
        <v>10827438800</v>
      </c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3.5" customHeight="1">
      <c r="A413" s="26" t="s">
        <v>771</v>
      </c>
      <c r="B413" s="26">
        <f t="shared" si="6"/>
        <v>9</v>
      </c>
      <c r="C413" s="26">
        <f t="shared" si="7"/>
        <v>22</v>
      </c>
      <c r="D413" s="26"/>
      <c r="E413" s="26">
        <f>plan_id</f>
        <v>510</v>
      </c>
      <c r="F413" s="26">
        <f t="shared" si="1"/>
        <v>2020</v>
      </c>
      <c r="G413" s="26">
        <f>VLOOKUP(INDIRECT(CHAR(39)&amp;$A413&amp;CHAR(39)&amp;"!r2c"&amp;$C413,0),variables,2,0)</f>
        <v>10880</v>
      </c>
      <c r="H413" s="29">
        <f t="array" ref="H413">IF(AND(G413&gt;=10861,G413&lt;=10863),TEXT(INDIRECT(CHAR(39)&amp;$A413&amp;CHAR(39)&amp;"!r"&amp;$B413&amp;"c"&amp;$C413,0),"dd-mmm-yyyy"),(INDIRECT(CHAR(39)&amp;$A413&amp;CHAR(39)&amp;"!r"&amp;$B413&amp;"c"&amp;$C413,0)))</f>
        <v>8896713718</v>
      </c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3.5" customHeight="1">
      <c r="A414" s="26" t="s">
        <v>771</v>
      </c>
      <c r="B414" s="26">
        <f t="shared" si="6"/>
        <v>9</v>
      </c>
      <c r="C414" s="26">
        <f t="shared" si="7"/>
        <v>23</v>
      </c>
      <c r="D414" s="26"/>
      <c r="E414" s="26">
        <f>plan_id</f>
        <v>510</v>
      </c>
      <c r="F414" s="26">
        <f t="shared" si="1"/>
        <v>2020</v>
      </c>
      <c r="G414" s="26">
        <f>VLOOKUP(INDIRECT(CHAR(39)&amp;$A414&amp;CHAR(39)&amp;"!r2c"&amp;$C414,0),variables,2,0)</f>
        <v>10881</v>
      </c>
      <c r="H414" s="29">
        <f t="array" ref="H414">IF(AND(G414&gt;=10861,G414&lt;=10863),TEXT(INDIRECT(CHAR(39)&amp;$A414&amp;CHAR(39)&amp;"!r"&amp;$B414&amp;"c"&amp;$C414,0),"dd-mmm-yyyy"),(INDIRECT(CHAR(39)&amp;$A414&amp;CHAR(39)&amp;"!r"&amp;$B414&amp;"c"&amp;$C414,0)))</f>
        <v>4500962555</v>
      </c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3.5" customHeight="1">
      <c r="A415" s="26" t="s">
        <v>771</v>
      </c>
      <c r="B415" s="26">
        <f t="shared" si="6"/>
        <v>9</v>
      </c>
      <c r="C415" s="26">
        <f t="shared" si="7"/>
        <v>24</v>
      </c>
      <c r="D415" s="26"/>
      <c r="E415" s="26">
        <f>plan_id</f>
        <v>510</v>
      </c>
      <c r="F415" s="26">
        <f t="shared" si="1"/>
        <v>2020</v>
      </c>
      <c r="G415" s="26">
        <f>VLOOKUP(INDIRECT(CHAR(39)&amp;$A415&amp;CHAR(39)&amp;"!r2c"&amp;$C415,0),variables,2,0)</f>
        <v>10882</v>
      </c>
      <c r="H415" s="29">
        <f t="array" ref="H415">IF(AND(G415&gt;=10861,G415&lt;=10863),TEXT(INDIRECT(CHAR(39)&amp;$A415&amp;CHAR(39)&amp;"!r"&amp;$B415&amp;"c"&amp;$C415,0),"dd-mmm-yyyy"),(INDIRECT(CHAR(39)&amp;$A415&amp;CHAR(39)&amp;"!r"&amp;$B415&amp;"c"&amp;$C415,0)))</f>
        <v>1665523959</v>
      </c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3.5" customHeight="1">
      <c r="A416" s="26" t="s">
        <v>771</v>
      </c>
      <c r="B416" s="26">
        <f t="shared" si="6"/>
        <v>9</v>
      </c>
      <c r="C416" s="26">
        <f t="shared" si="7"/>
        <v>25</v>
      </c>
      <c r="D416" s="26"/>
      <c r="E416" s="26">
        <f>plan_id</f>
        <v>510</v>
      </c>
      <c r="F416" s="26">
        <f t="shared" si="1"/>
        <v>2020</v>
      </c>
      <c r="G416" s="26">
        <f>VLOOKUP(INDIRECT(CHAR(39)&amp;$A416&amp;CHAR(39)&amp;"!r2c"&amp;$C416,0),variables,2,0)</f>
        <v>10883</v>
      </c>
      <c r="H416" s="31">
        <f t="array" ref="H416">IF(AND(G416&gt;=10861,G416&lt;=10863),TEXT(INDIRECT(CHAR(39)&amp;$A416&amp;CHAR(39)&amp;"!r"&amp;$B416&amp;"c"&amp;$C416,0),"dd-mmm-yyyy"),(INDIRECT(CHAR(39)&amp;$A416&amp;CHAR(39)&amp;"!r"&amp;$B416&amp;"c"&amp;$C416,0)))</f>
        <v>0.7378117898</v>
      </c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3.5" customHeight="1">
      <c r="A417" s="26" t="s">
        <v>771</v>
      </c>
      <c r="B417" s="26">
        <f t="shared" si="6"/>
        <v>9</v>
      </c>
      <c r="C417" s="26">
        <f t="shared" si="7"/>
        <v>26</v>
      </c>
      <c r="D417" s="26"/>
      <c r="E417" s="26">
        <f>plan_id</f>
        <v>510</v>
      </c>
      <c r="F417" s="26">
        <f t="shared" si="1"/>
        <v>2020</v>
      </c>
      <c r="G417" s="26">
        <f>VLOOKUP(INDIRECT(CHAR(39)&amp;$A417&amp;CHAR(39)&amp;"!r2c"&amp;$C417,0),variables,2,0)</f>
        <v>10884</v>
      </c>
      <c r="H417" s="31">
        <f t="array" ref="H417">IF(AND(G417&gt;=10861,G417&lt;=10863),TEXT(INDIRECT(CHAR(39)&amp;$A417&amp;CHAR(39)&amp;"!r"&amp;$B417&amp;"c"&amp;$C417,0),"dd-mmm-yyyy"),(INDIRECT(CHAR(39)&amp;$A417&amp;CHAR(39)&amp;"!r"&amp;$B417&amp;"c"&amp;$C417,0)))</f>
        <v>0.453</v>
      </c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3.5" customHeight="1">
      <c r="A418" s="26" t="s">
        <v>771</v>
      </c>
      <c r="B418" s="26">
        <f t="shared" si="6"/>
        <v>9</v>
      </c>
      <c r="C418" s="26">
        <f t="shared" si="7"/>
        <v>27</v>
      </c>
      <c r="D418" s="26"/>
      <c r="E418" s="26">
        <f>plan_id</f>
        <v>510</v>
      </c>
      <c r="F418" s="26">
        <f t="shared" si="1"/>
        <v>2020</v>
      </c>
      <c r="G418" s="26">
        <f>VLOOKUP(INDIRECT(CHAR(39)&amp;$A418&amp;CHAR(39)&amp;"!r2c"&amp;$C418,0),variables,2,0)</f>
        <v>10885</v>
      </c>
      <c r="H418" s="29">
        <f t="array" ref="H418">IF(AND(G418&gt;=10861,G418&lt;=10863),TEXT(INDIRECT(CHAR(39)&amp;$A418&amp;CHAR(39)&amp;"!r"&amp;$B418&amp;"c"&amp;$C418,0),"dd-mmm-yyyy"),(INDIRECT(CHAR(39)&amp;$A418&amp;CHAR(39)&amp;"!r"&amp;$B418&amp;"c"&amp;$C418,0)))</f>
        <v>7988612000</v>
      </c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3.5" customHeight="1">
      <c r="A419" s="26" t="s">
        <v>771</v>
      </c>
      <c r="B419" s="26">
        <f t="shared" si="6"/>
        <v>9</v>
      </c>
      <c r="C419" s="26">
        <f t="shared" si="7"/>
        <v>28</v>
      </c>
      <c r="D419" s="26"/>
      <c r="E419" s="26">
        <f>plan_id</f>
        <v>510</v>
      </c>
      <c r="F419" s="26">
        <f t="shared" si="1"/>
        <v>2020</v>
      </c>
      <c r="G419" s="26">
        <f>VLOOKUP(INDIRECT(CHAR(39)&amp;$A419&amp;CHAR(39)&amp;"!r2c"&amp;$C419,0),variables,2,0)</f>
        <v>10886</v>
      </c>
      <c r="H419" s="29">
        <f t="array" ref="H419">IF(AND(G419&gt;=10861,G419&lt;=10863),TEXT(INDIRECT(CHAR(39)&amp;$A419&amp;CHAR(39)&amp;"!r"&amp;$B419&amp;"c"&amp;$C419,0),"dd-mmm-yyyy"),(INDIRECT(CHAR(39)&amp;$A419&amp;CHAR(39)&amp;"!r"&amp;$B419&amp;"c"&amp;$C419,0)))</f>
        <v>4905116000</v>
      </c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3.5" customHeight="1">
      <c r="A420" s="26" t="s">
        <v>771</v>
      </c>
      <c r="B420" s="26">
        <f t="shared" si="6"/>
        <v>9</v>
      </c>
      <c r="C420" s="26">
        <f t="shared" si="7"/>
        <v>29</v>
      </c>
      <c r="D420" s="26"/>
      <c r="E420" s="26">
        <f>plan_id</f>
        <v>510</v>
      </c>
      <c r="F420" s="26">
        <f t="shared" si="1"/>
        <v>2020</v>
      </c>
      <c r="G420" s="26">
        <f>VLOOKUP(INDIRECT(CHAR(39)&amp;$A420&amp;CHAR(39)&amp;"!r2c"&amp;$C420,0),variables,2,0)</f>
        <v>10887</v>
      </c>
      <c r="H420" s="29">
        <f t="array" ref="H420">IF(AND(G420&gt;=10861,G420&lt;=10863),TEXT(INDIRECT(CHAR(39)&amp;$A420&amp;CHAR(39)&amp;"!r"&amp;$B420&amp;"c"&amp;$C420,0),"dd-mmm-yyyy"),(INDIRECT(CHAR(39)&amp;$A420&amp;CHAR(39)&amp;"!r"&amp;$B420&amp;"c"&amp;$C420,0)))</f>
        <v>3083496000</v>
      </c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3.5" customHeight="1">
      <c r="A421" s="26" t="s">
        <v>771</v>
      </c>
      <c r="B421" s="26">
        <f t="shared" si="6"/>
        <v>9</v>
      </c>
      <c r="C421" s="26">
        <f t="shared" si="7"/>
        <v>30</v>
      </c>
      <c r="D421" s="26"/>
      <c r="E421" s="26">
        <f>plan_id</f>
        <v>510</v>
      </c>
      <c r="F421" s="26">
        <f t="shared" si="1"/>
        <v>2020</v>
      </c>
      <c r="G421" s="26">
        <f>VLOOKUP(INDIRECT(CHAR(39)&amp;$A421&amp;CHAR(39)&amp;"!r2c"&amp;$C421,0),variables,2,0)</f>
        <v>10883</v>
      </c>
      <c r="H421" s="31">
        <f t="array" ref="H421">IF(AND(G421&gt;=10861,G421&lt;=10863),TEXT(INDIRECT(CHAR(39)&amp;$A421&amp;CHAR(39)&amp;"!r"&amp;$B421&amp;"c"&amp;$C421,0),"dd-mmm-yyyy"),(INDIRECT(CHAR(39)&amp;$A421&amp;CHAR(39)&amp;"!r"&amp;$B421&amp;"c"&amp;$C421,0)))</f>
        <v>0.6140135483</v>
      </c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3.5" customHeight="1">
      <c r="A422" s="26" t="s">
        <v>771</v>
      </c>
      <c r="B422" s="26">
        <f t="shared" si="6"/>
        <v>9</v>
      </c>
      <c r="C422" s="26">
        <f t="shared" si="7"/>
        <v>31</v>
      </c>
      <c r="D422" s="26"/>
      <c r="E422" s="26">
        <f>plan_id</f>
        <v>510</v>
      </c>
      <c r="F422" s="26">
        <f t="shared" si="1"/>
        <v>2020</v>
      </c>
      <c r="G422" s="26">
        <f>VLOOKUP(INDIRECT(CHAR(39)&amp;$A422&amp;CHAR(39)&amp;"!r2c"&amp;$C422,0),variables,2,0)</f>
        <v>10889</v>
      </c>
      <c r="H422" s="29">
        <f t="array" ref="H422">IF(AND(G422&gt;=10861,G422&lt;=10863),TEXT(INDIRECT(CHAR(39)&amp;$A422&amp;CHAR(39)&amp;"!r"&amp;$B422&amp;"c"&amp;$C422,0),"dd-mmm-yyyy"),(INDIRECT(CHAR(39)&amp;$A422&amp;CHAR(39)&amp;"!r"&amp;$B422&amp;"c"&amp;$C422,0)))</f>
        <v>1991622987</v>
      </c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3.5" customHeight="1">
      <c r="A423" s="26" t="s">
        <v>771</v>
      </c>
      <c r="B423" s="26">
        <f t="shared" si="6"/>
        <v>9</v>
      </c>
      <c r="C423" s="26">
        <f t="shared" si="7"/>
        <v>32</v>
      </c>
      <c r="D423" s="26"/>
      <c r="E423" s="26">
        <f>plan_id</f>
        <v>510</v>
      </c>
      <c r="F423" s="26">
        <f t="shared" si="1"/>
        <v>2020</v>
      </c>
      <c r="G423" s="26">
        <f>VLOOKUP(INDIRECT(CHAR(39)&amp;$A423&amp;CHAR(39)&amp;"!r2c"&amp;$C423,0),variables,2,0)</f>
        <v>10890</v>
      </c>
      <c r="H423" s="29">
        <f t="array" ref="H423">IF(AND(G423&gt;=10861,G423&lt;=10863),TEXT(INDIRECT(CHAR(39)&amp;$A423&amp;CHAR(39)&amp;"!r"&amp;$B423&amp;"c"&amp;$C423,0),"dd-mmm-yyyy"),(INDIRECT(CHAR(39)&amp;$A423&amp;CHAR(39)&amp;"!r"&amp;$B423&amp;"c"&amp;$C423,0)))</f>
        <v>9296897060</v>
      </c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3.5" customHeight="1">
      <c r="A424" s="26" t="s">
        <v>771</v>
      </c>
      <c r="B424" s="26">
        <f t="shared" si="6"/>
        <v>9</v>
      </c>
      <c r="C424" s="26">
        <f t="shared" si="7"/>
        <v>33</v>
      </c>
      <c r="D424" s="26"/>
      <c r="E424" s="26">
        <f>plan_id</f>
        <v>510</v>
      </c>
      <c r="F424" s="26">
        <f t="shared" si="1"/>
        <v>2020</v>
      </c>
      <c r="G424" s="26">
        <f>VLOOKUP(INDIRECT(CHAR(39)&amp;$A424&amp;CHAR(39)&amp;"!r2c"&amp;$C424,0),variables,2,0)</f>
        <v>10891</v>
      </c>
      <c r="H424" s="29">
        <f t="array" ref="H424">IF(AND(G424&gt;=10861,G424&lt;=10863),TEXT(INDIRECT(CHAR(39)&amp;$A424&amp;CHAR(39)&amp;"!r"&amp;$B424&amp;"c"&amp;$C424,0),"dd-mmm-yyyy"),(INDIRECT(CHAR(39)&amp;$A424&amp;CHAR(39)&amp;"!r"&amp;$B424&amp;"c"&amp;$C424,0)))</f>
        <v>0</v>
      </c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3.5" customHeight="1">
      <c r="A425" s="26" t="s">
        <v>771</v>
      </c>
      <c r="B425" s="26">
        <f t="shared" si="6"/>
        <v>9</v>
      </c>
      <c r="C425" s="26">
        <f t="shared" si="7"/>
        <v>34</v>
      </c>
      <c r="D425" s="26"/>
      <c r="E425" s="26">
        <f>plan_id</f>
        <v>510</v>
      </c>
      <c r="F425" s="26">
        <f t="shared" si="1"/>
        <v>2020</v>
      </c>
      <c r="G425" s="26">
        <f>VLOOKUP(INDIRECT(CHAR(39)&amp;$A425&amp;CHAR(39)&amp;"!r2c"&amp;$C425,0),variables,2,0)</f>
        <v>10892</v>
      </c>
      <c r="H425" s="29">
        <f t="array" ref="H425">IF(AND(G425&gt;=10861,G425&lt;=10863),TEXT(INDIRECT(CHAR(39)&amp;$A425&amp;CHAR(39)&amp;"!r"&amp;$B425&amp;"c"&amp;$C425,0),"dd-mmm-yyyy"),(INDIRECT(CHAR(39)&amp;$A425&amp;CHAR(39)&amp;"!r"&amp;$B425&amp;"c"&amp;$C425,0)))</f>
        <v>489223427</v>
      </c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3.5" customHeight="1">
      <c r="A426" s="26" t="s">
        <v>771</v>
      </c>
      <c r="B426" s="26">
        <f t="shared" si="6"/>
        <v>9</v>
      </c>
      <c r="C426" s="26">
        <f t="shared" si="7"/>
        <v>35</v>
      </c>
      <c r="D426" s="26"/>
      <c r="E426" s="26">
        <f>plan_id</f>
        <v>510</v>
      </c>
      <c r="F426" s="26">
        <f t="shared" si="1"/>
        <v>2020</v>
      </c>
      <c r="G426" s="26">
        <f>VLOOKUP(INDIRECT(CHAR(39)&amp;$A426&amp;CHAR(39)&amp;"!r2c"&amp;$C426,0),variables,2,0)</f>
        <v>10893</v>
      </c>
      <c r="H426" s="29">
        <f t="array" ref="H426">IF(AND(G426&gt;=10861,G426&lt;=10863),TEXT(INDIRECT(CHAR(39)&amp;$A426&amp;CHAR(39)&amp;"!r"&amp;$B426&amp;"c"&amp;$C426,0),"dd-mmm-yyyy"),(INDIRECT(CHAR(39)&amp;$A426&amp;CHAR(39)&amp;"!r"&amp;$B426&amp;"c"&amp;$C426,0)))</f>
        <v>811848379</v>
      </c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3.5" customHeight="1">
      <c r="A427" s="26" t="s">
        <v>771</v>
      </c>
      <c r="B427" s="26">
        <f t="shared" si="6"/>
        <v>9</v>
      </c>
      <c r="C427" s="26">
        <f t="shared" si="7"/>
        <v>36</v>
      </c>
      <c r="D427" s="26"/>
      <c r="E427" s="26">
        <f>plan_id</f>
        <v>510</v>
      </c>
      <c r="F427" s="26">
        <f t="shared" si="1"/>
        <v>2020</v>
      </c>
      <c r="G427" s="26">
        <f>VLOOKUP(INDIRECT(CHAR(39)&amp;$A427&amp;CHAR(39)&amp;"!r2c"&amp;$C427,0),variables,2,0)</f>
        <v>10894</v>
      </c>
      <c r="H427" s="29">
        <f t="array" ref="H427">IF(AND(G427&gt;=10861,G427&lt;=10863),TEXT(INDIRECT(CHAR(39)&amp;$A427&amp;CHAR(39)&amp;"!r"&amp;$B427&amp;"c"&amp;$C427,0),"dd-mmm-yyyy"),(INDIRECT(CHAR(39)&amp;$A427&amp;CHAR(39)&amp;"!r"&amp;$B427&amp;"c"&amp;$C427,0)))</f>
        <v>-994400416</v>
      </c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3.5" customHeight="1">
      <c r="A428" s="26" t="s">
        <v>771</v>
      </c>
      <c r="B428" s="26">
        <f t="shared" si="6"/>
        <v>9</v>
      </c>
      <c r="C428" s="26">
        <f t="shared" si="7"/>
        <v>37</v>
      </c>
      <c r="D428" s="26"/>
      <c r="E428" s="26">
        <f>plan_id</f>
        <v>510</v>
      </c>
      <c r="F428" s="26">
        <f t="shared" si="1"/>
        <v>2020</v>
      </c>
      <c r="G428" s="26">
        <f>VLOOKUP(INDIRECT(CHAR(39)&amp;$A428&amp;CHAR(39)&amp;"!r2c"&amp;$C428,0),variables,2,0)</f>
        <v>10895</v>
      </c>
      <c r="H428" s="29">
        <f t="array" ref="H428">IF(AND(G428&gt;=10861,G428&lt;=10863),TEXT(INDIRECT(CHAR(39)&amp;$A428&amp;CHAR(39)&amp;"!r"&amp;$B428&amp;"c"&amp;$C428,0),"dd-mmm-yyyy"),(INDIRECT(CHAR(39)&amp;$A428&amp;CHAR(39)&amp;"!r"&amp;$B428&amp;"c"&amp;$C428,0)))</f>
        <v>-3685625922</v>
      </c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3.5" customHeight="1">
      <c r="A429" s="26" t="s">
        <v>771</v>
      </c>
      <c r="B429" s="26">
        <f t="shared" si="6"/>
        <v>9</v>
      </c>
      <c r="C429" s="26">
        <f t="shared" si="7"/>
        <v>38</v>
      </c>
      <c r="D429" s="26"/>
      <c r="E429" s="26">
        <f>plan_id</f>
        <v>510</v>
      </c>
      <c r="F429" s="26">
        <f t="shared" si="1"/>
        <v>2020</v>
      </c>
      <c r="G429" s="26">
        <f>VLOOKUP(INDIRECT(CHAR(39)&amp;$A429&amp;CHAR(39)&amp;"!r2c"&amp;$C429,0),variables,2,0)</f>
        <v>10896</v>
      </c>
      <c r="H429" s="29">
        <f t="array" ref="H429">IF(AND(G429&gt;=10861,G429&lt;=10863),TEXT(INDIRECT(CHAR(39)&amp;$A429&amp;CHAR(39)&amp;"!r"&amp;$B429&amp;"c"&amp;$C429,0),"dd-mmm-yyyy"),(INDIRECT(CHAR(39)&amp;$A429&amp;CHAR(39)&amp;"!r"&amp;$B429&amp;"c"&amp;$C429,0)))</f>
        <v>964181831</v>
      </c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3.5" customHeight="1">
      <c r="A430" s="26" t="s">
        <v>771</v>
      </c>
      <c r="B430" s="26">
        <f t="shared" si="6"/>
        <v>9</v>
      </c>
      <c r="C430" s="26">
        <f t="shared" si="7"/>
        <v>39</v>
      </c>
      <c r="D430" s="26"/>
      <c r="E430" s="26">
        <f>plan_id</f>
        <v>510</v>
      </c>
      <c r="F430" s="26">
        <f t="shared" si="1"/>
        <v>2020</v>
      </c>
      <c r="G430" s="26">
        <f>VLOOKUP(INDIRECT(CHAR(39)&amp;$A430&amp;CHAR(39)&amp;"!r2c"&amp;$C430,0),variables,2,0)</f>
        <v>10897</v>
      </c>
      <c r="H430" s="29">
        <f t="array" ref="H430">IF(AND(G430&gt;=10861,G430&lt;=10863),TEXT(INDIRECT(CHAR(39)&amp;$A430&amp;CHAR(39)&amp;"!r"&amp;$B430&amp;"c"&amp;$C430,0),"dd-mmm-yyyy"),(INDIRECT(CHAR(39)&amp;$A430&amp;CHAR(39)&amp;"!r"&amp;$B430&amp;"c"&amp;$C430,0)))</f>
        <v>22966372</v>
      </c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3.5" customHeight="1">
      <c r="A431" s="26" t="s">
        <v>771</v>
      </c>
      <c r="B431" s="26">
        <f t="shared" si="6"/>
        <v>9</v>
      </c>
      <c r="C431" s="26">
        <f t="shared" si="7"/>
        <v>40</v>
      </c>
      <c r="D431" s="26"/>
      <c r="E431" s="26">
        <f>plan_id</f>
        <v>510</v>
      </c>
      <c r="F431" s="26">
        <f t="shared" si="1"/>
        <v>2020</v>
      </c>
      <c r="G431" s="26">
        <f>VLOOKUP(INDIRECT(CHAR(39)&amp;$A431&amp;CHAR(39)&amp;"!r2c"&amp;$C431,0),variables,2,0)</f>
        <v>10898</v>
      </c>
      <c r="H431" s="29" t="str">
        <f t="array" ref="H431">IF(AND(G431&gt;=10861,G431&lt;=10863),TEXT(INDIRECT(CHAR(39)&amp;$A431&amp;CHAR(39)&amp;"!r"&amp;$B431&amp;"c"&amp;$C431,0),"dd-mmm-yyyy"),(INDIRECT(CHAR(39)&amp;$A431&amp;CHAR(39)&amp;"!r"&amp;$B431&amp;"c"&amp;$C431,0)))</f>
        <v/>
      </c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3.5" customHeight="1">
      <c r="A432" s="26" t="s">
        <v>771</v>
      </c>
      <c r="B432" s="26">
        <f t="shared" si="6"/>
        <v>9</v>
      </c>
      <c r="C432" s="26">
        <f t="shared" si="7"/>
        <v>41</v>
      </c>
      <c r="D432" s="26"/>
      <c r="E432" s="26">
        <f>plan_id</f>
        <v>510</v>
      </c>
      <c r="F432" s="26">
        <f t="shared" si="1"/>
        <v>2020</v>
      </c>
      <c r="G432" s="26">
        <f>VLOOKUP(INDIRECT(CHAR(39)&amp;$A432&amp;CHAR(39)&amp;"!r2c"&amp;$C432,0),variables,2,0)</f>
        <v>10899</v>
      </c>
      <c r="H432" s="29" t="str">
        <f t="array" ref="H432">IF(AND(G432&gt;=10861,G432&lt;=10863),TEXT(INDIRECT(CHAR(39)&amp;$A432&amp;CHAR(39)&amp;"!r"&amp;$B432&amp;"c"&amp;$C432,0),"dd-mmm-yyyy"),(INDIRECT(CHAR(39)&amp;$A432&amp;CHAR(39)&amp;"!r"&amp;$B432&amp;"c"&amp;$C432,0)))</f>
        <v/>
      </c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3.5" customHeight="1">
      <c r="A433" s="26" t="s">
        <v>771</v>
      </c>
      <c r="B433" s="26">
        <f t="shared" si="6"/>
        <v>9</v>
      </c>
      <c r="C433" s="26">
        <f t="shared" si="7"/>
        <v>42</v>
      </c>
      <c r="D433" s="26"/>
      <c r="E433" s="26">
        <f>plan_id</f>
        <v>510</v>
      </c>
      <c r="F433" s="26">
        <f t="shared" si="1"/>
        <v>2020</v>
      </c>
      <c r="G433" s="26">
        <f>VLOOKUP(INDIRECT(CHAR(39)&amp;$A433&amp;CHAR(39)&amp;"!r2c"&amp;$C433,0),variables,2,0)</f>
        <v>11006</v>
      </c>
      <c r="H433" s="29" t="str">
        <f t="array" ref="H433">IF(AND(G433&gt;=10861,G433&lt;=10863),TEXT(INDIRECT(CHAR(39)&amp;$A433&amp;CHAR(39)&amp;"!r"&amp;$B433&amp;"c"&amp;$C433,0),"dd-mmm-yyyy"),(INDIRECT(CHAR(39)&amp;$A433&amp;CHAR(39)&amp;"!r"&amp;$B433&amp;"c"&amp;$C433,0)))</f>
        <v/>
      </c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3.5" customHeight="1">
      <c r="A434" s="26" t="s">
        <v>771</v>
      </c>
      <c r="B434" s="26">
        <f t="shared" si="6"/>
        <v>9</v>
      </c>
      <c r="C434" s="26">
        <f t="shared" si="7"/>
        <v>43</v>
      </c>
      <c r="D434" s="26"/>
      <c r="E434" s="26">
        <f>plan_id</f>
        <v>510</v>
      </c>
      <c r="F434" s="26">
        <f t="shared" si="1"/>
        <v>2020</v>
      </c>
      <c r="G434" s="26">
        <f>VLOOKUP(INDIRECT(CHAR(39)&amp;$A434&amp;CHAR(39)&amp;"!r2c"&amp;$C434,0),variables,2,0)</f>
        <v>10900</v>
      </c>
      <c r="H434" s="29">
        <f t="array" ref="H434">IF(AND(G434&gt;=10861,G434&lt;=10863),TEXT(INDIRECT(CHAR(39)&amp;$A434&amp;CHAR(39)&amp;"!r"&amp;$B434&amp;"c"&amp;$C434,0),"dd-mmm-yyyy"),(INDIRECT(CHAR(39)&amp;$A434&amp;CHAR(39)&amp;"!r"&amp;$B434&amp;"c"&amp;$C434,0)))</f>
        <v>8896713718</v>
      </c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3.5" customHeight="1">
      <c r="A435" s="26" t="s">
        <v>771</v>
      </c>
      <c r="B435" s="26">
        <f t="shared" si="6"/>
        <v>9</v>
      </c>
      <c r="C435" s="26">
        <f t="shared" si="7"/>
        <v>44</v>
      </c>
      <c r="D435" s="26"/>
      <c r="E435" s="26">
        <f>plan_id</f>
        <v>510</v>
      </c>
      <c r="F435" s="26">
        <f t="shared" si="1"/>
        <v>2020</v>
      </c>
      <c r="G435" s="26">
        <f>VLOOKUP(INDIRECT(CHAR(39)&amp;$A435&amp;CHAR(39)&amp;"!r2c"&amp;$C435,0),variables,2,0)</f>
        <v>10901</v>
      </c>
      <c r="H435" s="31">
        <f t="array" ref="H435">IF(AND(G435&gt;=10861,G435&lt;=10863),TEXT(INDIRECT(CHAR(39)&amp;$A435&amp;CHAR(39)&amp;"!r"&amp;$B435&amp;"c"&amp;$C435,0),"dd-mmm-yyyy"),(INDIRECT(CHAR(39)&amp;$A435&amp;CHAR(39)&amp;"!r"&amp;$B435&amp;"c"&amp;$C435,0)))</f>
        <v>0.06</v>
      </c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3.5" customHeight="1">
      <c r="A436" s="26" t="s">
        <v>771</v>
      </c>
      <c r="B436" s="26">
        <f t="shared" si="6"/>
        <v>9</v>
      </c>
      <c r="C436" s="26">
        <f t="shared" si="7"/>
        <v>45</v>
      </c>
      <c r="D436" s="26"/>
      <c r="E436" s="26">
        <f>plan_id</f>
        <v>510</v>
      </c>
      <c r="F436" s="26">
        <f t="shared" si="1"/>
        <v>2020</v>
      </c>
      <c r="G436" s="26">
        <f>VLOOKUP(INDIRECT(CHAR(39)&amp;$A436&amp;CHAR(39)&amp;"!r2c"&amp;$C436,0),variables,2,0)</f>
        <v>10902</v>
      </c>
      <c r="H436" s="31">
        <f t="array" ref="H436">IF(AND(G436&gt;=10861,G436&lt;=10863),TEXT(INDIRECT(CHAR(39)&amp;$A436&amp;CHAR(39)&amp;"!r"&amp;$B436&amp;"c"&amp;$C436,0),"dd-mmm-yyyy"),(INDIRECT(CHAR(39)&amp;$A436&amp;CHAR(39)&amp;"!r"&amp;$B436&amp;"c"&amp;$C436,0)))</f>
        <v>0.07</v>
      </c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3.5" customHeight="1">
      <c r="A437" s="26" t="s">
        <v>771</v>
      </c>
      <c r="B437" s="26">
        <f t="shared" si="6"/>
        <v>9</v>
      </c>
      <c r="C437" s="26">
        <f t="shared" si="7"/>
        <v>46</v>
      </c>
      <c r="D437" s="26"/>
      <c r="E437" s="26">
        <f>plan_id</f>
        <v>510</v>
      </c>
      <c r="F437" s="26">
        <f t="shared" si="1"/>
        <v>2020</v>
      </c>
      <c r="G437" s="26">
        <f>VLOOKUP(INDIRECT(CHAR(39)&amp;$A437&amp;CHAR(39)&amp;"!r2c"&amp;$C437,0),variables,2,0)</f>
        <v>10903</v>
      </c>
      <c r="H437" s="31">
        <f t="array" ref="H437">IF(AND(G437&gt;=10861,G437&lt;=10863),TEXT(INDIRECT(CHAR(39)&amp;$A437&amp;CHAR(39)&amp;"!r"&amp;$B437&amp;"c"&amp;$C437,0),"dd-mmm-yyyy"),(INDIRECT(CHAR(39)&amp;$A437&amp;CHAR(39)&amp;"!r"&amp;$B437&amp;"c"&amp;$C437,0)))</f>
        <v>0.08</v>
      </c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3.5" customHeight="1">
      <c r="A438" s="26" t="s">
        <v>771</v>
      </c>
      <c r="B438" s="26">
        <f t="shared" si="6"/>
        <v>9</v>
      </c>
      <c r="C438" s="26">
        <f t="shared" si="7"/>
        <v>47</v>
      </c>
      <c r="D438" s="26"/>
      <c r="E438" s="26">
        <f>plan_id</f>
        <v>510</v>
      </c>
      <c r="F438" s="26">
        <f t="shared" si="1"/>
        <v>2020</v>
      </c>
      <c r="G438" s="26">
        <f>VLOOKUP(INDIRECT(CHAR(39)&amp;$A438&amp;CHAR(39)&amp;"!r2c"&amp;$C438,0),variables,2,0)</f>
        <v>10904</v>
      </c>
      <c r="H438" s="29">
        <f t="array" ref="H438">IF(AND(G438&gt;=10861,G438&lt;=10863),TEXT(INDIRECT(CHAR(39)&amp;$A438&amp;CHAR(39)&amp;"!r"&amp;$B438&amp;"c"&amp;$C438,0),"dd-mmm-yyyy"),(INDIRECT(CHAR(39)&amp;$A438&amp;CHAR(39)&amp;"!r"&amp;$B438&amp;"c"&amp;$C438,0)))</f>
        <v>104649618237</v>
      </c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3.5" customHeight="1">
      <c r="A439" s="26" t="s">
        <v>771</v>
      </c>
      <c r="B439" s="26">
        <f t="shared" si="6"/>
        <v>9</v>
      </c>
      <c r="C439" s="26">
        <f t="shared" si="7"/>
        <v>48</v>
      </c>
      <c r="D439" s="26"/>
      <c r="E439" s="26">
        <f>plan_id</f>
        <v>510</v>
      </c>
      <c r="F439" s="26">
        <f t="shared" si="1"/>
        <v>2020</v>
      </c>
      <c r="G439" s="26">
        <f>VLOOKUP(INDIRECT(CHAR(39)&amp;$A439&amp;CHAR(39)&amp;"!r2c"&amp;$C439,0),variables,2,0)</f>
        <v>10905</v>
      </c>
      <c r="H439" s="29">
        <f t="array" ref="H439">IF(AND(G439&gt;=10861,G439&lt;=10863),TEXT(INDIRECT(CHAR(39)&amp;$A439&amp;CHAR(39)&amp;"!r"&amp;$B439&amp;"c"&amp;$C439,0),"dd-mmm-yyyy"),(INDIRECT(CHAR(39)&amp;$A439&amp;CHAR(39)&amp;"!r"&amp;$B439&amp;"c"&amp;$C439,0)))</f>
        <v>86215256116</v>
      </c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3.5" customHeight="1">
      <c r="A440" s="26" t="s">
        <v>771</v>
      </c>
      <c r="B440" s="26">
        <f t="shared" si="6"/>
        <v>9</v>
      </c>
      <c r="C440" s="26">
        <f t="shared" si="7"/>
        <v>49</v>
      </c>
      <c r="D440" s="26"/>
      <c r="E440" s="26">
        <f>plan_id</f>
        <v>510</v>
      </c>
      <c r="F440" s="26">
        <f t="shared" si="1"/>
        <v>2020</v>
      </c>
      <c r="G440" s="26">
        <f>VLOOKUP(INDIRECT(CHAR(39)&amp;$A440&amp;CHAR(39)&amp;"!r2c"&amp;$C440,0),variables,2,0)</f>
        <v>10906</v>
      </c>
      <c r="H440" s="29">
        <f t="array" ref="H440">IF(AND(G440&gt;=10861,G440&lt;=10863),TEXT(INDIRECT(CHAR(39)&amp;$A440&amp;CHAR(39)&amp;"!r"&amp;$B440&amp;"c"&amp;$C440,0),"dd-mmm-yyyy"),(INDIRECT(CHAR(39)&amp;$A440&amp;CHAR(39)&amp;"!r"&amp;$B440&amp;"c"&amp;$C440,0)))</f>
        <v>71038443785</v>
      </c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3.5" customHeight="1">
      <c r="A441" s="26" t="s">
        <v>771</v>
      </c>
      <c r="B441" s="26">
        <f t="shared" si="6"/>
        <v>9</v>
      </c>
      <c r="C441" s="26">
        <f t="shared" si="7"/>
        <v>50</v>
      </c>
      <c r="D441" s="26"/>
      <c r="E441" s="26">
        <f>plan_id</f>
        <v>510</v>
      </c>
      <c r="F441" s="26">
        <f t="shared" si="1"/>
        <v>2020</v>
      </c>
      <c r="G441" s="26">
        <f>VLOOKUP(INDIRECT(CHAR(39)&amp;$A441&amp;CHAR(39)&amp;"!r2c"&amp;$C441,0),variables,2,0)</f>
        <v>10907</v>
      </c>
      <c r="H441" s="32">
        <f t="array" ref="H441">IF(AND(G441&gt;=10861,G441&lt;=10863),TEXT(INDIRECT(CHAR(39)&amp;$A441&amp;CHAR(39)&amp;"!r"&amp;$B441&amp;"c"&amp;$C441,0),"dd-mmm-yyyy"),(INDIRECT(CHAR(39)&amp;$A441&amp;CHAR(39)&amp;"!r"&amp;$B441&amp;"c"&amp;$C441,0)))</f>
        <v>5.42</v>
      </c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3.5" customHeight="1">
      <c r="A442" s="26" t="s">
        <v>771</v>
      </c>
      <c r="B442" s="26">
        <f t="shared" si="6"/>
        <v>9</v>
      </c>
      <c r="C442" s="26">
        <f t="shared" si="7"/>
        <v>51</v>
      </c>
      <c r="D442" s="26"/>
      <c r="E442" s="26">
        <f>plan_id</f>
        <v>510</v>
      </c>
      <c r="F442" s="26">
        <f t="shared" si="1"/>
        <v>2020</v>
      </c>
      <c r="G442" s="26">
        <f>VLOOKUP(INDIRECT(CHAR(39)&amp;$A442&amp;CHAR(39)&amp;"!r2c"&amp;$C442,0),variables,2,0)</f>
        <v>10860</v>
      </c>
      <c r="H442" s="29">
        <f t="array" ref="H442">IF(AND(G442&gt;=10861,G442&lt;=10863),TEXT(INDIRECT(CHAR(39)&amp;$A442&amp;CHAR(39)&amp;"!r"&amp;$B442&amp;"c"&amp;$C442,0),"dd-mmm-yyyy"),(INDIRECT(CHAR(39)&amp;$A442&amp;CHAR(39)&amp;"!r"&amp;$B442&amp;"c"&amp;$C442,0)))</f>
        <v>134370954628</v>
      </c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3.5" customHeight="1">
      <c r="A443" s="26" t="s">
        <v>771</v>
      </c>
      <c r="B443" s="26">
        <f t="shared" si="6"/>
        <v>9</v>
      </c>
      <c r="C443" s="26">
        <f t="shared" si="7"/>
        <v>52</v>
      </c>
      <c r="D443" s="26"/>
      <c r="E443" s="26">
        <f>plan_id</f>
        <v>510</v>
      </c>
      <c r="F443" s="26">
        <f t="shared" si="1"/>
        <v>2020</v>
      </c>
      <c r="G443" s="26">
        <f>VLOOKUP(INDIRECT(CHAR(39)&amp;$A443&amp;CHAR(39)&amp;"!r2c"&amp;$C443,0),variables,2,0)</f>
        <v>10909</v>
      </c>
      <c r="H443" s="29">
        <f t="array" ref="H443">IF(AND(G443&gt;=10861,G443&lt;=10863),TEXT(INDIRECT(CHAR(39)&amp;$A443&amp;CHAR(39)&amp;"!r"&amp;$B443&amp;"c"&amp;$C443,0),"dd-mmm-yyyy"),(INDIRECT(CHAR(39)&amp;$A443&amp;CHAR(39)&amp;"!r"&amp;$B443&amp;"c"&amp;$C443,0)))</f>
        <v>1991622987</v>
      </c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3.5" customHeight="1">
      <c r="A444" s="26" t="s">
        <v>771</v>
      </c>
      <c r="B444" s="26">
        <f t="shared" si="6"/>
        <v>9</v>
      </c>
      <c r="C444" s="26">
        <f t="shared" si="7"/>
        <v>53</v>
      </c>
      <c r="D444" s="26"/>
      <c r="E444" s="26">
        <f>plan_id</f>
        <v>510</v>
      </c>
      <c r="F444" s="26">
        <f t="shared" si="1"/>
        <v>2020</v>
      </c>
      <c r="G444" s="26">
        <f>VLOOKUP(INDIRECT(CHAR(39)&amp;$A444&amp;CHAR(39)&amp;"!r2c"&amp;$C444,0),variables,2,0)</f>
        <v>10910</v>
      </c>
      <c r="H444" s="29">
        <f t="array" ref="H444">IF(AND(G444&gt;=10861,G444&lt;=10863),TEXT(INDIRECT(CHAR(39)&amp;$A444&amp;CHAR(39)&amp;"!r"&amp;$B444&amp;"c"&amp;$C444,0),"dd-mmm-yyyy"),(INDIRECT(CHAR(39)&amp;$A444&amp;CHAR(39)&amp;"!r"&amp;$B444&amp;"c"&amp;$C444,0)))</f>
        <v>9296897060</v>
      </c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3.5" customHeight="1">
      <c r="A445" s="26" t="s">
        <v>771</v>
      </c>
      <c r="B445" s="26">
        <f t="shared" si="6"/>
        <v>9</v>
      </c>
      <c r="C445" s="26">
        <f t="shared" si="7"/>
        <v>54</v>
      </c>
      <c r="D445" s="26"/>
      <c r="E445" s="26">
        <f>plan_id</f>
        <v>510</v>
      </c>
      <c r="F445" s="26">
        <f t="shared" si="1"/>
        <v>2020</v>
      </c>
      <c r="G445" s="26">
        <f>VLOOKUP(INDIRECT(CHAR(39)&amp;$A445&amp;CHAR(39)&amp;"!r2c"&amp;$C445,0),variables,2,0)</f>
        <v>10911</v>
      </c>
      <c r="H445" s="29">
        <f t="array" ref="H445">IF(AND(G445&gt;=10861,G445&lt;=10863),TEXT(INDIRECT(CHAR(39)&amp;$A445&amp;CHAR(39)&amp;"!r"&amp;$B445&amp;"c"&amp;$C445,0),"dd-mmm-yyyy"),(INDIRECT(CHAR(39)&amp;$A445&amp;CHAR(39)&amp;"!r"&amp;$B445&amp;"c"&amp;$C445,0)))</f>
        <v>0</v>
      </c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3.5" customHeight="1">
      <c r="A446" s="26" t="s">
        <v>771</v>
      </c>
      <c r="B446" s="26">
        <f t="shared" si="6"/>
        <v>9</v>
      </c>
      <c r="C446" s="26">
        <f t="shared" si="7"/>
        <v>55</v>
      </c>
      <c r="D446" s="26"/>
      <c r="E446" s="26">
        <f>plan_id</f>
        <v>510</v>
      </c>
      <c r="F446" s="26">
        <f t="shared" si="1"/>
        <v>2020</v>
      </c>
      <c r="G446" s="26">
        <f>VLOOKUP(INDIRECT(CHAR(39)&amp;$A446&amp;CHAR(39)&amp;"!r2c"&amp;$C446,0),variables,2,0)</f>
        <v>10912</v>
      </c>
      <c r="H446" s="29">
        <f t="array" ref="H446">IF(AND(G446&gt;=10861,G446&lt;=10863),TEXT(INDIRECT(CHAR(39)&amp;$A446&amp;CHAR(39)&amp;"!r"&amp;$B446&amp;"c"&amp;$C446,0),"dd-mmm-yyyy"),(INDIRECT(CHAR(39)&amp;$A446&amp;CHAR(39)&amp;"!r"&amp;$B446&amp;"c"&amp;$C446,0)))</f>
        <v>-28215833</v>
      </c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3.5" customHeight="1">
      <c r="A447" s="26" t="s">
        <v>771</v>
      </c>
      <c r="B447" s="26">
        <f t="shared" si="6"/>
        <v>9</v>
      </c>
      <c r="C447" s="26">
        <f t="shared" si="7"/>
        <v>56</v>
      </c>
      <c r="D447" s="26"/>
      <c r="E447" s="26">
        <f>plan_id</f>
        <v>510</v>
      </c>
      <c r="F447" s="26">
        <f t="shared" si="1"/>
        <v>2020</v>
      </c>
      <c r="G447" s="26">
        <f>VLOOKUP(INDIRECT(CHAR(39)&amp;$A447&amp;CHAR(39)&amp;"!r2c"&amp;$C447,0),variables,2,0)</f>
        <v>10913</v>
      </c>
      <c r="H447" s="29">
        <f t="array" ref="H447">IF(AND(G447&gt;=10861,G447&lt;=10863),TEXT(INDIRECT(CHAR(39)&amp;$A447&amp;CHAR(39)&amp;"!r"&amp;$B447&amp;"c"&amp;$C447,0),"dd-mmm-yyyy"),(INDIRECT(CHAR(39)&amp;$A447&amp;CHAR(39)&amp;"!r"&amp;$B447&amp;"c"&amp;$C447,0)))</f>
        <v>0</v>
      </c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3.5" customHeight="1">
      <c r="A448" s="26" t="s">
        <v>771</v>
      </c>
      <c r="B448" s="26">
        <f t="shared" si="6"/>
        <v>9</v>
      </c>
      <c r="C448" s="26">
        <f t="shared" si="7"/>
        <v>57</v>
      </c>
      <c r="D448" s="26"/>
      <c r="E448" s="26">
        <f>plan_id</f>
        <v>510</v>
      </c>
      <c r="F448" s="26">
        <f t="shared" si="1"/>
        <v>2020</v>
      </c>
      <c r="G448" s="26">
        <f>VLOOKUP(INDIRECT(CHAR(39)&amp;$A448&amp;CHAR(39)&amp;"!r2c"&amp;$C448,0),variables,2,0)</f>
        <v>10914</v>
      </c>
      <c r="H448" s="29">
        <f t="array" ref="H448">IF(AND(G448&gt;=10861,G448&lt;=10863),TEXT(INDIRECT(CHAR(39)&amp;$A448&amp;CHAR(39)&amp;"!r"&amp;$B448&amp;"c"&amp;$C448,0),"dd-mmm-yyyy"),(INDIRECT(CHAR(39)&amp;$A448&amp;CHAR(39)&amp;"!r"&amp;$B448&amp;"c"&amp;$C448,0)))</f>
        <v>4906109917</v>
      </c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3.5" customHeight="1">
      <c r="A449" s="26" t="s">
        <v>771</v>
      </c>
      <c r="B449" s="26">
        <f t="shared" si="6"/>
        <v>9</v>
      </c>
      <c r="C449" s="26">
        <f t="shared" si="7"/>
        <v>58</v>
      </c>
      <c r="D449" s="26"/>
      <c r="E449" s="26">
        <f>plan_id</f>
        <v>510</v>
      </c>
      <c r="F449" s="26">
        <f t="shared" si="1"/>
        <v>2020</v>
      </c>
      <c r="G449" s="26">
        <f>VLOOKUP(INDIRECT(CHAR(39)&amp;$A449&amp;CHAR(39)&amp;"!r2c"&amp;$C449,0),variables,2,0)</f>
        <v>10915</v>
      </c>
      <c r="H449" s="29">
        <f t="array" ref="H449">IF(AND(G449&gt;=10861,G449&lt;=10863),TEXT(INDIRECT(CHAR(39)&amp;$A449&amp;CHAR(39)&amp;"!r"&amp;$B449&amp;"c"&amp;$C449,0),"dd-mmm-yyyy"),(INDIRECT(CHAR(39)&amp;$A449&amp;CHAR(39)&amp;"!r"&amp;$B449&amp;"c"&amp;$C449,0)))</f>
        <v>994400416</v>
      </c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3.5" customHeight="1">
      <c r="A450" s="26" t="s">
        <v>771</v>
      </c>
      <c r="B450" s="26">
        <f t="shared" si="6"/>
        <v>9</v>
      </c>
      <c r="C450" s="26">
        <f t="shared" si="7"/>
        <v>59</v>
      </c>
      <c r="D450" s="26"/>
      <c r="E450" s="26">
        <f>plan_id</f>
        <v>510</v>
      </c>
      <c r="F450" s="26">
        <f t="shared" si="1"/>
        <v>2020</v>
      </c>
      <c r="G450" s="26">
        <f>VLOOKUP(INDIRECT(CHAR(39)&amp;$A450&amp;CHAR(39)&amp;"!r2c"&amp;$C450,0),variables,2,0)</f>
        <v>10916</v>
      </c>
      <c r="H450" s="29">
        <f t="array" ref="H450">IF(AND(G450&gt;=10861,G450&lt;=10863),TEXT(INDIRECT(CHAR(39)&amp;$A450&amp;CHAR(39)&amp;"!r"&amp;$B450&amp;"c"&amp;$C450,0),"dd-mmm-yyyy"),(INDIRECT(CHAR(39)&amp;$A450&amp;CHAR(39)&amp;"!r"&amp;$B450&amp;"c"&amp;$C450,0)))</f>
        <v>275669398</v>
      </c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3.5" customHeight="1">
      <c r="A451" s="26" t="s">
        <v>771</v>
      </c>
      <c r="B451" s="26">
        <f t="shared" si="6"/>
        <v>9</v>
      </c>
      <c r="C451" s="26">
        <f t="shared" si="7"/>
        <v>60</v>
      </c>
      <c r="D451" s="26"/>
      <c r="E451" s="26">
        <f>plan_id</f>
        <v>510</v>
      </c>
      <c r="F451" s="26">
        <f t="shared" si="1"/>
        <v>2020</v>
      </c>
      <c r="G451" s="26">
        <f>VLOOKUP(INDIRECT(CHAR(39)&amp;$A451&amp;CHAR(39)&amp;"!r2c"&amp;$C451,0),variables,2,0)</f>
        <v>10917</v>
      </c>
      <c r="H451" s="29">
        <f t="array" ref="H451">IF(AND(G451&gt;=10861,G451&lt;=10863),TEXT(INDIRECT(CHAR(39)&amp;$A451&amp;CHAR(39)&amp;"!r"&amp;$B451&amp;"c"&amp;$C451,0),"dd-mmm-yyyy"),(INDIRECT(CHAR(39)&amp;$A451&amp;CHAR(39)&amp;"!r"&amp;$B451&amp;"c"&amp;$C451,0)))</f>
        <v>-7099524955</v>
      </c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3.5" customHeight="1">
      <c r="A452" s="26" t="s">
        <v>771</v>
      </c>
      <c r="B452" s="26">
        <f t="shared" si="6"/>
        <v>9</v>
      </c>
      <c r="C452" s="26">
        <f t="shared" si="7"/>
        <v>61</v>
      </c>
      <c r="D452" s="26"/>
      <c r="E452" s="26">
        <f>plan_id</f>
        <v>510</v>
      </c>
      <c r="F452" s="26">
        <f t="shared" si="1"/>
        <v>2020</v>
      </c>
      <c r="G452" s="26">
        <f>VLOOKUP(INDIRECT(CHAR(39)&amp;$A452&amp;CHAR(39)&amp;"!r2c"&amp;$C452,0),variables,2,0)</f>
        <v>10918</v>
      </c>
      <c r="H452" s="29" t="str">
        <f t="array" ref="H452">IF(AND(G452&gt;=10861,G452&lt;=10863),TEXT(INDIRECT(CHAR(39)&amp;$A452&amp;CHAR(39)&amp;"!r"&amp;$B452&amp;"c"&amp;$C452,0),"dd-mmm-yyyy"),(INDIRECT(CHAR(39)&amp;$A452&amp;CHAR(39)&amp;"!r"&amp;$B452&amp;"c"&amp;$C452,0)))</f>
        <v/>
      </c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3.5" customHeight="1">
      <c r="A453" s="26" t="s">
        <v>771</v>
      </c>
      <c r="B453" s="26">
        <f t="shared" si="6"/>
        <v>9</v>
      </c>
      <c r="C453" s="26">
        <f t="shared" si="7"/>
        <v>62</v>
      </c>
      <c r="D453" s="26"/>
      <c r="E453" s="26">
        <f>plan_id</f>
        <v>510</v>
      </c>
      <c r="F453" s="26">
        <f t="shared" si="1"/>
        <v>2020</v>
      </c>
      <c r="G453" s="26">
        <f>VLOOKUP(INDIRECT(CHAR(39)&amp;$A453&amp;CHAR(39)&amp;"!r2c"&amp;$C453,0),variables,2,0)</f>
        <v>10919</v>
      </c>
      <c r="H453" s="29">
        <f t="array" ref="H453">IF(AND(G453&gt;=10861,G453&lt;=10863),TEXT(INDIRECT(CHAR(39)&amp;$A453&amp;CHAR(39)&amp;"!r"&amp;$B453&amp;"c"&amp;$C453,0),"dd-mmm-yyyy"),(INDIRECT(CHAR(39)&amp;$A453&amp;CHAR(39)&amp;"!r"&amp;$B453&amp;"c"&amp;$C453,0)))</f>
        <v>-7099524955</v>
      </c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3.5" customHeight="1">
      <c r="A454" s="26" t="s">
        <v>771</v>
      </c>
      <c r="B454" s="26">
        <f t="shared" si="6"/>
        <v>9</v>
      </c>
      <c r="C454" s="26">
        <f t="shared" si="7"/>
        <v>63</v>
      </c>
      <c r="D454" s="26"/>
      <c r="E454" s="26">
        <f>plan_id</f>
        <v>510</v>
      </c>
      <c r="F454" s="26">
        <f t="shared" si="1"/>
        <v>2020</v>
      </c>
      <c r="G454" s="26">
        <f>VLOOKUP(INDIRECT(CHAR(39)&amp;$A454&amp;CHAR(39)&amp;"!r2c"&amp;$C454,0),variables,2,0)</f>
        <v>10920</v>
      </c>
      <c r="H454" s="29">
        <f t="array" ref="H454">IF(AND(G454&gt;=10861,G454&lt;=10863),TEXT(INDIRECT(CHAR(39)&amp;$A454&amp;CHAR(39)&amp;"!r"&amp;$B454&amp;"c"&amp;$C454,0),"dd-mmm-yyyy"),(INDIRECT(CHAR(39)&amp;$A454&amp;CHAR(39)&amp;"!r"&amp;$B454&amp;"c"&amp;$C454,0)))</f>
        <v>-22966372</v>
      </c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3.5" customHeight="1">
      <c r="A455" s="26" t="s">
        <v>771</v>
      </c>
      <c r="B455" s="26">
        <f t="shared" si="6"/>
        <v>9</v>
      </c>
      <c r="C455" s="26">
        <f t="shared" si="7"/>
        <v>64</v>
      </c>
      <c r="D455" s="26"/>
      <c r="E455" s="26">
        <f>plan_id</f>
        <v>510</v>
      </c>
      <c r="F455" s="26">
        <f t="shared" si="1"/>
        <v>2020</v>
      </c>
      <c r="G455" s="26">
        <f>VLOOKUP(INDIRECT(CHAR(39)&amp;$A455&amp;CHAR(39)&amp;"!r2c"&amp;$C455,0),variables,2,0)</f>
        <v>10921</v>
      </c>
      <c r="H455" s="29" t="str">
        <f t="array" ref="H455">IF(AND(G455&gt;=10861,G455&lt;=10863),TEXT(INDIRECT(CHAR(39)&amp;$A455&amp;CHAR(39)&amp;"!r"&amp;$B455&amp;"c"&amp;$C455,0),"dd-mmm-yyyy"),(INDIRECT(CHAR(39)&amp;$A455&amp;CHAR(39)&amp;"!r"&amp;$B455&amp;"c"&amp;$C455,0)))</f>
        <v/>
      </c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3.5" customHeight="1">
      <c r="A456" s="26" t="s">
        <v>771</v>
      </c>
      <c r="B456" s="26">
        <f t="shared" si="6"/>
        <v>9</v>
      </c>
      <c r="C456" s="26">
        <f t="shared" si="7"/>
        <v>65</v>
      </c>
      <c r="D456" s="26"/>
      <c r="E456" s="26">
        <f>plan_id</f>
        <v>510</v>
      </c>
      <c r="F456" s="26">
        <f t="shared" si="1"/>
        <v>2020</v>
      </c>
      <c r="G456" s="26">
        <f>VLOOKUP(INDIRECT(CHAR(39)&amp;$A456&amp;CHAR(39)&amp;"!r2c"&amp;$C456,0),variables,2,0)</f>
        <v>10922</v>
      </c>
      <c r="H456" s="29" t="str">
        <f t="array" ref="H456">IF(AND(G456&gt;=10861,G456&lt;=10863),TEXT(INDIRECT(CHAR(39)&amp;$A456&amp;CHAR(39)&amp;"!r"&amp;$B456&amp;"c"&amp;$C456,0),"dd-mmm-yyyy"),(INDIRECT(CHAR(39)&amp;$A456&amp;CHAR(39)&amp;"!r"&amp;$B456&amp;"c"&amp;$C456,0)))</f>
        <v/>
      </c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3.5" customHeight="1">
      <c r="A457" s="26" t="s">
        <v>771</v>
      </c>
      <c r="B457" s="26">
        <f t="shared" si="6"/>
        <v>9</v>
      </c>
      <c r="C457" s="26">
        <f t="shared" si="7"/>
        <v>66</v>
      </c>
      <c r="D457" s="26"/>
      <c r="E457" s="26">
        <f>plan_id</f>
        <v>510</v>
      </c>
      <c r="F457" s="26">
        <f t="shared" si="1"/>
        <v>2020</v>
      </c>
      <c r="G457" s="26">
        <f>VLOOKUP(INDIRECT(CHAR(39)&amp;$A457&amp;CHAR(39)&amp;"!r2c"&amp;$C457,0),variables,2,0)</f>
        <v>10860</v>
      </c>
      <c r="H457" s="29">
        <f t="array" ref="H457">IF(AND(G457&gt;=10861,G457&lt;=10863),TEXT(INDIRECT(CHAR(39)&amp;$A457&amp;CHAR(39)&amp;"!r"&amp;$B457&amp;"c"&amp;$C457,0),"dd-mmm-yyyy"),(INDIRECT(CHAR(39)&amp;$A457&amp;CHAR(39)&amp;"!r"&amp;$B457&amp;"c"&amp;$C457,0)))</f>
        <v>53262789367</v>
      </c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3.5" customHeight="1">
      <c r="A458" s="26" t="s">
        <v>771</v>
      </c>
      <c r="B458" s="26">
        <f t="shared" si="6"/>
        <v>9</v>
      </c>
      <c r="C458" s="26">
        <f t="shared" si="7"/>
        <v>67</v>
      </c>
      <c r="D458" s="26"/>
      <c r="E458" s="26">
        <f>plan_id</f>
        <v>510</v>
      </c>
      <c r="F458" s="26">
        <f t="shared" si="1"/>
        <v>2020</v>
      </c>
      <c r="G458" s="26">
        <f>VLOOKUP(INDIRECT(CHAR(39)&amp;$A458&amp;CHAR(39)&amp;"!r2c"&amp;$C458,0),variables,2,0)</f>
        <v>10923</v>
      </c>
      <c r="H458" s="29">
        <f t="array" ref="H458">IF(AND(G458&gt;=10861,G458&lt;=10863),TEXT(INDIRECT(CHAR(39)&amp;$A458&amp;CHAR(39)&amp;"!r"&amp;$B458&amp;"c"&amp;$C458,0),"dd-mmm-yyyy"),(INDIRECT(CHAR(39)&amp;$A458&amp;CHAR(39)&amp;"!r"&amp;$B458&amp;"c"&amp;$C458,0)))</f>
        <v>86215256116</v>
      </c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3.5" customHeight="1">
      <c r="A459" s="26" t="s">
        <v>785</v>
      </c>
      <c r="B459" s="26">
        <v>4.0</v>
      </c>
      <c r="C459" s="26">
        <v>3.0</v>
      </c>
      <c r="D459" s="26"/>
      <c r="E459" s="26">
        <f>plan_id</f>
        <v>510</v>
      </c>
      <c r="F459" s="26">
        <f t="shared" si="1"/>
        <v>2001</v>
      </c>
      <c r="G459" s="26">
        <f>VLOOKUP(INDIRECT(CHAR(39)&amp;$A459&amp;CHAR(39)&amp;"!r2c"&amp;$C459,0),variables,2,0)</f>
        <v>10703</v>
      </c>
      <c r="H459" s="28">
        <f t="array" ref="H459">IF(AND(G459&gt;=10861,G459&lt;=10863),TEXT(INDIRECT(CHAR(39)&amp;$A459&amp;CHAR(39)&amp;"!r"&amp;$B459&amp;"c"&amp;$C459,0),"dd-mmm-yyyy"),(INDIRECT(CHAR(39)&amp;$A459&amp;CHAR(39)&amp;"!r"&amp;$B459&amp;"c"&amp;$C459,0)))</f>
        <v>2003</v>
      </c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3.5" customHeight="1">
      <c r="A460" s="26" t="s">
        <v>785</v>
      </c>
      <c r="B460" s="26">
        <f t="shared" ref="B460:B549" si="8">B459</f>
        <v>4</v>
      </c>
      <c r="C460" s="26">
        <f t="shared" ref="C460:C549" si="9">C459+1</f>
        <v>4</v>
      </c>
      <c r="D460" s="26"/>
      <c r="E460" s="26">
        <f>plan_id</f>
        <v>510</v>
      </c>
      <c r="F460" s="26">
        <f t="shared" si="1"/>
        <v>2001</v>
      </c>
      <c r="G460" s="26">
        <f>VLOOKUP(INDIRECT(CHAR(39)&amp;$A460&amp;CHAR(39)&amp;"!r2c"&amp;$C460,0),variables,2,0)</f>
        <v>10845</v>
      </c>
      <c r="H460" s="28" t="str">
        <f t="array" ref="H460">IF(AND(G460&gt;=10861,G460&lt;=10863),TEXT(INDIRECT(CHAR(39)&amp;$A460&amp;CHAR(39)&amp;"!r"&amp;$B460&amp;"c"&amp;$C460,0),"dd-mmm-yyyy"),(INDIRECT(CHAR(39)&amp;$A460&amp;CHAR(39)&amp;"!r"&amp;$B460&amp;"c"&amp;$C460,0)))</f>
        <v>BUCK CONSULTANTS</v>
      </c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3.5" customHeight="1">
      <c r="A461" s="26" t="s">
        <v>785</v>
      </c>
      <c r="B461" s="26">
        <f t="shared" si="8"/>
        <v>4</v>
      </c>
      <c r="C461" s="26">
        <f t="shared" si="9"/>
        <v>5</v>
      </c>
      <c r="D461" s="26"/>
      <c r="E461" s="26">
        <f>plan_id</f>
        <v>510</v>
      </c>
      <c r="F461" s="26">
        <f t="shared" si="1"/>
        <v>2001</v>
      </c>
      <c r="G461" s="26">
        <f>VLOOKUP(INDIRECT(CHAR(39)&amp;$A461&amp;CHAR(39)&amp;"!r2c"&amp;$C461,0),variables,2,0)</f>
        <v>10924</v>
      </c>
      <c r="H461" s="31" t="str">
        <f t="array" ref="H461">IF(AND(G461&gt;=10861,G461&lt;=10863),TEXT(INDIRECT(CHAR(39)&amp;$A461&amp;CHAR(39)&amp;"!r"&amp;$B461&amp;"c"&amp;$C461,0),"dd-mmm-yyyy"),(INDIRECT(CHAR(39)&amp;$A461&amp;CHAR(39)&amp;"!r"&amp;$B461&amp;"c"&amp;$C461,0)))</f>
        <v/>
      </c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3.5" customHeight="1">
      <c r="A462" s="26" t="s">
        <v>785</v>
      </c>
      <c r="B462" s="26">
        <f t="shared" si="8"/>
        <v>4</v>
      </c>
      <c r="C462" s="26">
        <f t="shared" si="9"/>
        <v>6</v>
      </c>
      <c r="D462" s="26"/>
      <c r="E462" s="26">
        <f>plan_id</f>
        <v>510</v>
      </c>
      <c r="F462" s="26">
        <f t="shared" si="1"/>
        <v>2001</v>
      </c>
      <c r="G462" s="26">
        <f>VLOOKUP(INDIRECT(CHAR(39)&amp;$A462&amp;CHAR(39)&amp;"!r2c"&amp;$C462,0),variables,2,0)</f>
        <v>10925</v>
      </c>
      <c r="H462" s="31">
        <f t="array" ref="H462">IF(AND(G462&gt;=10861,G462&lt;=10863),TEXT(INDIRECT(CHAR(39)&amp;$A462&amp;CHAR(39)&amp;"!r"&amp;$B462&amp;"c"&amp;$C462,0),"dd-mmm-yyyy"),(INDIRECT(CHAR(39)&amp;$A462&amp;CHAR(39)&amp;"!r"&amp;$B462&amp;"c"&amp;$C462,0)))</f>
        <v>0.0883</v>
      </c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3.5" customHeight="1">
      <c r="A463" s="26" t="s">
        <v>785</v>
      </c>
      <c r="B463" s="26">
        <f t="shared" si="8"/>
        <v>4</v>
      </c>
      <c r="C463" s="26">
        <f t="shared" si="9"/>
        <v>7</v>
      </c>
      <c r="D463" s="26"/>
      <c r="E463" s="26">
        <f>plan_id</f>
        <v>510</v>
      </c>
      <c r="F463" s="26">
        <f t="shared" si="1"/>
        <v>2001</v>
      </c>
      <c r="G463" s="26">
        <f>VLOOKUP(INDIRECT(CHAR(39)&amp;$A463&amp;CHAR(39)&amp;"!r2c"&amp;$C463,0),variables,2,0)</f>
        <v>10926</v>
      </c>
      <c r="H463" s="31">
        <f t="array" ref="H463">IF(AND(G463&gt;=10861,G463&lt;=10863),TEXT(INDIRECT(CHAR(39)&amp;$A463&amp;CHAR(39)&amp;"!r"&amp;$B463&amp;"c"&amp;$C463,0),"dd-mmm-yyyy"),(INDIRECT(CHAR(39)&amp;$A463&amp;CHAR(39)&amp;"!r"&amp;$B463&amp;"c"&amp;$C463,0)))</f>
        <v>0.1029</v>
      </c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3.5" customHeight="1">
      <c r="A464" s="26" t="s">
        <v>785</v>
      </c>
      <c r="B464" s="26">
        <f t="shared" si="8"/>
        <v>4</v>
      </c>
      <c r="C464" s="26">
        <f t="shared" si="9"/>
        <v>8</v>
      </c>
      <c r="D464" s="26"/>
      <c r="E464" s="26">
        <f>plan_id</f>
        <v>510</v>
      </c>
      <c r="F464" s="26">
        <f t="shared" si="1"/>
        <v>2001</v>
      </c>
      <c r="G464" s="26">
        <f>VLOOKUP(INDIRECT(CHAR(39)&amp;$A464&amp;CHAR(39)&amp;"!r2c"&amp;$C464,0),variables,2,0)</f>
        <v>10704</v>
      </c>
      <c r="H464" s="29" t="str">
        <f t="array" ref="H464">IF(AND(G464&gt;=10861,G464&lt;=10863),TEXT(INDIRECT(CHAR(39)&amp;$A464&amp;CHAR(39)&amp;"!r"&amp;$B464&amp;"c"&amp;$C464,0),"dd-mmm-yyyy"),(INDIRECT(CHAR(39)&amp;$A464&amp;CHAR(39)&amp;"!r"&amp;$B464&amp;"c"&amp;$C464,0)))</f>
        <v/>
      </c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3.5" customHeight="1">
      <c r="A465" s="26" t="s">
        <v>785</v>
      </c>
      <c r="B465" s="26">
        <f t="shared" si="8"/>
        <v>4</v>
      </c>
      <c r="C465" s="26">
        <f t="shared" si="9"/>
        <v>9</v>
      </c>
      <c r="D465" s="26"/>
      <c r="E465" s="26">
        <f>plan_id</f>
        <v>510</v>
      </c>
      <c r="F465" s="26">
        <f t="shared" si="1"/>
        <v>2001</v>
      </c>
      <c r="G465" s="26">
        <f>VLOOKUP(INDIRECT(CHAR(39)&amp;$A465&amp;CHAR(39)&amp;"!r2c"&amp;$C465,0),variables,2,0)</f>
        <v>10928</v>
      </c>
      <c r="H465" s="31" t="str">
        <f t="array" ref="H465">IF(AND(G465&gt;=10861,G465&lt;=10863),TEXT(INDIRECT(CHAR(39)&amp;$A465&amp;CHAR(39)&amp;"!r"&amp;$B465&amp;"c"&amp;$C465,0),"dd-mmm-yyyy"),(INDIRECT(CHAR(39)&amp;$A465&amp;CHAR(39)&amp;"!r"&amp;$B465&amp;"c"&amp;$C465,0)))</f>
        <v/>
      </c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3.5" customHeight="1">
      <c r="A466" s="26" t="s">
        <v>785</v>
      </c>
      <c r="B466" s="26">
        <f t="shared" si="8"/>
        <v>4</v>
      </c>
      <c r="C466" s="26">
        <f t="shared" si="9"/>
        <v>10</v>
      </c>
      <c r="D466" s="26"/>
      <c r="E466" s="26">
        <f>plan_id</f>
        <v>510</v>
      </c>
      <c r="F466" s="26">
        <f t="shared" si="1"/>
        <v>2001</v>
      </c>
      <c r="G466" s="26">
        <f>VLOOKUP(INDIRECT(CHAR(39)&amp;$A466&amp;CHAR(39)&amp;"!r2c"&amp;$C466,0),variables,2,0)</f>
        <v>10929</v>
      </c>
      <c r="H466" s="31">
        <f t="array" ref="H466">IF(AND(G466&gt;=10861,G466&lt;=10863),TEXT(INDIRECT(CHAR(39)&amp;$A466&amp;CHAR(39)&amp;"!r"&amp;$B466&amp;"c"&amp;$C466,0),"dd-mmm-yyyy"),(INDIRECT(CHAR(39)&amp;$A466&amp;CHAR(39)&amp;"!r"&amp;$B466&amp;"c"&amp;$C466,0)))</f>
        <v>0.0511</v>
      </c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3.5" customHeight="1">
      <c r="A467" s="26" t="s">
        <v>785</v>
      </c>
      <c r="B467" s="26">
        <f t="shared" si="8"/>
        <v>4</v>
      </c>
      <c r="C467" s="26">
        <f t="shared" si="9"/>
        <v>11</v>
      </c>
      <c r="D467" s="26"/>
      <c r="E467" s="26">
        <f>plan_id</f>
        <v>510</v>
      </c>
      <c r="F467" s="26">
        <f t="shared" si="1"/>
        <v>2001</v>
      </c>
      <c r="G467" s="26">
        <f>VLOOKUP(INDIRECT(CHAR(39)&amp;$A467&amp;CHAR(39)&amp;"!r2c"&amp;$C467,0),variables,2,0)</f>
        <v>10930</v>
      </c>
      <c r="H467" s="31" t="str">
        <f t="array" ref="H467">IF(AND(G467&gt;=10861,G467&lt;=10863),TEXT(INDIRECT(CHAR(39)&amp;$A467&amp;CHAR(39)&amp;"!r"&amp;$B467&amp;"c"&amp;$C467,0),"dd-mmm-yyyy"),(INDIRECT(CHAR(39)&amp;$A467&amp;CHAR(39)&amp;"!r"&amp;$B467&amp;"c"&amp;$C467,0)))</f>
        <v/>
      </c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3.5" customHeight="1">
      <c r="A468" s="26" t="s">
        <v>785</v>
      </c>
      <c r="B468" s="26">
        <f t="shared" si="8"/>
        <v>4</v>
      </c>
      <c r="C468" s="26">
        <f t="shared" si="9"/>
        <v>12</v>
      </c>
      <c r="D468" s="26"/>
      <c r="E468" s="26">
        <f>plan_id</f>
        <v>510</v>
      </c>
      <c r="F468" s="26">
        <f t="shared" si="1"/>
        <v>2001</v>
      </c>
      <c r="G468" s="26">
        <f>VLOOKUP(INDIRECT(CHAR(39)&amp;$A468&amp;CHAR(39)&amp;"!r2c"&amp;$C468,0),variables,2,0)</f>
        <v>10705</v>
      </c>
      <c r="H468" s="29">
        <f t="array" ref="H468">IF(AND(G468&gt;=10861,G468&lt;=10863),TEXT(INDIRECT(CHAR(39)&amp;$A468&amp;CHAR(39)&amp;"!r"&amp;$B468&amp;"c"&amp;$C468,0),"dd-mmm-yyyy"),(INDIRECT(CHAR(39)&amp;$A468&amp;CHAR(39)&amp;"!r"&amp;$B468&amp;"c"&amp;$C468,0)))</f>
        <v>643563000</v>
      </c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3.5" customHeight="1">
      <c r="A469" s="26" t="s">
        <v>785</v>
      </c>
      <c r="B469" s="26">
        <f t="shared" si="8"/>
        <v>4</v>
      </c>
      <c r="C469" s="26">
        <f t="shared" si="9"/>
        <v>13</v>
      </c>
      <c r="D469" s="26"/>
      <c r="E469" s="26">
        <f>plan_id</f>
        <v>510</v>
      </c>
      <c r="F469" s="26">
        <f t="shared" si="1"/>
        <v>2001</v>
      </c>
      <c r="G469" s="26">
        <f>VLOOKUP(INDIRECT(CHAR(39)&amp;$A469&amp;CHAR(39)&amp;"!r2c"&amp;$C469,0),variables,2,0)</f>
        <v>10842</v>
      </c>
      <c r="H469" s="29">
        <f t="array" ref="H469">IF(AND(G469&gt;=10861,G469&lt;=10863),TEXT(INDIRECT(CHAR(39)&amp;$A469&amp;CHAR(39)&amp;"!r"&amp;$B469&amp;"c"&amp;$C469,0),"dd-mmm-yyyy"),(INDIRECT(CHAR(39)&amp;$A469&amp;CHAR(39)&amp;"!r"&amp;$B469&amp;"c"&amp;$C469,0)))</f>
        <v>930050000</v>
      </c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3.5" customHeight="1">
      <c r="A470" s="26" t="s">
        <v>785</v>
      </c>
      <c r="B470" s="26">
        <f t="shared" si="8"/>
        <v>4</v>
      </c>
      <c r="C470" s="26">
        <f t="shared" si="9"/>
        <v>14</v>
      </c>
      <c r="D470" s="26"/>
      <c r="E470" s="26">
        <f>plan_id</f>
        <v>510</v>
      </c>
      <c r="F470" s="26">
        <f t="shared" si="1"/>
        <v>2001</v>
      </c>
      <c r="G470" s="26">
        <f>VLOOKUP(INDIRECT(CHAR(39)&amp;$A470&amp;CHAR(39)&amp;"!r2c"&amp;$C470,0),variables,2,0)</f>
        <v>10843</v>
      </c>
      <c r="H470" s="31" t="str">
        <f t="array" ref="H470">IF(AND(G470&gt;=10861,G470&lt;=10863),TEXT(INDIRECT(CHAR(39)&amp;$A470&amp;CHAR(39)&amp;"!r"&amp;$B470&amp;"c"&amp;$C470,0),"dd-mmm-yyyy"),(INDIRECT(CHAR(39)&amp;$A470&amp;CHAR(39)&amp;"!r"&amp;$B470&amp;"c"&amp;$C470,0)))</f>
        <v/>
      </c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3.5" customHeight="1">
      <c r="A471" s="26" t="s">
        <v>785</v>
      </c>
      <c r="B471" s="26">
        <f t="shared" si="8"/>
        <v>4</v>
      </c>
      <c r="C471" s="26">
        <f t="shared" si="9"/>
        <v>15</v>
      </c>
      <c r="D471" s="26"/>
      <c r="E471" s="26">
        <f>plan_id</f>
        <v>510</v>
      </c>
      <c r="F471" s="26">
        <f t="shared" si="1"/>
        <v>2001</v>
      </c>
      <c r="G471" s="26">
        <f>VLOOKUP(INDIRECT(CHAR(39)&amp;$A471&amp;CHAR(39)&amp;"!r2c"&amp;$C471,0),variables,2,0)</f>
        <v>10931</v>
      </c>
      <c r="H471" s="31" t="str">
        <f t="array" ref="H471">IF(AND(G471&gt;=10861,G471&lt;=10863),TEXT(INDIRECT(CHAR(39)&amp;$A471&amp;CHAR(39)&amp;"!r"&amp;$B471&amp;"c"&amp;$C471,0),"dd-mmm-yyyy"),(INDIRECT(CHAR(39)&amp;$A471&amp;CHAR(39)&amp;"!r"&amp;$B471&amp;"c"&amp;$C471,0)))</f>
        <v/>
      </c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3.5" customHeight="1">
      <c r="A472" s="26" t="s">
        <v>785</v>
      </c>
      <c r="B472" s="26">
        <f t="shared" si="8"/>
        <v>4</v>
      </c>
      <c r="C472" s="26">
        <f t="shared" si="9"/>
        <v>16</v>
      </c>
      <c r="D472" s="26"/>
      <c r="E472" s="26">
        <f>plan_id</f>
        <v>510</v>
      </c>
      <c r="F472" s="26">
        <f t="shared" si="1"/>
        <v>2001</v>
      </c>
      <c r="G472" s="26">
        <f>VLOOKUP(INDIRECT(CHAR(39)&amp;$A472&amp;CHAR(39)&amp;"!r2c"&amp;$C472,0),variables,2,0)</f>
        <v>10932</v>
      </c>
      <c r="H472" s="31" t="str">
        <f t="array" ref="H472">IF(AND(G472&gt;=10861,G472&lt;=10863),TEXT(INDIRECT(CHAR(39)&amp;$A472&amp;CHAR(39)&amp;"!r"&amp;$B472&amp;"c"&amp;$C472,0),"dd-mmm-yyyy"),(INDIRECT(CHAR(39)&amp;$A472&amp;CHAR(39)&amp;"!r"&amp;$B472&amp;"c"&amp;$C472,0)))</f>
        <v/>
      </c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3.5" customHeight="1">
      <c r="A473" s="26" t="s">
        <v>785</v>
      </c>
      <c r="B473" s="26">
        <f t="shared" si="8"/>
        <v>4</v>
      </c>
      <c r="C473" s="26">
        <f t="shared" si="9"/>
        <v>17</v>
      </c>
      <c r="D473" s="26"/>
      <c r="E473" s="26">
        <f>plan_id</f>
        <v>510</v>
      </c>
      <c r="F473" s="26">
        <f t="shared" si="1"/>
        <v>2001</v>
      </c>
      <c r="G473" s="26">
        <f>VLOOKUP(INDIRECT(CHAR(39)&amp;$A473&amp;CHAR(39)&amp;"!r2c"&amp;$C473,0),variables,2,0)</f>
        <v>10933</v>
      </c>
      <c r="H473" s="31">
        <f t="array" ref="H473">IF(AND(G473&gt;=10861,G473&lt;=10863),TEXT(INDIRECT(CHAR(39)&amp;$A473&amp;CHAR(39)&amp;"!r"&amp;$B473&amp;"c"&amp;$C473,0),"dd-mmm-yyyy"),(INDIRECT(CHAR(39)&amp;$A473&amp;CHAR(39)&amp;"!r"&amp;$B473&amp;"c"&amp;$C473,0)))</f>
        <v>0.1395</v>
      </c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3.5" customHeight="1">
      <c r="A474" s="26" t="s">
        <v>785</v>
      </c>
      <c r="B474" s="26">
        <f t="shared" si="8"/>
        <v>4</v>
      </c>
      <c r="C474" s="26">
        <f t="shared" si="9"/>
        <v>18</v>
      </c>
      <c r="D474" s="26"/>
      <c r="E474" s="26">
        <f>plan_id</f>
        <v>510</v>
      </c>
      <c r="F474" s="26">
        <f t="shared" si="1"/>
        <v>2001</v>
      </c>
      <c r="G474" s="26">
        <f>VLOOKUP(INDIRECT(CHAR(39)&amp;$A474&amp;CHAR(39)&amp;"!r2c"&amp;$C474,0),variables,2,0)</f>
        <v>10934</v>
      </c>
      <c r="H474" s="31">
        <f t="array" ref="H474">IF(AND(G474&gt;=10861,G474&lt;=10863),TEXT(INDIRECT(CHAR(39)&amp;$A474&amp;CHAR(39)&amp;"!r"&amp;$B474&amp;"c"&amp;$C474,0),"dd-mmm-yyyy"),(INDIRECT(CHAR(39)&amp;$A474&amp;CHAR(39)&amp;"!r"&amp;$B474&amp;"c"&amp;$C474,0)))</f>
        <v>0.1029</v>
      </c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3.5" customHeight="1">
      <c r="A475" s="26" t="s">
        <v>785</v>
      </c>
      <c r="B475" s="26">
        <f t="shared" si="8"/>
        <v>4</v>
      </c>
      <c r="C475" s="26">
        <f t="shared" si="9"/>
        <v>19</v>
      </c>
      <c r="D475" s="26"/>
      <c r="E475" s="26">
        <f>plan_id</f>
        <v>510</v>
      </c>
      <c r="F475" s="26">
        <f t="shared" si="1"/>
        <v>2001</v>
      </c>
      <c r="G475" s="26">
        <f>VLOOKUP(INDIRECT(CHAR(39)&amp;$A475&amp;CHAR(39)&amp;"!r2c"&amp;$C475,0),variables,2,0)</f>
        <v>10935</v>
      </c>
      <c r="H475" s="28" t="str">
        <f t="array" ref="H475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3.5" customHeight="1">
      <c r="A476" s="26" t="s">
        <v>785</v>
      </c>
      <c r="B476" s="26">
        <f t="shared" si="8"/>
        <v>4</v>
      </c>
      <c r="C476" s="26">
        <f t="shared" si="9"/>
        <v>20</v>
      </c>
      <c r="D476" s="26"/>
      <c r="E476" s="26">
        <f>plan_id</f>
        <v>510</v>
      </c>
      <c r="F476" s="26">
        <f t="shared" si="1"/>
        <v>2001</v>
      </c>
      <c r="G476" s="26">
        <f>VLOOKUP(INDIRECT(CHAR(39)&amp;$A476&amp;CHAR(39)&amp;"!r2c"&amp;$C476,0),variables,2,0)</f>
        <v>10937</v>
      </c>
      <c r="H476" s="31" t="str">
        <f t="array" ref="H476">IF(AND(G476&gt;=10861,G476&lt;=10863),TEXT(INDIRECT(CHAR(39)&amp;$A476&amp;CHAR(39)&amp;"!r"&amp;$B476&amp;"c"&amp;$C476,0),"dd-mmm-yyyy"),(INDIRECT(CHAR(39)&amp;$A476&amp;CHAR(39)&amp;"!r"&amp;$B476&amp;"c"&amp;$C476,0)))</f>
        <v/>
      </c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3.5" customHeight="1">
      <c r="A477" s="26" t="s">
        <v>785</v>
      </c>
      <c r="B477" s="26">
        <f t="shared" si="8"/>
        <v>4</v>
      </c>
      <c r="C477" s="26">
        <f t="shared" si="9"/>
        <v>21</v>
      </c>
      <c r="D477" s="26"/>
      <c r="E477" s="26">
        <f>plan_id</f>
        <v>510</v>
      </c>
      <c r="F477" s="26">
        <f t="shared" si="1"/>
        <v>2001</v>
      </c>
      <c r="G477" s="26">
        <f>VLOOKUP(INDIRECT(CHAR(39)&amp;$A477&amp;CHAR(39)&amp;"!r2c"&amp;$C477,0),variables,2,0)</f>
        <v>10938</v>
      </c>
      <c r="H477" s="31" t="str">
        <f t="array" ref="H477">IF(AND(G477&gt;=10861,G477&lt;=10863),TEXT(INDIRECT(CHAR(39)&amp;$A477&amp;CHAR(39)&amp;"!r"&amp;$B477&amp;"c"&amp;$C477,0),"dd-mmm-yyyy"),(INDIRECT(CHAR(39)&amp;$A477&amp;CHAR(39)&amp;"!r"&amp;$B477&amp;"c"&amp;$C477,0)))</f>
        <v/>
      </c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3.5" customHeight="1">
      <c r="A478" s="26" t="s">
        <v>785</v>
      </c>
      <c r="B478" s="26">
        <f t="shared" si="8"/>
        <v>4</v>
      </c>
      <c r="C478" s="26">
        <f t="shared" si="9"/>
        <v>22</v>
      </c>
      <c r="D478" s="26"/>
      <c r="E478" s="26">
        <f>plan_id</f>
        <v>510</v>
      </c>
      <c r="F478" s="26">
        <f t="shared" si="1"/>
        <v>2001</v>
      </c>
      <c r="G478" s="26">
        <f>VLOOKUP(INDIRECT(CHAR(39)&amp;$A478&amp;CHAR(39)&amp;"!r2c"&amp;$C478,0),variables,2,0)</f>
        <v>11007</v>
      </c>
      <c r="H478" s="28" t="str">
        <f t="array" ref="H478">IF(AND(G478&gt;=10861,G478&lt;=10863),TEXT(INDIRECT(CHAR(39)&amp;$A478&amp;CHAR(39)&amp;"!r"&amp;$B478&amp;"c"&amp;$C478,0),"dd-mmm-yyyy"),(INDIRECT(CHAR(39)&amp;$A478&amp;CHAR(39)&amp;"!r"&amp;$B478&amp;"c"&amp;$C478,0)))</f>
        <v>&gt;of:1)ServicePrior 7/1/98: 1.67% - 2.30%, Others:2.20%; 2)1.5%+$7.50 for 1st 20yrs of creditable service; 3)actuarially equivalent life annuity=member's contributions and State-matching contributions (1.4x member contributions)+compound interest on both.</v>
      </c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3.5" customHeight="1">
      <c r="A479" s="26" t="s">
        <v>785</v>
      </c>
      <c r="B479" s="26">
        <f t="shared" si="8"/>
        <v>4</v>
      </c>
      <c r="C479" s="26">
        <f t="shared" si="9"/>
        <v>23</v>
      </c>
      <c r="D479" s="26"/>
      <c r="E479" s="26">
        <f>plan_id</f>
        <v>510</v>
      </c>
      <c r="F479" s="26">
        <f t="shared" si="1"/>
        <v>2001</v>
      </c>
      <c r="G479" s="26">
        <f>VLOOKUP(INDIRECT(CHAR(39)&amp;$A479&amp;CHAR(39)&amp;"!r2c"&amp;$C479,0),variables,2,0)</f>
        <v>10941</v>
      </c>
      <c r="H479" s="28" t="str">
        <f t="array" ref="H479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3.5" customHeight="1">
      <c r="A480" s="26" t="s">
        <v>785</v>
      </c>
      <c r="B480" s="26">
        <f t="shared" si="8"/>
        <v>4</v>
      </c>
      <c r="C480" s="26">
        <f t="shared" si="9"/>
        <v>24</v>
      </c>
      <c r="D480" s="26"/>
      <c r="E480" s="26">
        <f>plan_id</f>
        <v>510</v>
      </c>
      <c r="F480" s="26">
        <f t="shared" si="1"/>
        <v>2001</v>
      </c>
      <c r="G480" s="26">
        <f>VLOOKUP(INDIRECT(CHAR(39)&amp;$A480&amp;CHAR(39)&amp;"!r2c"&amp;$C480,0),variables,2,0)</f>
        <v>10942</v>
      </c>
      <c r="H480" s="28" t="str">
        <f t="array" ref="H480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3.5" customHeight="1">
      <c r="A481" s="26" t="s">
        <v>785</v>
      </c>
      <c r="B481" s="26">
        <f t="shared" si="8"/>
        <v>4</v>
      </c>
      <c r="C481" s="26">
        <f t="shared" si="9"/>
        <v>25</v>
      </c>
      <c r="D481" s="26"/>
      <c r="E481" s="26">
        <f>plan_id</f>
        <v>510</v>
      </c>
      <c r="F481" s="26">
        <f t="shared" si="1"/>
        <v>2001</v>
      </c>
      <c r="G481" s="26">
        <f>VLOOKUP(INDIRECT(CHAR(39)&amp;$A481&amp;CHAR(39)&amp;"!r2c"&amp;$C481,0),variables,2,0)</f>
        <v>10701</v>
      </c>
      <c r="H481" s="31">
        <f t="array" ref="H481">IF(AND(G481&gt;=10861,G481&lt;=10863),TEXT(INDIRECT(CHAR(39)&amp;$A481&amp;CHAR(39)&amp;"!r"&amp;$B481&amp;"c"&amp;$C481,0),"dd-mmm-yyyy"),(INDIRECT(CHAR(39)&amp;$A481&amp;CHAR(39)&amp;"!r"&amp;$B481&amp;"c"&amp;$C481,0)))</f>
        <v>0.03</v>
      </c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3.5" customHeight="1">
      <c r="A482" s="26" t="s">
        <v>785</v>
      </c>
      <c r="B482" s="26">
        <f t="shared" si="8"/>
        <v>4</v>
      </c>
      <c r="C482" s="26">
        <f t="shared" si="9"/>
        <v>26</v>
      </c>
      <c r="D482" s="26"/>
      <c r="E482" s="26">
        <f>plan_id</f>
        <v>510</v>
      </c>
      <c r="F482" s="26">
        <f t="shared" si="1"/>
        <v>2001</v>
      </c>
      <c r="G482" s="26">
        <f>VLOOKUP(INDIRECT(CHAR(39)&amp;$A482&amp;CHAR(39)&amp;"!r2c"&amp;$C482,0),variables,2,0)</f>
        <v>10702</v>
      </c>
      <c r="H482" s="31" t="str">
        <f t="array" ref="H482">IF(AND(G482&gt;=10861,G482&lt;=10863),TEXT(INDIRECT(CHAR(39)&amp;$A482&amp;CHAR(39)&amp;"!r"&amp;$B482&amp;"c"&amp;$C482,0),"dd-mmm-yyyy"),(INDIRECT(CHAR(39)&amp;$A482&amp;CHAR(39)&amp;"!r"&amp;$B482&amp;"c"&amp;$C482,0)))</f>
        <v/>
      </c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3.5" customHeight="1">
      <c r="A483" s="26" t="s">
        <v>785</v>
      </c>
      <c r="B483" s="26">
        <f t="shared" si="8"/>
        <v>4</v>
      </c>
      <c r="C483" s="26">
        <f t="shared" si="9"/>
        <v>27</v>
      </c>
      <c r="D483" s="26"/>
      <c r="E483" s="26">
        <f>plan_id</f>
        <v>510</v>
      </c>
      <c r="F483" s="26">
        <f t="shared" si="1"/>
        <v>2001</v>
      </c>
      <c r="G483" s="26">
        <f>VLOOKUP(INDIRECT(CHAR(39)&amp;$A483&amp;CHAR(39)&amp;"!r2c"&amp;$C483,0),variables,2,0)</f>
        <v>10943</v>
      </c>
      <c r="H483" s="31" t="str">
        <f t="array" ref="H483">IF(AND(G483&gt;=10861,G483&lt;=10863),TEXT(INDIRECT(CHAR(39)&amp;$A483&amp;CHAR(39)&amp;"!r"&amp;$B483&amp;"c"&amp;$C483,0),"dd-mmm-yyyy"),(INDIRECT(CHAR(39)&amp;$A483&amp;CHAR(39)&amp;"!r"&amp;$B483&amp;"c"&amp;$C483,0)))</f>
        <v/>
      </c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3.5" customHeight="1">
      <c r="A484" s="26" t="s">
        <v>785</v>
      </c>
      <c r="B484" s="26">
        <f t="shared" si="8"/>
        <v>4</v>
      </c>
      <c r="C484" s="26">
        <f t="shared" si="9"/>
        <v>28</v>
      </c>
      <c r="D484" s="26"/>
      <c r="E484" s="26">
        <f>plan_id</f>
        <v>510</v>
      </c>
      <c r="F484" s="26">
        <f t="shared" si="1"/>
        <v>2001</v>
      </c>
      <c r="G484" s="26">
        <f>VLOOKUP(INDIRECT(CHAR(39)&amp;$A484&amp;CHAR(39)&amp;"!r2c"&amp;$C484,0),variables,2,0)</f>
        <v>10944</v>
      </c>
      <c r="H484" s="28" t="str">
        <f t="array" ref="H484">IF(AND(G484&gt;=10861,G484&lt;=10863),TEXT(INDIRECT(CHAR(39)&amp;$A484&amp;CHAR(39)&amp;"!r"&amp;$B484&amp;"c"&amp;$C484,0),"dd-mmm-yyyy"),(INDIRECT(CHAR(39)&amp;$A484&amp;CHAR(39)&amp;"!r"&amp;$B484&amp;"c"&amp;$C484,0)))</f>
        <v>No</v>
      </c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3.5" customHeight="1">
      <c r="A485" s="26" t="s">
        <v>785</v>
      </c>
      <c r="B485" s="26">
        <f t="shared" si="8"/>
        <v>4</v>
      </c>
      <c r="C485" s="26">
        <f t="shared" si="9"/>
        <v>29</v>
      </c>
      <c r="D485" s="26"/>
      <c r="E485" s="26">
        <f>plan_id</f>
        <v>510</v>
      </c>
      <c r="F485" s="26">
        <f t="shared" si="1"/>
        <v>2001</v>
      </c>
      <c r="G485" s="26">
        <f>VLOOKUP(INDIRECT(CHAR(39)&amp;$A485&amp;CHAR(39)&amp;"!r2c"&amp;$C485,0),variables,2,0)</f>
        <v>10945</v>
      </c>
      <c r="H485" s="28" t="str">
        <f t="array" ref="H485">IF(AND(G485&gt;=10861,G485&lt;=10863),TEXT(INDIRECT(CHAR(39)&amp;$A485&amp;CHAR(39)&amp;"!r"&amp;$B485&amp;"c"&amp;$C485,0),"dd-mmm-yyyy"),(INDIRECT(CHAR(39)&amp;$A485&amp;CHAR(39)&amp;"!r"&amp;$B485&amp;"c"&amp;$C485,0)))</f>
        <v>No</v>
      </c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3.5" customHeight="1">
      <c r="A486" s="26" t="s">
        <v>785</v>
      </c>
      <c r="B486" s="26">
        <f t="shared" si="8"/>
        <v>4</v>
      </c>
      <c r="C486" s="26">
        <f t="shared" si="9"/>
        <v>30</v>
      </c>
      <c r="D486" s="26"/>
      <c r="E486" s="26">
        <f>plan_id</f>
        <v>510</v>
      </c>
      <c r="F486" s="26">
        <f t="shared" si="1"/>
        <v>2001</v>
      </c>
      <c r="G486" s="26">
        <f>VLOOKUP(INDIRECT(CHAR(39)&amp;$A486&amp;CHAR(39)&amp;"!r2c"&amp;$C486,0),variables,2,0)</f>
        <v>10947</v>
      </c>
      <c r="H486" s="28" t="str">
        <f t="array" ref="H486">IF(AND(G486&gt;=10861,G486&lt;=10863),TEXT(INDIRECT(CHAR(39)&amp;$A486&amp;CHAR(39)&amp;"!r"&amp;$B486&amp;"c"&amp;$C486,0),"dd-mmm-yyyy"),(INDIRECT(CHAR(39)&amp;$A486&amp;CHAR(39)&amp;"!r"&amp;$B486&amp;"c"&amp;$C486,0)))</f>
        <v/>
      </c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3.5" customHeight="1">
      <c r="A487" s="26" t="s">
        <v>785</v>
      </c>
      <c r="B487" s="26">
        <f t="shared" si="8"/>
        <v>4</v>
      </c>
      <c r="C487" s="26">
        <f t="shared" si="9"/>
        <v>31</v>
      </c>
      <c r="D487" s="26"/>
      <c r="E487" s="26">
        <f>plan_id</f>
        <v>510</v>
      </c>
      <c r="F487" s="26">
        <f t="shared" si="1"/>
        <v>2001</v>
      </c>
      <c r="G487" s="26">
        <f>VLOOKUP(INDIRECT(CHAR(39)&amp;$A487&amp;CHAR(39)&amp;"!r2c"&amp;$C487,0),variables,2,0)</f>
        <v>10948</v>
      </c>
      <c r="H487" s="28" t="str">
        <f t="array" ref="H487">IF(AND(G487&gt;=10861,G487&lt;=10863),TEXT(INDIRECT(CHAR(39)&amp;$A487&amp;CHAR(39)&amp;"!r"&amp;$B487&amp;"c"&amp;$C487,0),"dd-mmm-yyyy"),(INDIRECT(CHAR(39)&amp;$A487&amp;CHAR(39)&amp;"!r"&amp;$B487&amp;"c"&amp;$C487,0)))</f>
        <v>No</v>
      </c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3.5" customHeight="1">
      <c r="A488" s="26" t="s">
        <v>785</v>
      </c>
      <c r="B488" s="26">
        <f t="shared" si="8"/>
        <v>4</v>
      </c>
      <c r="C488" s="26">
        <f t="shared" si="9"/>
        <v>32</v>
      </c>
      <c r="D488" s="26"/>
      <c r="E488" s="26">
        <f>plan_id</f>
        <v>510</v>
      </c>
      <c r="F488" s="26">
        <f t="shared" si="1"/>
        <v>2001</v>
      </c>
      <c r="G488" s="26">
        <f>VLOOKUP(INDIRECT(CHAR(39)&amp;$A488&amp;CHAR(39)&amp;"!r2c"&amp;$C488,0),variables,2,0)</f>
        <v>10949</v>
      </c>
      <c r="H488" s="28" t="str">
        <f t="array" ref="H488">IF(AND(G488&gt;=10861,G488&lt;=10863),TEXT(INDIRECT(CHAR(39)&amp;$A488&amp;CHAR(39)&amp;"!r"&amp;$B488&amp;"c"&amp;$C488,0),"dd-mmm-yyyy"),(INDIRECT(CHAR(39)&amp;$A488&amp;CHAR(39)&amp;"!r"&amp;$B488&amp;"c"&amp;$C488,0)))</f>
        <v>No</v>
      </c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3.5" customHeight="1">
      <c r="A489" s="26" t="s">
        <v>785</v>
      </c>
      <c r="B489" s="26">
        <f t="shared" si="8"/>
        <v>4</v>
      </c>
      <c r="C489" s="26">
        <f t="shared" si="9"/>
        <v>33</v>
      </c>
      <c r="D489" s="26"/>
      <c r="E489" s="26">
        <f>plan_id</f>
        <v>510</v>
      </c>
      <c r="F489" s="26">
        <f t="shared" si="1"/>
        <v>2001</v>
      </c>
      <c r="G489" s="26">
        <f>VLOOKUP(INDIRECT(CHAR(39)&amp;$A489&amp;CHAR(39)&amp;"!r2c"&amp;$C489,0),variables,2,0)</f>
        <v>10951</v>
      </c>
      <c r="H489" s="28" t="str">
        <f t="array" ref="H489">IF(AND(G489&gt;=10861,G489&lt;=10863),TEXT(INDIRECT(CHAR(39)&amp;$A489&amp;CHAR(39)&amp;"!r"&amp;$B489&amp;"c"&amp;$C489,0),"dd-mmm-yyyy"),(INDIRECT(CHAR(39)&amp;$A489&amp;CHAR(39)&amp;"!r"&amp;$B489&amp;"c"&amp;$C489,0)))</f>
        <v>No</v>
      </c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3.5" customHeight="1">
      <c r="A490" s="26" t="s">
        <v>785</v>
      </c>
      <c r="B490" s="26">
        <f t="shared" si="8"/>
        <v>4</v>
      </c>
      <c r="C490" s="26">
        <f t="shared" si="9"/>
        <v>34</v>
      </c>
      <c r="D490" s="26"/>
      <c r="E490" s="26">
        <f>plan_id</f>
        <v>510</v>
      </c>
      <c r="F490" s="26">
        <f t="shared" si="1"/>
        <v>2001</v>
      </c>
      <c r="G490" s="26">
        <f>VLOOKUP(INDIRECT(CHAR(39)&amp;$A490&amp;CHAR(39)&amp;"!r2c"&amp;$C490,0),variables,2,0)</f>
        <v>10950</v>
      </c>
      <c r="H490" s="28" t="str">
        <f t="array" ref="H490">IF(AND(G490&gt;=10861,G490&lt;=10863),TEXT(INDIRECT(CHAR(39)&amp;$A490&amp;CHAR(39)&amp;"!r"&amp;$B490&amp;"c"&amp;$C490,0),"dd-mmm-yyyy"),(INDIRECT(CHAR(39)&amp;$A490&amp;CHAR(39)&amp;"!r"&amp;$B490&amp;"c"&amp;$C490,0)))</f>
        <v/>
      </c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3.5" customHeight="1">
      <c r="A491" s="26" t="s">
        <v>785</v>
      </c>
      <c r="B491" s="26">
        <f t="shared" si="8"/>
        <v>4</v>
      </c>
      <c r="C491" s="26">
        <f t="shared" si="9"/>
        <v>35</v>
      </c>
      <c r="D491" s="26"/>
      <c r="E491" s="26">
        <f>plan_id</f>
        <v>510</v>
      </c>
      <c r="F491" s="26">
        <f t="shared" si="1"/>
        <v>2001</v>
      </c>
      <c r="G491" s="26">
        <f>VLOOKUP(INDIRECT(CHAR(39)&amp;$A491&amp;CHAR(39)&amp;"!r2c"&amp;$C491,0),variables,2,0)</f>
        <v>10954</v>
      </c>
      <c r="H491" s="31">
        <f t="array" ref="H491">IF(AND(G491&gt;=10861,G491&lt;=10863),TEXT(INDIRECT(CHAR(39)&amp;$A491&amp;CHAR(39)&amp;"!r"&amp;$B491&amp;"c"&amp;$C491,0),"dd-mmm-yyyy"),(INDIRECT(CHAR(39)&amp;$A491&amp;CHAR(39)&amp;"!r"&amp;$B491&amp;"c"&amp;$C491,0)))</f>
        <v>0.04</v>
      </c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3.5" customHeight="1">
      <c r="A492" s="26" t="s">
        <v>785</v>
      </c>
      <c r="B492" s="26">
        <f t="shared" si="8"/>
        <v>4</v>
      </c>
      <c r="C492" s="26">
        <f t="shared" si="9"/>
        <v>36</v>
      </c>
      <c r="D492" s="26"/>
      <c r="E492" s="26">
        <f>plan_id</f>
        <v>510</v>
      </c>
      <c r="F492" s="26">
        <f t="shared" si="1"/>
        <v>2001</v>
      </c>
      <c r="G492" s="26">
        <f>VLOOKUP(INDIRECT(CHAR(39)&amp;$A492&amp;CHAR(39)&amp;"!r2c"&amp;$C492,0),variables,2,0)</f>
        <v>10955</v>
      </c>
      <c r="H492" s="31">
        <f t="array" ref="H492">IF(AND(G492&gt;=10861,G492&lt;=10863),TEXT(INDIRECT(CHAR(39)&amp;$A492&amp;CHAR(39)&amp;"!r"&amp;$B492&amp;"c"&amp;$C492,0),"dd-mmm-yyyy"),(INDIRECT(CHAR(39)&amp;$A492&amp;CHAR(39)&amp;"!r"&amp;$B492&amp;"c"&amp;$C492,0)))</f>
        <v>0.085</v>
      </c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3.5" customHeight="1">
      <c r="A493" s="26" t="s">
        <v>785</v>
      </c>
      <c r="B493" s="26">
        <f t="shared" si="8"/>
        <v>4</v>
      </c>
      <c r="C493" s="26">
        <f t="shared" si="9"/>
        <v>37</v>
      </c>
      <c r="D493" s="26"/>
      <c r="E493" s="26">
        <f>plan_id</f>
        <v>510</v>
      </c>
      <c r="F493" s="26">
        <f t="shared" si="1"/>
        <v>2001</v>
      </c>
      <c r="G493" s="26">
        <f>VLOOKUP(INDIRECT(CHAR(39)&amp;$A493&amp;CHAR(39)&amp;"!r2c"&amp;$C493,0),variables,2,0)</f>
        <v>10956</v>
      </c>
      <c r="H493" s="31" t="str">
        <f t="array" ref="H493">IF(AND(G493&gt;=10861,G493&lt;=10863),TEXT(INDIRECT(CHAR(39)&amp;$A493&amp;CHAR(39)&amp;"!r"&amp;$B493&amp;"c"&amp;$C493,0),"dd-mmm-yyyy"),(INDIRECT(CHAR(39)&amp;$A493&amp;CHAR(39)&amp;"!r"&amp;$B493&amp;"c"&amp;$C493,0)))</f>
        <v/>
      </c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3.5" customHeight="1">
      <c r="A494" s="26" t="s">
        <v>785</v>
      </c>
      <c r="B494" s="26">
        <f t="shared" si="8"/>
        <v>4</v>
      </c>
      <c r="C494" s="26">
        <f t="shared" si="9"/>
        <v>38</v>
      </c>
      <c r="D494" s="26"/>
      <c r="E494" s="26">
        <f>plan_id</f>
        <v>510</v>
      </c>
      <c r="F494" s="26">
        <f t="shared" si="1"/>
        <v>2001</v>
      </c>
      <c r="G494" s="26">
        <f>VLOOKUP(INDIRECT(CHAR(39)&amp;$A494&amp;CHAR(39)&amp;"!r2c"&amp;$C494,0),variables,2,0)</f>
        <v>10959</v>
      </c>
      <c r="H494" s="28" t="str">
        <f t="array" ref="H494">IF(AND(G494&gt;=10861,G494&lt;=10863),TEXT(INDIRECT(CHAR(39)&amp;$A494&amp;CHAR(39)&amp;"!r"&amp;$B494&amp;"c"&amp;$C494,0),"dd-mmm-yyyy"),(INDIRECT(CHAR(39)&amp;$A494&amp;CHAR(39)&amp;"!r"&amp;$B494&amp;"c"&amp;$C494,0)))</f>
        <v>6.00% - 9.30%</v>
      </c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3.5" customHeight="1">
      <c r="A495" s="26" t="s">
        <v>785</v>
      </c>
      <c r="B495" s="26">
        <f t="shared" si="8"/>
        <v>4</v>
      </c>
      <c r="C495" s="26">
        <f t="shared" si="9"/>
        <v>39</v>
      </c>
      <c r="D495" s="26"/>
      <c r="E495" s="26">
        <f>plan_id</f>
        <v>510</v>
      </c>
      <c r="F495" s="26">
        <f t="shared" si="1"/>
        <v>2001</v>
      </c>
      <c r="G495" s="26">
        <f>VLOOKUP(INDIRECT(CHAR(39)&amp;$A495&amp;CHAR(39)&amp;"!r2c"&amp;$C495,0),variables,2,0)</f>
        <v>10962</v>
      </c>
      <c r="H495" s="28" t="str">
        <f t="array" ref="H495">IF(AND(G495&gt;=10861,G495&lt;=10863),TEXT(INDIRECT(CHAR(39)&amp;$A495&amp;CHAR(39)&amp;"!r"&amp;$B495&amp;"c"&amp;$C495,0),"dd-mmm-yyyy"),(INDIRECT(CHAR(39)&amp;$A495&amp;CHAR(39)&amp;"!r"&amp;$B495&amp;"c"&amp;$C495,0)))</f>
        <v>Pg.No 36</v>
      </c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3.5" customHeight="1">
      <c r="A496" s="26" t="s">
        <v>785</v>
      </c>
      <c r="B496" s="26">
        <f t="shared" si="8"/>
        <v>4</v>
      </c>
      <c r="C496" s="26">
        <f t="shared" si="9"/>
        <v>40</v>
      </c>
      <c r="D496" s="26"/>
      <c r="E496" s="26">
        <f>plan_id</f>
        <v>510</v>
      </c>
      <c r="F496" s="26">
        <f t="shared" si="1"/>
        <v>2001</v>
      </c>
      <c r="G496" s="26">
        <f>VLOOKUP(INDIRECT(CHAR(39)&amp;$A496&amp;CHAR(39)&amp;"!r2c"&amp;$C496,0),variables,2,0)</f>
        <v>10964</v>
      </c>
      <c r="H496" s="28" t="str">
        <f t="array" ref="H496">IF(AND(G496&gt;=10861,G496&lt;=10863),TEXT(INDIRECT(CHAR(39)&amp;$A496&amp;CHAR(39)&amp;"!r"&amp;$B496&amp;"c"&amp;$C496,0),"dd-mmm-yyyy"),(INDIRECT(CHAR(39)&amp;$A496&amp;CHAR(39)&amp;"!r"&amp;$B496&amp;"c"&amp;$C496,0)))</f>
        <v>Pg.No 36</v>
      </c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3.5" customHeight="1">
      <c r="A497" s="26" t="s">
        <v>785</v>
      </c>
      <c r="B497" s="26">
        <f t="shared" si="8"/>
        <v>4</v>
      </c>
      <c r="C497" s="26">
        <f t="shared" si="9"/>
        <v>41</v>
      </c>
      <c r="D497" s="26"/>
      <c r="E497" s="26">
        <f>plan_id</f>
        <v>510</v>
      </c>
      <c r="F497" s="26">
        <f t="shared" si="1"/>
        <v>2001</v>
      </c>
      <c r="G497" s="26">
        <f>VLOOKUP(INDIRECT(CHAR(39)&amp;$A497&amp;CHAR(39)&amp;"!r2c"&amp;$C497,0),variables,2,0)</f>
        <v>10967</v>
      </c>
      <c r="H497" s="28" t="str">
        <f t="array" ref="H497">IF(AND(G497&gt;=10861,G497&lt;=10863),TEXT(INDIRECT(CHAR(39)&amp;$A497&amp;CHAR(39)&amp;"!r"&amp;$B497&amp;"c"&amp;$C497,0),"dd-mmm-yyyy"),(INDIRECT(CHAR(39)&amp;$A497&amp;CHAR(39)&amp;"!r"&amp;$B497&amp;"c"&amp;$C497,0)))</f>
        <v>1995 George B.Buck Mortality Table</v>
      </c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3.5" customHeight="1">
      <c r="A498" s="26" t="s">
        <v>785</v>
      </c>
      <c r="B498" s="26">
        <f t="shared" si="8"/>
        <v>4</v>
      </c>
      <c r="C498" s="26">
        <f t="shared" si="9"/>
        <v>42</v>
      </c>
      <c r="D498" s="26"/>
      <c r="E498" s="26">
        <f>plan_id</f>
        <v>510</v>
      </c>
      <c r="F498" s="26">
        <f t="shared" si="1"/>
        <v>2001</v>
      </c>
      <c r="G498" s="26">
        <f>VLOOKUP(INDIRECT(CHAR(39)&amp;$A498&amp;CHAR(39)&amp;"!r2c"&amp;$C498,0),variables,2,0)</f>
        <v>10968</v>
      </c>
      <c r="H498" s="28">
        <f t="array" ref="H498">IF(AND(G498&gt;=10861,G498&lt;=10863),TEXT(INDIRECT(CHAR(39)&amp;$A498&amp;CHAR(39)&amp;"!r"&amp;$B498&amp;"c"&amp;$C498,0),"dd-mmm-yyyy"),(INDIRECT(CHAR(39)&amp;$A498&amp;CHAR(39)&amp;"!r"&amp;$B498&amp;"c"&amp;$C498,0)))</f>
        <v>1995</v>
      </c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3.5" customHeight="1">
      <c r="A499" s="26" t="s">
        <v>785</v>
      </c>
      <c r="B499" s="26">
        <f t="shared" si="8"/>
        <v>4</v>
      </c>
      <c r="C499" s="26">
        <f t="shared" si="9"/>
        <v>43</v>
      </c>
      <c r="D499" s="26"/>
      <c r="E499" s="26">
        <f>plan_id</f>
        <v>510</v>
      </c>
      <c r="F499" s="26">
        <f t="shared" si="1"/>
        <v>2001</v>
      </c>
      <c r="G499" s="26">
        <f>VLOOKUP(INDIRECT(CHAR(39)&amp;$A499&amp;CHAR(39)&amp;"!r2c"&amp;$C499,0),variables,2,0)</f>
        <v>10969</v>
      </c>
      <c r="H499" s="28" t="str">
        <f t="array" ref="H499">IF(AND(G499&gt;=10861,G499&lt;=10863),TEXT(INDIRECT(CHAR(39)&amp;$A499&amp;CHAR(39)&amp;"!r"&amp;$B499&amp;"c"&amp;$C499,0),"dd-mmm-yyyy"),(INDIRECT(CHAR(39)&amp;$A499&amp;CHAR(39)&amp;"!r"&amp;$B499&amp;"c"&amp;$C499,0)))</f>
        <v/>
      </c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3.5" customHeight="1">
      <c r="A500" s="26" t="s">
        <v>785</v>
      </c>
      <c r="B500" s="26">
        <f t="shared" si="8"/>
        <v>4</v>
      </c>
      <c r="C500" s="26">
        <f t="shared" si="9"/>
        <v>44</v>
      </c>
      <c r="D500" s="26"/>
      <c r="E500" s="26">
        <f>plan_id</f>
        <v>510</v>
      </c>
      <c r="F500" s="26">
        <f t="shared" si="1"/>
        <v>2001</v>
      </c>
      <c r="G500" s="26">
        <f>VLOOKUP(INDIRECT(CHAR(39)&amp;$A500&amp;CHAR(39)&amp;"!r2c"&amp;$C500,0),variables,2,0)</f>
        <v>10970</v>
      </c>
      <c r="H500" s="28" t="str">
        <f t="array" ref="H500">IF(AND(G500&gt;=10861,G500&lt;=10863),TEXT(INDIRECT(CHAR(39)&amp;$A500&amp;CHAR(39)&amp;"!r"&amp;$B500&amp;"c"&amp;$C500,0),"dd-mmm-yyyy"),(INDIRECT(CHAR(39)&amp;$A500&amp;CHAR(39)&amp;"!r"&amp;$B500&amp;"c"&amp;$C500,0)))</f>
        <v/>
      </c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3.5" customHeight="1">
      <c r="A501" s="26" t="s">
        <v>785</v>
      </c>
      <c r="B501" s="26">
        <f t="shared" si="8"/>
        <v>4</v>
      </c>
      <c r="C501" s="26">
        <f t="shared" si="9"/>
        <v>45</v>
      </c>
      <c r="D501" s="26"/>
      <c r="E501" s="26">
        <f>plan_id</f>
        <v>510</v>
      </c>
      <c r="F501" s="26">
        <f t="shared" si="1"/>
        <v>2001</v>
      </c>
      <c r="G501" s="26">
        <f>VLOOKUP(INDIRECT(CHAR(39)&amp;$A501&amp;CHAR(39)&amp;"!r2c"&amp;$C501,0),variables,2,0)</f>
        <v>10971</v>
      </c>
      <c r="H501" s="28" t="str">
        <f t="array" ref="H501">IF(AND(G501&gt;=10861,G501&lt;=10863),TEXT(INDIRECT(CHAR(39)&amp;$A501&amp;CHAR(39)&amp;"!r"&amp;$B501&amp;"c"&amp;$C501,0),"dd-mmm-yyyy"),(INDIRECT(CHAR(39)&amp;$A501&amp;CHAR(39)&amp;"!r"&amp;$B501&amp;"c"&amp;$C501,0)))</f>
        <v>Beneficiaries: 1 year</v>
      </c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3.5" customHeight="1">
      <c r="A502" s="26" t="s">
        <v>785</v>
      </c>
      <c r="B502" s="26">
        <f t="shared" si="8"/>
        <v>4</v>
      </c>
      <c r="C502" s="26">
        <f t="shared" si="9"/>
        <v>46</v>
      </c>
      <c r="D502" s="26"/>
      <c r="E502" s="26">
        <f>plan_id</f>
        <v>510</v>
      </c>
      <c r="F502" s="26">
        <f t="shared" si="1"/>
        <v>2001</v>
      </c>
      <c r="G502" s="26">
        <f>VLOOKUP(INDIRECT(CHAR(39)&amp;$A502&amp;CHAR(39)&amp;"!r2c"&amp;$C502,0),variables,2,0)</f>
        <v>10972</v>
      </c>
      <c r="H502" s="28" t="str">
        <f t="array" ref="H502">IF(AND(G502&gt;=10861,G502&lt;=10863),TEXT(INDIRECT(CHAR(39)&amp;$A502&amp;CHAR(39)&amp;"!r"&amp;$B502&amp;"c"&amp;$C502,0),"dd-mmm-yyyy"),(INDIRECT(CHAR(39)&amp;$A502&amp;CHAR(39)&amp;"!r"&amp;$B502&amp;"c"&amp;$C502,0)))</f>
        <v>Level Percent Open</v>
      </c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3.5" customHeight="1">
      <c r="A503" s="26" t="s">
        <v>785</v>
      </c>
      <c r="B503" s="26">
        <f t="shared" si="8"/>
        <v>4</v>
      </c>
      <c r="C503" s="26">
        <f t="shared" si="9"/>
        <v>47</v>
      </c>
      <c r="D503" s="26"/>
      <c r="E503" s="26">
        <f>plan_id</f>
        <v>510</v>
      </c>
      <c r="F503" s="26">
        <f t="shared" si="1"/>
        <v>2001</v>
      </c>
      <c r="G503" s="26">
        <f>VLOOKUP(INDIRECT(CHAR(39)&amp;$A503&amp;CHAR(39)&amp;"!r2c"&amp;$C503,0),variables,2,0)</f>
        <v>10973</v>
      </c>
      <c r="H503" s="28" t="str">
        <f t="array" ref="H503">IF(AND(G503&gt;=10861,G503&lt;=10863),TEXT(INDIRECT(CHAR(39)&amp;$A503&amp;CHAR(39)&amp;"!r"&amp;$B503&amp;"c"&amp;$C503,0),"dd-mmm-yyyy"),(INDIRECT(CHAR(39)&amp;$A503&amp;CHAR(39)&amp;"!r"&amp;$B503&amp;"c"&amp;$C503,0)))</f>
        <v>40 Years</v>
      </c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3.5" customHeight="1">
      <c r="A504" s="26" t="s">
        <v>785</v>
      </c>
      <c r="B504" s="26">
        <f t="shared" si="8"/>
        <v>4</v>
      </c>
      <c r="C504" s="26">
        <f t="shared" si="9"/>
        <v>48</v>
      </c>
      <c r="D504" s="26"/>
      <c r="E504" s="26">
        <f>plan_id</f>
        <v>510</v>
      </c>
      <c r="F504" s="26">
        <f t="shared" si="1"/>
        <v>2001</v>
      </c>
      <c r="G504" s="26">
        <f>VLOOKUP(INDIRECT(CHAR(39)&amp;$A504&amp;CHAR(39)&amp;"!r2c"&amp;$C504,0),variables,2,0)</f>
        <v>10975</v>
      </c>
      <c r="H504" s="28" t="str">
        <f t="array" ref="H504">IF(AND(G504&gt;=10861,G504&lt;=10863),TEXT(INDIRECT(CHAR(39)&amp;$A504&amp;CHAR(39)&amp;"!r"&amp;$B504&amp;"c"&amp;$C504,0),"dd-mmm-yyyy"),(INDIRECT(CHAR(39)&amp;$A504&amp;CHAR(39)&amp;"!r"&amp;$B504&amp;"c"&amp;$C504,0)))</f>
        <v>PUC</v>
      </c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3.5" customHeight="1">
      <c r="A505" s="26" t="s">
        <v>785</v>
      </c>
      <c r="B505" s="26">
        <f t="shared" si="8"/>
        <v>4</v>
      </c>
      <c r="C505" s="26">
        <f t="shared" si="9"/>
        <v>49</v>
      </c>
      <c r="D505" s="26"/>
      <c r="E505" s="26">
        <f>plan_id</f>
        <v>510</v>
      </c>
      <c r="F505" s="26">
        <f t="shared" si="1"/>
        <v>2001</v>
      </c>
      <c r="G505" s="26">
        <f>VLOOKUP(INDIRECT(CHAR(39)&amp;$A505&amp;CHAR(39)&amp;"!r2c"&amp;$C505,0),variables,2,0)</f>
        <v>10976</v>
      </c>
      <c r="H505" s="31">
        <f t="array" ref="H505">IF(AND(G505&gt;=10861,G505&lt;=10863),TEXT(INDIRECT(CHAR(39)&amp;$A505&amp;CHAR(39)&amp;"!r"&amp;$B505&amp;"c"&amp;$C505,0),"dd-mmm-yyyy"),(INDIRECT(CHAR(39)&amp;$A505&amp;CHAR(39)&amp;"!r"&amp;$B505&amp;"c"&amp;$C505,0)))</f>
        <v>0.085</v>
      </c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3.5" customHeight="1">
      <c r="A506" s="26" t="s">
        <v>785</v>
      </c>
      <c r="B506" s="26">
        <f t="shared" si="8"/>
        <v>4</v>
      </c>
      <c r="C506" s="26">
        <f t="shared" si="9"/>
        <v>50</v>
      </c>
      <c r="D506" s="26"/>
      <c r="E506" s="26">
        <f>plan_id</f>
        <v>510</v>
      </c>
      <c r="F506" s="26">
        <f t="shared" si="1"/>
        <v>2001</v>
      </c>
      <c r="G506" s="26">
        <f>VLOOKUP(INDIRECT(CHAR(39)&amp;$A506&amp;CHAR(39)&amp;"!r2c"&amp;$C506,0),variables,2,0)</f>
        <v>10977</v>
      </c>
      <c r="H506" s="28" t="str">
        <f t="array" ref="H506">IF(AND(G506&gt;=10861,G506&lt;=10863),TEXT(INDIRECT(CHAR(39)&amp;$A506&amp;CHAR(39)&amp;"!r"&amp;$B506&amp;"c"&amp;$C506,0),"dd-mmm-yyyy"),(INDIRECT(CHAR(39)&amp;$A506&amp;CHAR(39)&amp;"!r"&amp;$B506&amp;"c"&amp;$C506,0)))</f>
        <v>No</v>
      </c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3.5" customHeight="1">
      <c r="A507" s="26" t="s">
        <v>785</v>
      </c>
      <c r="B507" s="26">
        <f t="shared" si="8"/>
        <v>4</v>
      </c>
      <c r="C507" s="26">
        <f t="shared" si="9"/>
        <v>51</v>
      </c>
      <c r="D507" s="26"/>
      <c r="E507" s="26">
        <f>plan_id</f>
        <v>510</v>
      </c>
      <c r="F507" s="26">
        <f t="shared" si="1"/>
        <v>2001</v>
      </c>
      <c r="G507" s="26">
        <f>VLOOKUP(INDIRECT(CHAR(39)&amp;$A507&amp;CHAR(39)&amp;"!r2c"&amp;$C507,0),variables,2,0)</f>
        <v>10978</v>
      </c>
      <c r="H507" s="31">
        <f t="array" ref="H507">IF(AND(G507&gt;=10861,G507&lt;=10863),TEXT(INDIRECT(CHAR(39)&amp;$A507&amp;CHAR(39)&amp;"!r"&amp;$B507&amp;"c"&amp;$C507,0),"dd-mmm-yyyy"),(INDIRECT(CHAR(39)&amp;$A507&amp;CHAR(39)&amp;"!r"&amp;$B507&amp;"c"&amp;$C507,0)))</f>
        <v>0.085</v>
      </c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3.5" customHeight="1">
      <c r="A508" s="26" t="s">
        <v>785</v>
      </c>
      <c r="B508" s="26">
        <f t="shared" si="8"/>
        <v>4</v>
      </c>
      <c r="C508" s="26">
        <f t="shared" si="9"/>
        <v>52</v>
      </c>
      <c r="D508" s="26"/>
      <c r="E508" s="26">
        <f>plan_id</f>
        <v>510</v>
      </c>
      <c r="F508" s="26">
        <f t="shared" si="1"/>
        <v>2001</v>
      </c>
      <c r="G508" s="26">
        <f>VLOOKUP(INDIRECT(CHAR(39)&amp;$A508&amp;CHAR(39)&amp;"!r2c"&amp;$C508,0),variables,2,0)</f>
        <v>10979</v>
      </c>
      <c r="H508" s="28" t="str">
        <f t="array" ref="H508">IF(AND(G508&gt;=10861,G508&lt;=10863),TEXT(INDIRECT(CHAR(39)&amp;$A508&amp;CHAR(39)&amp;"!r"&amp;$B508&amp;"c"&amp;$C508,0),"dd-mmm-yyyy"),(INDIRECT(CHAR(39)&amp;$A508&amp;CHAR(39)&amp;"!r"&amp;$B508&amp;"c"&amp;$C508,0)))</f>
        <v/>
      </c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3.5" customHeight="1">
      <c r="A509" s="26" t="s">
        <v>785</v>
      </c>
      <c r="B509" s="26">
        <f t="shared" si="8"/>
        <v>4</v>
      </c>
      <c r="C509" s="26">
        <f t="shared" si="9"/>
        <v>53</v>
      </c>
      <c r="D509" s="26"/>
      <c r="E509" s="26">
        <f>plan_id</f>
        <v>510</v>
      </c>
      <c r="F509" s="26">
        <f t="shared" si="1"/>
        <v>2001</v>
      </c>
      <c r="G509" s="26">
        <f>VLOOKUP(INDIRECT(CHAR(39)&amp;$A509&amp;CHAR(39)&amp;"!r2c"&amp;$C509,0),variables,2,0)</f>
        <v>10980</v>
      </c>
      <c r="H509" s="31">
        <f t="array" ref="H509">IF(AND(G509&gt;=10861,G509&lt;=10863),TEXT(INDIRECT(CHAR(39)&amp;$A509&amp;CHAR(39)&amp;"!r"&amp;$B509&amp;"c"&amp;$C509,0),"dd-mmm-yyyy"),(INDIRECT(CHAR(39)&amp;$A509&amp;CHAR(39)&amp;"!r"&amp;$B509&amp;"c"&amp;$C509,0)))</f>
        <v>-0.0416</v>
      </c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3.5" customHeight="1">
      <c r="A510" s="26" t="s">
        <v>785</v>
      </c>
      <c r="B510" s="26">
        <f t="shared" si="8"/>
        <v>4</v>
      </c>
      <c r="C510" s="26">
        <f t="shared" si="9"/>
        <v>54</v>
      </c>
      <c r="D510" s="26"/>
      <c r="E510" s="26">
        <f>plan_id</f>
        <v>510</v>
      </c>
      <c r="F510" s="26">
        <f t="shared" si="1"/>
        <v>2001</v>
      </c>
      <c r="G510" s="26">
        <f>VLOOKUP(INDIRECT(CHAR(39)&amp;$A510&amp;CHAR(39)&amp;"!r2c"&amp;$C510,0),variables,2,0)</f>
        <v>10981</v>
      </c>
      <c r="H510" s="31">
        <f t="array" ref="H510">IF(AND(G510&gt;=10861,G510&lt;=10863),TEXT(INDIRECT(CHAR(39)&amp;$A510&amp;CHAR(39)&amp;"!r"&amp;$B510&amp;"c"&amp;$C510,0),"dd-mmm-yyyy"),(INDIRECT(CHAR(39)&amp;$A510&amp;CHAR(39)&amp;"!r"&amp;$B510&amp;"c"&amp;$C510,0)))</f>
        <v>-0.0416</v>
      </c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3.5" customHeight="1">
      <c r="A511" s="26" t="s">
        <v>785</v>
      </c>
      <c r="B511" s="26">
        <f t="shared" si="8"/>
        <v>4</v>
      </c>
      <c r="C511" s="26">
        <f t="shared" si="9"/>
        <v>55</v>
      </c>
      <c r="D511" s="26"/>
      <c r="E511" s="26">
        <f>plan_id</f>
        <v>510</v>
      </c>
      <c r="F511" s="26">
        <f t="shared" si="1"/>
        <v>2001</v>
      </c>
      <c r="G511" s="26">
        <f>VLOOKUP(INDIRECT(CHAR(39)&amp;$A511&amp;CHAR(39)&amp;"!r2c"&amp;$C511,0),variables,2,0)</f>
        <v>10706</v>
      </c>
      <c r="H511" s="31" t="str">
        <f t="array" ref="H511">IF(AND(G511&gt;=10861,G511&lt;=10863),TEXT(INDIRECT(CHAR(39)&amp;$A511&amp;CHAR(39)&amp;"!r"&amp;$B511&amp;"c"&amp;$C511,0),"dd-mmm-yyyy"),(INDIRECT(CHAR(39)&amp;$A511&amp;CHAR(39)&amp;"!r"&amp;$B511&amp;"c"&amp;$C511,0)))</f>
        <v/>
      </c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3.5" customHeight="1">
      <c r="A512" s="26" t="s">
        <v>785</v>
      </c>
      <c r="B512" s="26">
        <f t="shared" si="8"/>
        <v>4</v>
      </c>
      <c r="C512" s="26">
        <f t="shared" si="9"/>
        <v>56</v>
      </c>
      <c r="D512" s="26"/>
      <c r="E512" s="26">
        <f>plan_id</f>
        <v>510</v>
      </c>
      <c r="F512" s="26">
        <f t="shared" si="1"/>
        <v>2001</v>
      </c>
      <c r="G512" s="26">
        <f>VLOOKUP(INDIRECT(CHAR(39)&amp;$A512&amp;CHAR(39)&amp;"!r2c"&amp;$C512,0),variables,2,0)</f>
        <v>10983</v>
      </c>
      <c r="H512" s="28" t="str">
        <f t="array" ref="H512">IF(AND(G512&gt;=10861,G512&lt;=10863),TEXT(INDIRECT(CHAR(39)&amp;$A512&amp;CHAR(39)&amp;"!r"&amp;$B512&amp;"c"&amp;$C512,0),"dd-mmm-yyyy"),(INDIRECT(CHAR(39)&amp;$A512&amp;CHAR(39)&amp;"!r"&amp;$B512&amp;"c"&amp;$C512,0)))</f>
        <v>No</v>
      </c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3.5" customHeight="1">
      <c r="A513" s="26" t="s">
        <v>785</v>
      </c>
      <c r="B513" s="26">
        <f t="shared" si="8"/>
        <v>4</v>
      </c>
      <c r="C513" s="26">
        <f t="shared" si="9"/>
        <v>57</v>
      </c>
      <c r="D513" s="26"/>
      <c r="E513" s="26">
        <f>plan_id</f>
        <v>510</v>
      </c>
      <c r="F513" s="26">
        <f t="shared" si="1"/>
        <v>2001</v>
      </c>
      <c r="G513" s="26">
        <f>VLOOKUP(INDIRECT(CHAR(39)&amp;$A513&amp;CHAR(39)&amp;"!r2c"&amp;$C513,0),variables,2,0)</f>
        <v>10989</v>
      </c>
      <c r="H513" s="29">
        <f t="array" ref="H513">IF(AND(G513&gt;=10861,G513&lt;=10863),TEXT(INDIRECT(CHAR(39)&amp;$A513&amp;CHAR(39)&amp;"!r"&amp;$B513&amp;"c"&amp;$C513,0),"dd-mmm-yyyy"),(INDIRECT(CHAR(39)&amp;$A513&amp;CHAR(39)&amp;"!r"&amp;$B513&amp;"c"&amp;$C513,0)))</f>
        <v>23315646000</v>
      </c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3.5" customHeight="1">
      <c r="A514" s="26" t="s">
        <v>785</v>
      </c>
      <c r="B514" s="26">
        <f t="shared" si="8"/>
        <v>4</v>
      </c>
      <c r="C514" s="26">
        <f t="shared" si="9"/>
        <v>58</v>
      </c>
      <c r="D514" s="26"/>
      <c r="E514" s="26">
        <f>plan_id</f>
        <v>510</v>
      </c>
      <c r="F514" s="26">
        <f t="shared" si="1"/>
        <v>2001</v>
      </c>
      <c r="G514" s="26">
        <f>VLOOKUP(INDIRECT(CHAR(39)&amp;$A514&amp;CHAR(39)&amp;"!r2c"&amp;$C514,0),variables,2,0)</f>
        <v>10990</v>
      </c>
      <c r="H514" s="29">
        <f t="array" ref="H514">IF(AND(G514&gt;=10861,G514&lt;=10863),TEXT(INDIRECT(CHAR(39)&amp;$A514&amp;CHAR(39)&amp;"!r"&amp;$B514&amp;"c"&amp;$C514,0),"dd-mmm-yyyy"),(INDIRECT(CHAR(39)&amp;$A514&amp;CHAR(39)&amp;"!r"&amp;$B514&amp;"c"&amp;$C514,0)))</f>
        <v>39166697000</v>
      </c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3.5" customHeight="1">
      <c r="A515" s="26" t="s">
        <v>785</v>
      </c>
      <c r="B515" s="26">
        <f t="shared" si="8"/>
        <v>4</v>
      </c>
      <c r="C515" s="26">
        <f t="shared" si="9"/>
        <v>59</v>
      </c>
      <c r="D515" s="26"/>
      <c r="E515" s="26">
        <f>plan_id</f>
        <v>510</v>
      </c>
      <c r="F515" s="26">
        <f t="shared" si="1"/>
        <v>2001</v>
      </c>
      <c r="G515" s="26">
        <f>VLOOKUP(INDIRECT(CHAR(39)&amp;$A515&amp;CHAR(39)&amp;"!r2c"&amp;$C515,0),variables,2,0)</f>
        <v>10991</v>
      </c>
      <c r="H515" s="29">
        <f t="array" ref="H515">IF(AND(G515&gt;=10861,G515&lt;=10863),TEXT(INDIRECT(CHAR(39)&amp;$A515&amp;CHAR(39)&amp;"!r"&amp;$B515&amp;"c"&amp;$C515,0),"dd-mmm-yyyy"),(INDIRECT(CHAR(39)&amp;$A515&amp;CHAR(39)&amp;"!r"&amp;$B515&amp;"c"&amp;$C515,0)))</f>
        <v>15851051000</v>
      </c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3.5" customHeight="1">
      <c r="A516" s="26" t="s">
        <v>785</v>
      </c>
      <c r="B516" s="26">
        <f t="shared" si="8"/>
        <v>4</v>
      </c>
      <c r="C516" s="26">
        <f t="shared" si="9"/>
        <v>60</v>
      </c>
      <c r="D516" s="26"/>
      <c r="E516" s="26">
        <f>plan_id</f>
        <v>510</v>
      </c>
      <c r="F516" s="26">
        <f t="shared" si="1"/>
        <v>2001</v>
      </c>
      <c r="G516" s="26">
        <f>VLOOKUP(INDIRECT(CHAR(39)&amp;$A516&amp;CHAR(39)&amp;"!r2c"&amp;$C516,0),variables,2,0)</f>
        <v>10992</v>
      </c>
      <c r="H516" s="31">
        <f t="array" ref="H516">IF(AND(G516&gt;=10861,G516&lt;=10863),TEXT(INDIRECT(CHAR(39)&amp;$A516&amp;CHAR(39)&amp;"!r"&amp;$B516&amp;"c"&amp;$C516,0),"dd-mmm-yyyy"),(INDIRECT(CHAR(39)&amp;$A516&amp;CHAR(39)&amp;"!r"&amp;$B516&amp;"c"&amp;$C516,0)))</f>
        <v>0.595</v>
      </c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3.5" customHeight="1">
      <c r="A517" s="26" t="s">
        <v>785</v>
      </c>
      <c r="B517" s="26">
        <f t="shared" si="8"/>
        <v>4</v>
      </c>
      <c r="C517" s="26">
        <f t="shared" si="9"/>
        <v>61</v>
      </c>
      <c r="D517" s="26"/>
      <c r="E517" s="26">
        <f>plan_id</f>
        <v>510</v>
      </c>
      <c r="F517" s="26">
        <f t="shared" si="1"/>
        <v>2001</v>
      </c>
      <c r="G517" s="26">
        <f>VLOOKUP(INDIRECT(CHAR(39)&amp;$A517&amp;CHAR(39)&amp;"!r2c"&amp;$C517,0),variables,2,0)</f>
        <v>10993</v>
      </c>
      <c r="H517" s="29">
        <f t="array" ref="H517">IF(AND(G517&gt;=10861,G517&lt;=10863),TEXT(INDIRECT(CHAR(39)&amp;$A517&amp;CHAR(39)&amp;"!r"&amp;$B517&amp;"c"&amp;$C517,0),"dd-mmm-yyyy"),(INDIRECT(CHAR(39)&amp;$A517&amp;CHAR(39)&amp;"!r"&amp;$B517&amp;"c"&amp;$C517,0)))</f>
        <v>6430612000</v>
      </c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3.5" customHeight="1">
      <c r="A518" s="26" t="s">
        <v>785</v>
      </c>
      <c r="B518" s="26">
        <f t="shared" si="8"/>
        <v>4</v>
      </c>
      <c r="C518" s="26">
        <f t="shared" si="9"/>
        <v>62</v>
      </c>
      <c r="D518" s="26"/>
      <c r="E518" s="26">
        <f>plan_id</f>
        <v>510</v>
      </c>
      <c r="F518" s="26">
        <f t="shared" si="1"/>
        <v>2001</v>
      </c>
      <c r="G518" s="26">
        <f>VLOOKUP(INDIRECT(CHAR(39)&amp;$A518&amp;CHAR(39)&amp;"!r2c"&amp;$C518,0),variables,2,0)</f>
        <v>10801</v>
      </c>
      <c r="H518" s="29">
        <f t="array" ref="H518">IF(AND(G518&gt;=10861,G518&lt;=10863),TEXT(INDIRECT(CHAR(39)&amp;$A518&amp;CHAR(39)&amp;"!r"&amp;$B518&amp;"c"&amp;$C518,0),"dd-mmm-yyyy"),(INDIRECT(CHAR(39)&amp;$A518&amp;CHAR(39)&amp;"!r"&amp;$B518&amp;"c"&amp;$C518,0)))</f>
        <v>3089764000</v>
      </c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3.5" customHeight="1">
      <c r="A519" s="26" t="s">
        <v>785</v>
      </c>
      <c r="B519" s="26">
        <f t="shared" si="8"/>
        <v>4</v>
      </c>
      <c r="C519" s="26">
        <f t="shared" si="9"/>
        <v>63</v>
      </c>
      <c r="D519" s="26"/>
      <c r="E519" s="26">
        <f>plan_id</f>
        <v>510</v>
      </c>
      <c r="F519" s="26">
        <f t="shared" si="1"/>
        <v>2001</v>
      </c>
      <c r="G519" s="26">
        <f>VLOOKUP(INDIRECT(CHAR(39)&amp;$A519&amp;CHAR(39)&amp;"!r2c"&amp;$C519,0),variables,2,0)</f>
        <v>10802</v>
      </c>
      <c r="H519" s="29">
        <f t="array" ref="H519">IF(AND(G519&gt;=10861,G519&lt;=10863),TEXT(INDIRECT(CHAR(39)&amp;$A519&amp;CHAR(39)&amp;"!r"&amp;$B519&amp;"c"&amp;$C519,0),"dd-mmm-yyyy"),(INDIRECT(CHAR(39)&amp;$A519&amp;CHAR(39)&amp;"!r"&amp;$B519&amp;"c"&amp;$C519,0)))</f>
        <v>69559000</v>
      </c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3.5" customHeight="1">
      <c r="A520" s="26" t="s">
        <v>785</v>
      </c>
      <c r="B520" s="26">
        <f t="shared" si="8"/>
        <v>4</v>
      </c>
      <c r="C520" s="26">
        <f t="shared" si="9"/>
        <v>64</v>
      </c>
      <c r="D520" s="26"/>
      <c r="E520" s="26">
        <f>plan_id</f>
        <v>510</v>
      </c>
      <c r="F520" s="26">
        <f t="shared" si="1"/>
        <v>2001</v>
      </c>
      <c r="G520" s="26">
        <f>VLOOKUP(INDIRECT(CHAR(39)&amp;$A520&amp;CHAR(39)&amp;"!r2c"&amp;$C520,0),variables,2,0)</f>
        <v>10803</v>
      </c>
      <c r="H520" s="28" t="str">
        <f t="array" ref="H520">IF(AND(G520&gt;=10861,G520&lt;=10863),TEXT(INDIRECT(CHAR(39)&amp;$A520&amp;CHAR(39)&amp;"!r"&amp;$B520&amp;"c"&amp;$C520,0),"dd-mmm-yyyy"),(INDIRECT(CHAR(39)&amp;$A520&amp;CHAR(39)&amp;"!r"&amp;$B520&amp;"c"&amp;$C520,0)))</f>
        <v/>
      </c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3.5" customHeight="1">
      <c r="A521" s="26" t="s">
        <v>785</v>
      </c>
      <c r="B521" s="26">
        <f t="shared" si="8"/>
        <v>4</v>
      </c>
      <c r="C521" s="26">
        <f t="shared" si="9"/>
        <v>65</v>
      </c>
      <c r="D521" s="26"/>
      <c r="E521" s="26">
        <f>plan_id</f>
        <v>510</v>
      </c>
      <c r="F521" s="26">
        <f t="shared" si="1"/>
        <v>2001</v>
      </c>
      <c r="G521" s="26">
        <f>VLOOKUP(INDIRECT(CHAR(39)&amp;$A521&amp;CHAR(39)&amp;"!r2c"&amp;$C521,0),variables,2,0)</f>
        <v>10804</v>
      </c>
      <c r="H521" s="28" t="str">
        <f t="array" ref="H521">IF(AND(G521&gt;=10861,G521&lt;=10863),TEXT(INDIRECT(CHAR(39)&amp;$A521&amp;CHAR(39)&amp;"!r"&amp;$B521&amp;"c"&amp;$C521,0),"dd-mmm-yyyy"),(INDIRECT(CHAR(39)&amp;$A521&amp;CHAR(39)&amp;"!r"&amp;$B521&amp;"c"&amp;$C521,0)))</f>
        <v/>
      </c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3.5" customHeight="1">
      <c r="A522" s="26" t="s">
        <v>785</v>
      </c>
      <c r="B522" s="26">
        <f t="shared" si="8"/>
        <v>4</v>
      </c>
      <c r="C522" s="26">
        <f t="shared" si="9"/>
        <v>66</v>
      </c>
      <c r="D522" s="26"/>
      <c r="E522" s="26">
        <f>plan_id</f>
        <v>510</v>
      </c>
      <c r="F522" s="26">
        <f t="shared" si="1"/>
        <v>2001</v>
      </c>
      <c r="G522" s="26">
        <f>VLOOKUP(INDIRECT(CHAR(39)&amp;$A522&amp;CHAR(39)&amp;"!r2c"&amp;$C522,0),variables,2,0)</f>
        <v>10805</v>
      </c>
      <c r="H522" s="28" t="str">
        <f t="array" ref="H522">IF(AND(G522&gt;=10861,G522&lt;=10863),TEXT(INDIRECT(CHAR(39)&amp;$A522&amp;CHAR(39)&amp;"!r"&amp;$B522&amp;"c"&amp;$C522,0),"dd-mmm-yyyy"),(INDIRECT(CHAR(39)&amp;$A522&amp;CHAR(39)&amp;"!r"&amp;$B522&amp;"c"&amp;$C522,0)))</f>
        <v/>
      </c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3.5" customHeight="1">
      <c r="A523" s="26" t="s">
        <v>785</v>
      </c>
      <c r="B523" s="26">
        <f t="shared" si="8"/>
        <v>4</v>
      </c>
      <c r="C523" s="26">
        <f t="shared" si="9"/>
        <v>67</v>
      </c>
      <c r="D523" s="26"/>
      <c r="E523" s="26">
        <f>plan_id</f>
        <v>510</v>
      </c>
      <c r="F523" s="26">
        <f t="shared" si="1"/>
        <v>2001</v>
      </c>
      <c r="G523" s="26">
        <f>VLOOKUP(INDIRECT(CHAR(39)&amp;$A523&amp;CHAR(39)&amp;"!r2c"&amp;$C523,0),variables,2,0)</f>
        <v>10806</v>
      </c>
      <c r="H523" s="28" t="str">
        <f t="array" ref="H523">IF(AND(G523&gt;=10861,G523&lt;=10863),TEXT(INDIRECT(CHAR(39)&amp;$A523&amp;CHAR(39)&amp;"!r"&amp;$B523&amp;"c"&amp;$C523,0),"dd-mmm-yyyy"),(INDIRECT(CHAR(39)&amp;$A523&amp;CHAR(39)&amp;"!r"&amp;$B523&amp;"c"&amp;$C523,0)))</f>
        <v/>
      </c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3.5" customHeight="1">
      <c r="A524" s="26" t="s">
        <v>785</v>
      </c>
      <c r="B524" s="26">
        <f t="shared" si="8"/>
        <v>4</v>
      </c>
      <c r="C524" s="26">
        <f t="shared" si="9"/>
        <v>68</v>
      </c>
      <c r="D524" s="26"/>
      <c r="E524" s="26">
        <f>plan_id</f>
        <v>510</v>
      </c>
      <c r="F524" s="26">
        <f t="shared" si="1"/>
        <v>2001</v>
      </c>
      <c r="G524" s="26">
        <f>VLOOKUP(INDIRECT(CHAR(39)&amp;$A524&amp;CHAR(39)&amp;"!r2c"&amp;$C524,0),variables,2,0)</f>
        <v>10807</v>
      </c>
      <c r="H524" s="28" t="str">
        <f t="array" ref="H524">IF(AND(G524&gt;=10861,G524&lt;=10863),TEXT(INDIRECT(CHAR(39)&amp;$A524&amp;CHAR(39)&amp;"!r"&amp;$B524&amp;"c"&amp;$C524,0),"dd-mmm-yyyy"),(INDIRECT(CHAR(39)&amp;$A524&amp;CHAR(39)&amp;"!r"&amp;$B524&amp;"c"&amp;$C524,0)))</f>
        <v/>
      </c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3.5" customHeight="1">
      <c r="A525" s="26" t="s">
        <v>785</v>
      </c>
      <c r="B525" s="26">
        <f t="shared" si="8"/>
        <v>4</v>
      </c>
      <c r="C525" s="26">
        <f t="shared" si="9"/>
        <v>69</v>
      </c>
      <c r="D525" s="26"/>
      <c r="E525" s="26">
        <f>plan_id</f>
        <v>510</v>
      </c>
      <c r="F525" s="26">
        <f t="shared" si="1"/>
        <v>2001</v>
      </c>
      <c r="G525" s="26">
        <f>VLOOKUP(INDIRECT(CHAR(39)&amp;$A525&amp;CHAR(39)&amp;"!r2c"&amp;$C525,0),variables,2,0)</f>
        <v>10808</v>
      </c>
      <c r="H525" s="28" t="str">
        <f t="array" ref="H525">IF(AND(G525&gt;=10861,G525&lt;=10863),TEXT(INDIRECT(CHAR(39)&amp;$A525&amp;CHAR(39)&amp;"!r"&amp;$B525&amp;"c"&amp;$C525,0),"dd-mmm-yyyy"),(INDIRECT(CHAR(39)&amp;$A525&amp;CHAR(39)&amp;"!r"&amp;$B525&amp;"c"&amp;$C525,0)))</f>
        <v/>
      </c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3.5" customHeight="1">
      <c r="A526" s="26" t="s">
        <v>785</v>
      </c>
      <c r="B526" s="26">
        <f t="shared" si="8"/>
        <v>4</v>
      </c>
      <c r="C526" s="26">
        <f t="shared" si="9"/>
        <v>70</v>
      </c>
      <c r="D526" s="26"/>
      <c r="E526" s="26">
        <f>plan_id</f>
        <v>510</v>
      </c>
      <c r="F526" s="26">
        <f t="shared" si="1"/>
        <v>2001</v>
      </c>
      <c r="G526" s="26">
        <f>VLOOKUP(INDIRECT(CHAR(39)&amp;$A526&amp;CHAR(39)&amp;"!r2c"&amp;$C526,0),variables,2,0)</f>
        <v>10809</v>
      </c>
      <c r="H526" s="28" t="str">
        <f t="array" ref="H526">IF(AND(G526&gt;=10861,G526&lt;=10863),TEXT(INDIRECT(CHAR(39)&amp;$A526&amp;CHAR(39)&amp;"!r"&amp;$B526&amp;"c"&amp;$C526,0),"dd-mmm-yyyy"),(INDIRECT(CHAR(39)&amp;$A526&amp;CHAR(39)&amp;"!r"&amp;$B526&amp;"c"&amp;$C526,0)))</f>
        <v/>
      </c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3.5" customHeight="1">
      <c r="A527" s="26" t="s">
        <v>785</v>
      </c>
      <c r="B527" s="26">
        <f t="shared" si="8"/>
        <v>4</v>
      </c>
      <c r="C527" s="26">
        <f t="shared" si="9"/>
        <v>71</v>
      </c>
      <c r="D527" s="26"/>
      <c r="E527" s="26">
        <f>plan_id</f>
        <v>510</v>
      </c>
      <c r="F527" s="26">
        <f t="shared" si="1"/>
        <v>2001</v>
      </c>
      <c r="G527" s="26">
        <f>VLOOKUP(INDIRECT(CHAR(39)&amp;$A527&amp;CHAR(39)&amp;"!r2c"&amp;$C527,0),variables,2,0)</f>
        <v>10810</v>
      </c>
      <c r="H527" s="29">
        <f t="array" ref="H527">IF(AND(G527&gt;=10861,G527&lt;=10863),TEXT(INDIRECT(CHAR(39)&amp;$A527&amp;CHAR(39)&amp;"!r"&amp;$B527&amp;"c"&amp;$C527,0),"dd-mmm-yyyy"),(INDIRECT(CHAR(39)&amp;$A527&amp;CHAR(39)&amp;"!r"&amp;$B527&amp;"c"&amp;$C527,0)))</f>
        <v>1569000</v>
      </c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3.5" customHeight="1">
      <c r="A528" s="26" t="s">
        <v>785</v>
      </c>
      <c r="B528" s="26">
        <f t="shared" si="8"/>
        <v>4</v>
      </c>
      <c r="C528" s="26">
        <f t="shared" si="9"/>
        <v>72</v>
      </c>
      <c r="D528" s="26"/>
      <c r="E528" s="26">
        <f>plan_id</f>
        <v>510</v>
      </c>
      <c r="F528" s="26">
        <f t="shared" si="1"/>
        <v>2001</v>
      </c>
      <c r="G528" s="26">
        <f>VLOOKUP(INDIRECT(CHAR(39)&amp;$A528&amp;CHAR(39)&amp;"!r2c"&amp;$C528,0),variables,2,0)</f>
        <v>10811</v>
      </c>
      <c r="H528" s="28" t="str">
        <f t="array" ref="H528">IF(AND(G528&gt;=10861,G528&lt;=10863),TEXT(INDIRECT(CHAR(39)&amp;$A528&amp;CHAR(39)&amp;"!r"&amp;$B528&amp;"c"&amp;$C528,0),"dd-mmm-yyyy"),(INDIRECT(CHAR(39)&amp;$A528&amp;CHAR(39)&amp;"!r"&amp;$B528&amp;"c"&amp;$C528,0)))</f>
        <v/>
      </c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3.5" customHeight="1">
      <c r="A529" s="26" t="s">
        <v>785</v>
      </c>
      <c r="B529" s="26">
        <f t="shared" si="8"/>
        <v>4</v>
      </c>
      <c r="C529" s="26">
        <f t="shared" si="9"/>
        <v>73</v>
      </c>
      <c r="D529" s="26"/>
      <c r="E529" s="26">
        <f>plan_id</f>
        <v>510</v>
      </c>
      <c r="F529" s="26">
        <f t="shared" si="1"/>
        <v>2001</v>
      </c>
      <c r="G529" s="26">
        <f>VLOOKUP(INDIRECT(CHAR(39)&amp;$A529&amp;CHAR(39)&amp;"!r2c"&amp;$C529,0),variables,2,0)</f>
        <v>10812</v>
      </c>
      <c r="H529" s="28" t="str">
        <f t="array" ref="H529">IF(AND(G529&gt;=10861,G529&lt;=10863),TEXT(INDIRECT(CHAR(39)&amp;$A529&amp;CHAR(39)&amp;"!r"&amp;$B529&amp;"c"&amp;$C529,0),"dd-mmm-yyyy"),(INDIRECT(CHAR(39)&amp;$A529&amp;CHAR(39)&amp;"!r"&amp;$B529&amp;"c"&amp;$C529,0)))</f>
        <v/>
      </c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3.5" customHeight="1">
      <c r="A530" s="26" t="s">
        <v>785</v>
      </c>
      <c r="B530" s="26">
        <f t="shared" si="8"/>
        <v>4</v>
      </c>
      <c r="C530" s="26">
        <f t="shared" si="9"/>
        <v>74</v>
      </c>
      <c r="D530" s="26"/>
      <c r="E530" s="26">
        <f>plan_id</f>
        <v>510</v>
      </c>
      <c r="F530" s="26">
        <f t="shared" si="1"/>
        <v>2001</v>
      </c>
      <c r="G530" s="26">
        <f>VLOOKUP(INDIRECT(CHAR(39)&amp;$A530&amp;CHAR(39)&amp;"!r2c"&amp;$C530,0),variables,2,0)</f>
        <v>10813</v>
      </c>
      <c r="H530" s="28" t="str">
        <f t="array" ref="H530">IF(AND(G530&gt;=10861,G530&lt;=10863),TEXT(INDIRECT(CHAR(39)&amp;$A530&amp;CHAR(39)&amp;"!r"&amp;$B530&amp;"c"&amp;$C530,0),"dd-mmm-yyyy"),(INDIRECT(CHAR(39)&amp;$A530&amp;CHAR(39)&amp;"!r"&amp;$B530&amp;"c"&amp;$C530,0)))</f>
        <v/>
      </c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3.5" customHeight="1">
      <c r="A531" s="26" t="s">
        <v>785</v>
      </c>
      <c r="B531" s="26">
        <f t="shared" si="8"/>
        <v>4</v>
      </c>
      <c r="C531" s="26">
        <f t="shared" si="9"/>
        <v>75</v>
      </c>
      <c r="D531" s="26"/>
      <c r="E531" s="26">
        <f>plan_id</f>
        <v>510</v>
      </c>
      <c r="F531" s="26">
        <f t="shared" si="1"/>
        <v>2001</v>
      </c>
      <c r="G531" s="26">
        <f>VLOOKUP(INDIRECT(CHAR(39)&amp;$A531&amp;CHAR(39)&amp;"!r2c"&amp;$C531,0),variables,2,0)</f>
        <v>10814</v>
      </c>
      <c r="H531" s="28" t="str">
        <f t="array" ref="H531">IF(AND(G531&gt;=10861,G531&lt;=10863),TEXT(INDIRECT(CHAR(39)&amp;$A531&amp;CHAR(39)&amp;"!r"&amp;$B531&amp;"c"&amp;$C531,0),"dd-mmm-yyyy"),(INDIRECT(CHAR(39)&amp;$A531&amp;CHAR(39)&amp;"!r"&amp;$B531&amp;"c"&amp;$C531,0)))</f>
        <v/>
      </c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3.5" customHeight="1">
      <c r="A532" s="26" t="s">
        <v>785</v>
      </c>
      <c r="B532" s="26">
        <f t="shared" si="8"/>
        <v>4</v>
      </c>
      <c r="C532" s="26">
        <f t="shared" si="9"/>
        <v>76</v>
      </c>
      <c r="D532" s="26"/>
      <c r="E532" s="26">
        <f>plan_id</f>
        <v>510</v>
      </c>
      <c r="F532" s="26">
        <f t="shared" si="1"/>
        <v>2001</v>
      </c>
      <c r="G532" s="26">
        <f>VLOOKUP(INDIRECT(CHAR(39)&amp;$A532&amp;CHAR(39)&amp;"!r2c"&amp;$C532,0),variables,2,0)</f>
        <v>10815</v>
      </c>
      <c r="H532" s="29">
        <f t="array" ref="H532">IF(AND(G532&gt;=10861,G532&lt;=10863),TEXT(INDIRECT(CHAR(39)&amp;$A532&amp;CHAR(39)&amp;"!r"&amp;$B532&amp;"c"&amp;$C532,0),"dd-mmm-yyyy"),(INDIRECT(CHAR(39)&amp;$A532&amp;CHAR(39)&amp;"!r"&amp;$B532&amp;"c"&amp;$C532,0)))</f>
        <v>99652000</v>
      </c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3.5" customHeight="1">
      <c r="A533" s="26" t="s">
        <v>785</v>
      </c>
      <c r="B533" s="26">
        <f t="shared" si="8"/>
        <v>4</v>
      </c>
      <c r="C533" s="26">
        <f t="shared" si="9"/>
        <v>77</v>
      </c>
      <c r="D533" s="26"/>
      <c r="E533" s="26">
        <f>plan_id</f>
        <v>510</v>
      </c>
      <c r="F533" s="26">
        <f t="shared" si="1"/>
        <v>2001</v>
      </c>
      <c r="G533" s="26">
        <f>VLOOKUP(INDIRECT(CHAR(39)&amp;$A533&amp;CHAR(39)&amp;"!r2c"&amp;$C533,0),variables,2,0)</f>
        <v>10816</v>
      </c>
      <c r="H533" s="29">
        <f t="array" ref="H533">IF(AND(G533&gt;=10861,G533&lt;=10863),TEXT(INDIRECT(CHAR(39)&amp;$A533&amp;CHAR(39)&amp;"!r"&amp;$B533&amp;"c"&amp;$C533,0),"dd-mmm-yyyy"),(INDIRECT(CHAR(39)&amp;$A533&amp;CHAR(39)&amp;"!r"&amp;$B533&amp;"c"&amp;$C533,0)))</f>
        <v>-10310000</v>
      </c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3.5" customHeight="1">
      <c r="A534" s="26" t="s">
        <v>785</v>
      </c>
      <c r="B534" s="26">
        <f t="shared" si="8"/>
        <v>4</v>
      </c>
      <c r="C534" s="26">
        <f t="shared" si="9"/>
        <v>78</v>
      </c>
      <c r="D534" s="26"/>
      <c r="E534" s="26">
        <f>plan_id</f>
        <v>510</v>
      </c>
      <c r="F534" s="26">
        <f t="shared" si="1"/>
        <v>2001</v>
      </c>
      <c r="G534" s="26">
        <f>VLOOKUP(INDIRECT(CHAR(39)&amp;$A534&amp;CHAR(39)&amp;"!r2c"&amp;$C534,0),variables,2,0)</f>
        <v>10817</v>
      </c>
      <c r="H534" s="28" t="str">
        <f t="array" ref="H534">IF(AND(G534&gt;=10861,G534&lt;=10863),TEXT(INDIRECT(CHAR(39)&amp;$A534&amp;CHAR(39)&amp;"!r"&amp;$B534&amp;"c"&amp;$C534,0),"dd-mmm-yyyy"),(INDIRECT(CHAR(39)&amp;$A534&amp;CHAR(39)&amp;"!r"&amp;$B534&amp;"c"&amp;$C534,0)))</f>
        <v/>
      </c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3.5" customHeight="1">
      <c r="A535" s="26" t="s">
        <v>785</v>
      </c>
      <c r="B535" s="26">
        <f t="shared" si="8"/>
        <v>4</v>
      </c>
      <c r="C535" s="26">
        <f t="shared" si="9"/>
        <v>79</v>
      </c>
      <c r="D535" s="26"/>
      <c r="E535" s="26">
        <f>plan_id</f>
        <v>510</v>
      </c>
      <c r="F535" s="26">
        <f t="shared" si="1"/>
        <v>2001</v>
      </c>
      <c r="G535" s="26">
        <f>VLOOKUP(INDIRECT(CHAR(39)&amp;$A535&amp;CHAR(39)&amp;"!r2c"&amp;$C535,0),variables,2,0)</f>
        <v>10818</v>
      </c>
      <c r="H535" s="29">
        <f t="array" ref="H535">IF(AND(G535&gt;=10861,G535&lt;=10863),TEXT(INDIRECT(CHAR(39)&amp;$A535&amp;CHAR(39)&amp;"!r"&amp;$B535&amp;"c"&amp;$C535,0),"dd-mmm-yyyy"),(INDIRECT(CHAR(39)&amp;$A535&amp;CHAR(39)&amp;"!r"&amp;$B535&amp;"c"&amp;$C535,0)))</f>
        <v>22775000</v>
      </c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3.5" customHeight="1">
      <c r="A536" s="26" t="s">
        <v>785</v>
      </c>
      <c r="B536" s="26">
        <f t="shared" si="8"/>
        <v>4</v>
      </c>
      <c r="C536" s="26">
        <f t="shared" si="9"/>
        <v>80</v>
      </c>
      <c r="D536" s="26"/>
      <c r="E536" s="26">
        <f>plan_id</f>
        <v>510</v>
      </c>
      <c r="F536" s="26">
        <f t="shared" si="1"/>
        <v>2001</v>
      </c>
      <c r="G536" s="26">
        <f>VLOOKUP(INDIRECT(CHAR(39)&amp;$A536&amp;CHAR(39)&amp;"!r2c"&amp;$C536,0),variables,2,0)</f>
        <v>10819</v>
      </c>
      <c r="H536" s="28" t="str">
        <f t="array" ref="H536">IF(AND(G536&gt;=10861,G536&lt;=10863),TEXT(INDIRECT(CHAR(39)&amp;$A536&amp;CHAR(39)&amp;"!r"&amp;$B536&amp;"c"&amp;$C536,0),"dd-mmm-yyyy"),(INDIRECT(CHAR(39)&amp;$A536&amp;CHAR(39)&amp;"!r"&amp;$B536&amp;"c"&amp;$C536,0)))</f>
        <v/>
      </c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3.5" customHeight="1">
      <c r="A537" s="26" t="s">
        <v>785</v>
      </c>
      <c r="B537" s="26">
        <f t="shared" si="8"/>
        <v>4</v>
      </c>
      <c r="C537" s="26">
        <f t="shared" si="9"/>
        <v>81</v>
      </c>
      <c r="D537" s="26"/>
      <c r="E537" s="26">
        <f>plan_id</f>
        <v>510</v>
      </c>
      <c r="F537" s="26">
        <f t="shared" si="1"/>
        <v>2001</v>
      </c>
      <c r="G537" s="26">
        <f>VLOOKUP(INDIRECT(CHAR(39)&amp;$A537&amp;CHAR(39)&amp;"!r2c"&amp;$C537,0),variables,2,0)</f>
        <v>10820</v>
      </c>
      <c r="H537" s="29">
        <f t="array" ref="H537">IF(AND(G537&gt;=10861,G537&lt;=10863),TEXT(INDIRECT(CHAR(39)&amp;$A537&amp;CHAR(39)&amp;"!r"&amp;$B537&amp;"c"&amp;$C537,0),"dd-mmm-yyyy"),(INDIRECT(CHAR(39)&amp;$A537&amp;CHAR(39)&amp;"!r"&amp;$B537&amp;"c"&amp;$C537,0)))</f>
        <v>439174000</v>
      </c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3.5" customHeight="1">
      <c r="A538" s="26" t="s">
        <v>785</v>
      </c>
      <c r="B538" s="26">
        <f t="shared" si="8"/>
        <v>4</v>
      </c>
      <c r="C538" s="26">
        <f t="shared" si="9"/>
        <v>82</v>
      </c>
      <c r="D538" s="26"/>
      <c r="E538" s="26">
        <f>plan_id</f>
        <v>510</v>
      </c>
      <c r="F538" s="26">
        <f t="shared" si="1"/>
        <v>2001</v>
      </c>
      <c r="G538" s="26">
        <f>VLOOKUP(INDIRECT(CHAR(39)&amp;$A538&amp;CHAR(39)&amp;"!r2c"&amp;$C538,0),variables,2,0)</f>
        <v>10821</v>
      </c>
      <c r="H538" s="28" t="str">
        <f t="array" ref="H538">IF(AND(G538&gt;=10861,G538&lt;=10863),TEXT(INDIRECT(CHAR(39)&amp;$A538&amp;CHAR(39)&amp;"!r"&amp;$B538&amp;"c"&amp;$C538,0),"dd-mmm-yyyy"),(INDIRECT(CHAR(39)&amp;$A538&amp;CHAR(39)&amp;"!r"&amp;$B538&amp;"c"&amp;$C538,0)))</f>
        <v/>
      </c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3.5" customHeight="1">
      <c r="A539" s="26" t="s">
        <v>785</v>
      </c>
      <c r="B539" s="26">
        <f t="shared" si="8"/>
        <v>4</v>
      </c>
      <c r="C539" s="26">
        <f t="shared" si="9"/>
        <v>83</v>
      </c>
      <c r="D539" s="26"/>
      <c r="E539" s="26">
        <f>plan_id</f>
        <v>510</v>
      </c>
      <c r="F539" s="26">
        <f t="shared" si="1"/>
        <v>2001</v>
      </c>
      <c r="G539" s="26">
        <f>VLOOKUP(INDIRECT(CHAR(39)&amp;$A539&amp;CHAR(39)&amp;"!r2c"&amp;$C539,0),variables,2,0)</f>
        <v>10822</v>
      </c>
      <c r="H539" s="28" t="str">
        <f t="array" ref="H539">IF(AND(G539&gt;=10861,G539&lt;=10863),TEXT(INDIRECT(CHAR(39)&amp;$A539&amp;CHAR(39)&amp;"!r"&amp;$B539&amp;"c"&amp;$C539,0),"dd-mmm-yyyy"),(INDIRECT(CHAR(39)&amp;$A539&amp;CHAR(39)&amp;"!r"&amp;$B539&amp;"c"&amp;$C539,0)))</f>
        <v/>
      </c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3.5" customHeight="1">
      <c r="A540" s="26" t="s">
        <v>785</v>
      </c>
      <c r="B540" s="26">
        <f t="shared" si="8"/>
        <v>4</v>
      </c>
      <c r="C540" s="26">
        <f t="shared" si="9"/>
        <v>84</v>
      </c>
      <c r="D540" s="26"/>
      <c r="E540" s="26">
        <f>plan_id</f>
        <v>510</v>
      </c>
      <c r="F540" s="26">
        <f t="shared" si="1"/>
        <v>2001</v>
      </c>
      <c r="G540" s="26">
        <f>VLOOKUP(INDIRECT(CHAR(39)&amp;$A540&amp;CHAR(39)&amp;"!r2c"&amp;$C540,0),variables,2,0)</f>
        <v>10829</v>
      </c>
      <c r="H540" s="28" t="str">
        <f t="array" ref="H540">IF(AND(G540&gt;=10861,G540&lt;=10863),TEXT(INDIRECT(CHAR(39)&amp;$A540&amp;CHAR(39)&amp;"!r"&amp;$B540&amp;"c"&amp;$C540,0),"dd-mmm-yyyy"),(INDIRECT(CHAR(39)&amp;$A540&amp;CHAR(39)&amp;"!r"&amp;$B540&amp;"c"&amp;$C540,0)))</f>
        <v/>
      </c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3.5" customHeight="1">
      <c r="A541" s="26" t="s">
        <v>785</v>
      </c>
      <c r="B541" s="26">
        <f t="shared" si="8"/>
        <v>4</v>
      </c>
      <c r="C541" s="26">
        <f t="shared" si="9"/>
        <v>85</v>
      </c>
      <c r="D541" s="26"/>
      <c r="E541" s="26">
        <f>plan_id</f>
        <v>510</v>
      </c>
      <c r="F541" s="26">
        <f t="shared" si="1"/>
        <v>2001</v>
      </c>
      <c r="G541" s="26">
        <f>VLOOKUP(INDIRECT(CHAR(39)&amp;$A541&amp;CHAR(39)&amp;"!r2c"&amp;$C541,0),variables,2,0)</f>
        <v>10823</v>
      </c>
      <c r="H541" s="29">
        <f t="array" ref="H541">IF(AND(G541&gt;=10861,G541&lt;=10863),TEXT(INDIRECT(CHAR(39)&amp;$A541&amp;CHAR(39)&amp;"!r"&amp;$B541&amp;"c"&amp;$C541,0),"dd-mmm-yyyy"),(INDIRECT(CHAR(39)&amp;$A541&amp;CHAR(39)&amp;"!r"&amp;$B541&amp;"c"&amp;$C541,0)))</f>
        <v>4446060000</v>
      </c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3.5" customHeight="1">
      <c r="A542" s="26" t="s">
        <v>785</v>
      </c>
      <c r="B542" s="26">
        <f t="shared" si="8"/>
        <v>4</v>
      </c>
      <c r="C542" s="26">
        <f t="shared" si="9"/>
        <v>86</v>
      </c>
      <c r="D542" s="26"/>
      <c r="E542" s="26">
        <f>plan_id</f>
        <v>510</v>
      </c>
      <c r="F542" s="26">
        <f t="shared" si="1"/>
        <v>2001</v>
      </c>
      <c r="G542" s="26">
        <f>VLOOKUP(INDIRECT(CHAR(39)&amp;$A542&amp;CHAR(39)&amp;"!r2c"&amp;$C542,0),variables,2,0)</f>
        <v>10798</v>
      </c>
      <c r="H542" s="29" t="str">
        <f t="array" ref="H542">IF(AND(G542&gt;=10861,G542&lt;=10863),TEXT(INDIRECT(CHAR(39)&amp;$A542&amp;CHAR(39)&amp;"!r"&amp;$B542&amp;"c"&amp;$C542,0),"dd-mmm-yyyy"),(INDIRECT(CHAR(39)&amp;$A542&amp;CHAR(39)&amp;"!r"&amp;$B542&amp;"c"&amp;$C542,0)))</f>
        <v/>
      </c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3.5" customHeight="1">
      <c r="A543" s="26" t="s">
        <v>785</v>
      </c>
      <c r="B543" s="26">
        <f t="shared" si="8"/>
        <v>4</v>
      </c>
      <c r="C543" s="26">
        <f t="shared" si="9"/>
        <v>87</v>
      </c>
      <c r="D543" s="26"/>
      <c r="E543" s="26">
        <f>plan_id</f>
        <v>510</v>
      </c>
      <c r="F543" s="26">
        <f t="shared" si="1"/>
        <v>2001</v>
      </c>
      <c r="G543" s="26">
        <f>VLOOKUP(INDIRECT(CHAR(39)&amp;$A543&amp;CHAR(39)&amp;"!r2c"&amp;$C543,0),variables,2,0)</f>
        <v>10799</v>
      </c>
      <c r="H543" s="29" t="str">
        <f t="array" ref="H543">IF(AND(G543&gt;=10861,G543&lt;=10863),TEXT(INDIRECT(CHAR(39)&amp;$A543&amp;CHAR(39)&amp;"!r"&amp;$B543&amp;"c"&amp;$C543,0),"dd-mmm-yyyy"),(INDIRECT(CHAR(39)&amp;$A543&amp;CHAR(39)&amp;"!r"&amp;$B543&amp;"c"&amp;$C543,0)))</f>
        <v/>
      </c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3.5" customHeight="1">
      <c r="A544" s="26" t="s">
        <v>785</v>
      </c>
      <c r="B544" s="26">
        <f t="shared" si="8"/>
        <v>4</v>
      </c>
      <c r="C544" s="26">
        <f t="shared" si="9"/>
        <v>88</v>
      </c>
      <c r="D544" s="26"/>
      <c r="E544" s="26">
        <f>plan_id</f>
        <v>510</v>
      </c>
      <c r="F544" s="26">
        <f t="shared" si="1"/>
        <v>2001</v>
      </c>
      <c r="G544" s="26">
        <f>VLOOKUP(INDIRECT(CHAR(39)&amp;$A544&amp;CHAR(39)&amp;"!r2c"&amp;$C544,0),variables,2,0)</f>
        <v>10800</v>
      </c>
      <c r="H544" s="29" t="str">
        <f t="array" ref="H544">IF(AND(G544&gt;=10861,G544&lt;=10863),TEXT(INDIRECT(CHAR(39)&amp;$A544&amp;CHAR(39)&amp;"!r"&amp;$B544&amp;"c"&amp;$C544,0),"dd-mmm-yyyy"),(INDIRECT(CHAR(39)&amp;$A544&amp;CHAR(39)&amp;"!r"&amp;$B544&amp;"c"&amp;$C544,0)))</f>
        <v/>
      </c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3.5" customHeight="1">
      <c r="A545" s="26" t="s">
        <v>785</v>
      </c>
      <c r="B545" s="26">
        <f t="shared" si="8"/>
        <v>4</v>
      </c>
      <c r="C545" s="26">
        <f t="shared" si="9"/>
        <v>89</v>
      </c>
      <c r="D545" s="26"/>
      <c r="E545" s="26">
        <f>plan_id</f>
        <v>510</v>
      </c>
      <c r="F545" s="26">
        <f t="shared" si="1"/>
        <v>2001</v>
      </c>
      <c r="G545" s="26">
        <f>VLOOKUP(INDIRECT(CHAR(39)&amp;$A545&amp;CHAR(39)&amp;"!r2c"&amp;$C545,0),variables,2,0)</f>
        <v>10824</v>
      </c>
      <c r="H545" s="29" t="str">
        <f t="array" ref="H545">IF(AND(G545&gt;=10861,G545&lt;=10863),TEXT(INDIRECT(CHAR(39)&amp;$A545&amp;CHAR(39)&amp;"!r"&amp;$B545&amp;"c"&amp;$C545,0),"dd-mmm-yyyy"),(INDIRECT(CHAR(39)&amp;$A545&amp;CHAR(39)&amp;"!r"&amp;$B545&amp;"c"&amp;$C545,0)))</f>
        <v/>
      </c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3.5" customHeight="1">
      <c r="A546" s="26" t="s">
        <v>785</v>
      </c>
      <c r="B546" s="26">
        <f t="shared" si="8"/>
        <v>4</v>
      </c>
      <c r="C546" s="26">
        <f t="shared" si="9"/>
        <v>90</v>
      </c>
      <c r="D546" s="26"/>
      <c r="E546" s="26">
        <f>plan_id</f>
        <v>510</v>
      </c>
      <c r="F546" s="26">
        <f t="shared" si="1"/>
        <v>2001</v>
      </c>
      <c r="G546" s="26">
        <f>VLOOKUP(INDIRECT(CHAR(39)&amp;$A546&amp;CHAR(39)&amp;"!r2c"&amp;$C546,0),variables,2,0)</f>
        <v>10825</v>
      </c>
      <c r="H546" s="29" t="str">
        <f t="array" ref="H546">IF(AND(G546&gt;=10861,G546&lt;=10863),TEXT(INDIRECT(CHAR(39)&amp;$A546&amp;CHAR(39)&amp;"!r"&amp;$B546&amp;"c"&amp;$C546,0),"dd-mmm-yyyy"),(INDIRECT(CHAR(39)&amp;$A546&amp;CHAR(39)&amp;"!r"&amp;$B546&amp;"c"&amp;$C546,0)))</f>
        <v/>
      </c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3.5" customHeight="1">
      <c r="A547" s="26" t="s">
        <v>785</v>
      </c>
      <c r="B547" s="26">
        <f t="shared" si="8"/>
        <v>4</v>
      </c>
      <c r="C547" s="26">
        <f t="shared" si="9"/>
        <v>91</v>
      </c>
      <c r="D547" s="26"/>
      <c r="E547" s="26">
        <f>plan_id</f>
        <v>510</v>
      </c>
      <c r="F547" s="26">
        <f t="shared" si="1"/>
        <v>2001</v>
      </c>
      <c r="G547" s="26">
        <f>VLOOKUP(INDIRECT(CHAR(39)&amp;$A547&amp;CHAR(39)&amp;"!r2c"&amp;$C547,0),variables,2,0)</f>
        <v>10826</v>
      </c>
      <c r="H547" s="28" t="str">
        <f t="array" ref="H547">IF(AND(G547&gt;=10861,G547&lt;=10863),TEXT(INDIRECT(CHAR(39)&amp;$A547&amp;CHAR(39)&amp;"!r"&amp;$B547&amp;"c"&amp;$C547,0),"dd-mmm-yyyy"),(INDIRECT(CHAR(39)&amp;$A547&amp;CHAR(39)&amp;"!r"&amp;$B547&amp;"c"&amp;$C547,0)))</f>
        <v/>
      </c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3.5" customHeight="1">
      <c r="A548" s="26" t="s">
        <v>785</v>
      </c>
      <c r="B548" s="26">
        <f t="shared" si="8"/>
        <v>4</v>
      </c>
      <c r="C548" s="26">
        <f t="shared" si="9"/>
        <v>92</v>
      </c>
      <c r="D548" s="26"/>
      <c r="E548" s="26">
        <f>plan_id</f>
        <v>510</v>
      </c>
      <c r="F548" s="26">
        <f t="shared" si="1"/>
        <v>2001</v>
      </c>
      <c r="G548" s="26">
        <f>VLOOKUP(INDIRECT(CHAR(39)&amp;$A548&amp;CHAR(39)&amp;"!r2c"&amp;$C548,0),variables,2,0)</f>
        <v>10828</v>
      </c>
      <c r="H548" s="28" t="str">
        <f t="array" ref="H548">IF(AND(G548&gt;=10861,G548&lt;=10863),TEXT(INDIRECT(CHAR(39)&amp;$A548&amp;CHAR(39)&amp;"!r"&amp;$B548&amp;"c"&amp;$C548,0),"dd-mmm-yyyy"),(INDIRECT(CHAR(39)&amp;$A548&amp;CHAR(39)&amp;"!r"&amp;$B548&amp;"c"&amp;$C548,0)))</f>
        <v/>
      </c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3.5" customHeight="1">
      <c r="A549" s="26" t="s">
        <v>785</v>
      </c>
      <c r="B549" s="26">
        <f t="shared" si="8"/>
        <v>4</v>
      </c>
      <c r="C549" s="26">
        <f t="shared" si="9"/>
        <v>93</v>
      </c>
      <c r="D549" s="26"/>
      <c r="E549" s="26">
        <f>plan_id</f>
        <v>510</v>
      </c>
      <c r="F549" s="26">
        <f t="shared" si="1"/>
        <v>2001</v>
      </c>
      <c r="G549" s="26">
        <f>VLOOKUP(INDIRECT(CHAR(39)&amp;$A549&amp;CHAR(39)&amp;"!r2c"&amp;$C549,0),variables,2,0)</f>
        <v>10827</v>
      </c>
      <c r="H549" s="28" t="str">
        <f t="array" ref="H549">IF(AND(G549&gt;=10861,G549&lt;=10863),TEXT(INDIRECT(CHAR(39)&amp;$A549&amp;CHAR(39)&amp;"!r"&amp;$B549&amp;"c"&amp;$C549,0),"dd-mmm-yyyy"),(INDIRECT(CHAR(39)&amp;$A549&amp;CHAR(39)&amp;"!r"&amp;$B549&amp;"c"&amp;$C549,0)))</f>
        <v/>
      </c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3.5" customHeight="1">
      <c r="A550" s="26" t="s">
        <v>785</v>
      </c>
      <c r="B550" s="26">
        <f t="shared" ref="B550:B614" si="10">B485+1</f>
        <v>5</v>
      </c>
      <c r="C550" s="26">
        <f t="shared" ref="C550:C2278" si="11">C459</f>
        <v>3</v>
      </c>
      <c r="D550" s="26"/>
      <c r="E550" s="26">
        <f>plan_id</f>
        <v>510</v>
      </c>
      <c r="F550" s="26">
        <f t="shared" si="1"/>
        <v>2002</v>
      </c>
      <c r="G550" s="26">
        <f>VLOOKUP(INDIRECT(CHAR(39)&amp;$A550&amp;CHAR(39)&amp;"!r2c"&amp;$C550,0),variables,2,0)</f>
        <v>10703</v>
      </c>
      <c r="H550" s="28">
        <f t="array" ref="H550">IF(AND(G550&gt;=10861,G550&lt;=10863),TEXT(INDIRECT(CHAR(39)&amp;$A550&amp;CHAR(39)&amp;"!r"&amp;$B550&amp;"c"&amp;$C550,0),"dd-mmm-yyyy"),(INDIRECT(CHAR(39)&amp;$A550&amp;CHAR(39)&amp;"!r"&amp;$B550&amp;"c"&amp;$C550,0)))</f>
        <v>2004</v>
      </c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3.5" customHeight="1">
      <c r="A551" s="26" t="s">
        <v>785</v>
      </c>
      <c r="B551" s="26">
        <f t="shared" si="10"/>
        <v>5</v>
      </c>
      <c r="C551" s="26">
        <f t="shared" si="11"/>
        <v>4</v>
      </c>
      <c r="D551" s="26"/>
      <c r="E551" s="26">
        <f>plan_id</f>
        <v>510</v>
      </c>
      <c r="F551" s="26">
        <f t="shared" si="1"/>
        <v>2002</v>
      </c>
      <c r="G551" s="26">
        <f>VLOOKUP(INDIRECT(CHAR(39)&amp;$A551&amp;CHAR(39)&amp;"!r2c"&amp;$C551,0),variables,2,0)</f>
        <v>10845</v>
      </c>
      <c r="H551" s="28" t="str">
        <f t="array" ref="H551">IF(AND(G551&gt;=10861,G551&lt;=10863),TEXT(INDIRECT(CHAR(39)&amp;$A551&amp;CHAR(39)&amp;"!r"&amp;$B551&amp;"c"&amp;$C551,0),"dd-mmm-yyyy"),(INDIRECT(CHAR(39)&amp;$A551&amp;CHAR(39)&amp;"!r"&amp;$B551&amp;"c"&amp;$C551,0)))</f>
        <v>BUCK CONSULTANTS</v>
      </c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3.5" customHeight="1">
      <c r="A552" s="26" t="s">
        <v>785</v>
      </c>
      <c r="B552" s="26">
        <f t="shared" si="10"/>
        <v>5</v>
      </c>
      <c r="C552" s="26">
        <f t="shared" si="11"/>
        <v>5</v>
      </c>
      <c r="D552" s="26"/>
      <c r="E552" s="26">
        <f>plan_id</f>
        <v>510</v>
      </c>
      <c r="F552" s="26">
        <f t="shared" si="1"/>
        <v>2002</v>
      </c>
      <c r="G552" s="26">
        <f>VLOOKUP(INDIRECT(CHAR(39)&amp;$A552&amp;CHAR(39)&amp;"!r2c"&amp;$C552,0),variables,2,0)</f>
        <v>10924</v>
      </c>
      <c r="H552" s="31" t="str">
        <f t="array" ref="H552">IF(AND(G552&gt;=10861,G552&lt;=10863),TEXT(INDIRECT(CHAR(39)&amp;$A552&amp;CHAR(39)&amp;"!r"&amp;$B552&amp;"c"&amp;$C552,0),"dd-mmm-yyyy"),(INDIRECT(CHAR(39)&amp;$A552&amp;CHAR(39)&amp;"!r"&amp;$B552&amp;"c"&amp;$C552,0)))</f>
        <v/>
      </c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3.5" customHeight="1">
      <c r="A553" s="26" t="s">
        <v>785</v>
      </c>
      <c r="B553" s="26">
        <f t="shared" si="10"/>
        <v>5</v>
      </c>
      <c r="C553" s="26">
        <f t="shared" si="11"/>
        <v>6</v>
      </c>
      <c r="D553" s="26"/>
      <c r="E553" s="26">
        <f>plan_id</f>
        <v>510</v>
      </c>
      <c r="F553" s="26">
        <f t="shared" si="1"/>
        <v>2002</v>
      </c>
      <c r="G553" s="26">
        <f>VLOOKUP(INDIRECT(CHAR(39)&amp;$A553&amp;CHAR(39)&amp;"!r2c"&amp;$C553,0),variables,2,0)</f>
        <v>10925</v>
      </c>
      <c r="H553" s="31">
        <f t="array" ref="H553">IF(AND(G553&gt;=10861,G553&lt;=10863),TEXT(INDIRECT(CHAR(39)&amp;$A553&amp;CHAR(39)&amp;"!r"&amp;$B553&amp;"c"&amp;$C553,0),"dd-mmm-yyyy"),(INDIRECT(CHAR(39)&amp;$A553&amp;CHAR(39)&amp;"!r"&amp;$B553&amp;"c"&amp;$C553,0)))</f>
        <v>0.0815</v>
      </c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3.5" customHeight="1">
      <c r="A554" s="26" t="s">
        <v>785</v>
      </c>
      <c r="B554" s="26">
        <f t="shared" si="10"/>
        <v>5</v>
      </c>
      <c r="C554" s="26">
        <f t="shared" si="11"/>
        <v>7</v>
      </c>
      <c r="D554" s="26"/>
      <c r="E554" s="26">
        <f>plan_id</f>
        <v>510</v>
      </c>
      <c r="F554" s="26">
        <f t="shared" si="1"/>
        <v>2002</v>
      </c>
      <c r="G554" s="26">
        <f>VLOOKUP(INDIRECT(CHAR(39)&amp;$A554&amp;CHAR(39)&amp;"!r2c"&amp;$C554,0),variables,2,0)</f>
        <v>10926</v>
      </c>
      <c r="H554" s="31">
        <f t="array" ref="H554">IF(AND(G554&gt;=10861,G554&lt;=10863),TEXT(INDIRECT(CHAR(39)&amp;$A554&amp;CHAR(39)&amp;"!r"&amp;$B554&amp;"c"&amp;$C554,0),"dd-mmm-yyyy"),(INDIRECT(CHAR(39)&amp;$A554&amp;CHAR(39)&amp;"!r"&amp;$B554&amp;"c"&amp;$C554,0)))</f>
        <v>0.1046</v>
      </c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3.5" customHeight="1">
      <c r="A555" s="26" t="s">
        <v>785</v>
      </c>
      <c r="B555" s="26">
        <f t="shared" si="10"/>
        <v>5</v>
      </c>
      <c r="C555" s="26">
        <f t="shared" si="11"/>
        <v>8</v>
      </c>
      <c r="D555" s="26"/>
      <c r="E555" s="26">
        <f>plan_id</f>
        <v>510</v>
      </c>
      <c r="F555" s="26">
        <f t="shared" si="1"/>
        <v>2002</v>
      </c>
      <c r="G555" s="26">
        <f>VLOOKUP(INDIRECT(CHAR(39)&amp;$A555&amp;CHAR(39)&amp;"!r2c"&amp;$C555,0),variables,2,0)</f>
        <v>10704</v>
      </c>
      <c r="H555" s="29" t="str">
        <f t="array" ref="H555">IF(AND(G555&gt;=10861,G555&lt;=10863),TEXT(INDIRECT(CHAR(39)&amp;$A555&amp;CHAR(39)&amp;"!r"&amp;$B555&amp;"c"&amp;$C555,0),"dd-mmm-yyyy"),(INDIRECT(CHAR(39)&amp;$A555&amp;CHAR(39)&amp;"!r"&amp;$B555&amp;"c"&amp;$C555,0)))</f>
        <v/>
      </c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3.5" customHeight="1">
      <c r="A556" s="26" t="s">
        <v>785</v>
      </c>
      <c r="B556" s="26">
        <f t="shared" si="10"/>
        <v>5</v>
      </c>
      <c r="C556" s="26">
        <f t="shared" si="11"/>
        <v>9</v>
      </c>
      <c r="D556" s="26"/>
      <c r="E556" s="26">
        <f>plan_id</f>
        <v>510</v>
      </c>
      <c r="F556" s="26">
        <f t="shared" si="1"/>
        <v>2002</v>
      </c>
      <c r="G556" s="26">
        <f>VLOOKUP(INDIRECT(CHAR(39)&amp;$A556&amp;CHAR(39)&amp;"!r2c"&amp;$C556,0),variables,2,0)</f>
        <v>10928</v>
      </c>
      <c r="H556" s="31" t="str">
        <f t="array" ref="H556">IF(AND(G556&gt;=10861,G556&lt;=10863),TEXT(INDIRECT(CHAR(39)&amp;$A556&amp;CHAR(39)&amp;"!r"&amp;$B556&amp;"c"&amp;$C556,0),"dd-mmm-yyyy"),(INDIRECT(CHAR(39)&amp;$A556&amp;CHAR(39)&amp;"!r"&amp;$B556&amp;"c"&amp;$C556,0)))</f>
        <v/>
      </c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3.5" customHeight="1">
      <c r="A557" s="26" t="s">
        <v>785</v>
      </c>
      <c r="B557" s="26">
        <f t="shared" si="10"/>
        <v>5</v>
      </c>
      <c r="C557" s="26">
        <f t="shared" si="11"/>
        <v>10</v>
      </c>
      <c r="D557" s="26"/>
      <c r="E557" s="26">
        <f>plan_id</f>
        <v>510</v>
      </c>
      <c r="F557" s="26">
        <f t="shared" si="1"/>
        <v>2002</v>
      </c>
      <c r="G557" s="26">
        <f>VLOOKUP(INDIRECT(CHAR(39)&amp;$A557&amp;CHAR(39)&amp;"!r2c"&amp;$C557,0),variables,2,0)</f>
        <v>10929</v>
      </c>
      <c r="H557" s="31">
        <f t="array" ref="H557">IF(AND(G557&gt;=10861,G557&lt;=10863),TEXT(INDIRECT(CHAR(39)&amp;$A557&amp;CHAR(39)&amp;"!r"&amp;$B557&amp;"c"&amp;$C557,0),"dd-mmm-yyyy"),(INDIRECT(CHAR(39)&amp;$A557&amp;CHAR(39)&amp;"!r"&amp;$B557&amp;"c"&amp;$C557,0)))</f>
        <v>0.0682</v>
      </c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3.5" customHeight="1">
      <c r="A558" s="26" t="s">
        <v>785</v>
      </c>
      <c r="B558" s="26">
        <f t="shared" si="10"/>
        <v>5</v>
      </c>
      <c r="C558" s="26">
        <f t="shared" si="11"/>
        <v>11</v>
      </c>
      <c r="D558" s="26"/>
      <c r="E558" s="26">
        <f>plan_id</f>
        <v>510</v>
      </c>
      <c r="F558" s="26">
        <f t="shared" si="1"/>
        <v>2002</v>
      </c>
      <c r="G558" s="26">
        <f>VLOOKUP(INDIRECT(CHAR(39)&amp;$A558&amp;CHAR(39)&amp;"!r2c"&amp;$C558,0),variables,2,0)</f>
        <v>10930</v>
      </c>
      <c r="H558" s="31" t="str">
        <f t="array" ref="H558">IF(AND(G558&gt;=10861,G558&lt;=10863),TEXT(INDIRECT(CHAR(39)&amp;$A558&amp;CHAR(39)&amp;"!r"&amp;$B558&amp;"c"&amp;$C558,0),"dd-mmm-yyyy"),(INDIRECT(CHAR(39)&amp;$A558&amp;CHAR(39)&amp;"!r"&amp;$B558&amp;"c"&amp;$C558,0)))</f>
        <v/>
      </c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3.5" customHeight="1">
      <c r="A559" s="26" t="s">
        <v>785</v>
      </c>
      <c r="B559" s="26">
        <f t="shared" si="10"/>
        <v>5</v>
      </c>
      <c r="C559" s="26">
        <f t="shared" si="11"/>
        <v>12</v>
      </c>
      <c r="D559" s="26"/>
      <c r="E559" s="26">
        <f>plan_id</f>
        <v>510</v>
      </c>
      <c r="F559" s="26">
        <f t="shared" si="1"/>
        <v>2002</v>
      </c>
      <c r="G559" s="26">
        <f>VLOOKUP(INDIRECT(CHAR(39)&amp;$A559&amp;CHAR(39)&amp;"!r2c"&amp;$C559,0),variables,2,0)</f>
        <v>10705</v>
      </c>
      <c r="H559" s="29">
        <f t="array" ref="H559">IF(AND(G559&gt;=10861,G559&lt;=10863),TEXT(INDIRECT(CHAR(39)&amp;$A559&amp;CHAR(39)&amp;"!r"&amp;$B559&amp;"c"&amp;$C559,0),"dd-mmm-yyyy"),(INDIRECT(CHAR(39)&amp;$A559&amp;CHAR(39)&amp;"!r"&amp;$B559&amp;"c"&amp;$C559,0)))</f>
        <v>681152000</v>
      </c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3.5" customHeight="1">
      <c r="A560" s="26" t="s">
        <v>785</v>
      </c>
      <c r="B560" s="26">
        <f t="shared" si="10"/>
        <v>5</v>
      </c>
      <c r="C560" s="26">
        <f t="shared" si="11"/>
        <v>13</v>
      </c>
      <c r="D560" s="26"/>
      <c r="E560" s="26">
        <f>plan_id</f>
        <v>510</v>
      </c>
      <c r="F560" s="26">
        <f t="shared" si="1"/>
        <v>2002</v>
      </c>
      <c r="G560" s="26">
        <f>VLOOKUP(INDIRECT(CHAR(39)&amp;$A560&amp;CHAR(39)&amp;"!r2c"&amp;$C560,0),variables,2,0)</f>
        <v>10842</v>
      </c>
      <c r="H560" s="29">
        <f t="array" ref="H560">IF(AND(G560&gt;=10861,G560&lt;=10863),TEXT(INDIRECT(CHAR(39)&amp;$A560&amp;CHAR(39)&amp;"!r"&amp;$B560&amp;"c"&amp;$C560,0),"dd-mmm-yyyy"),(INDIRECT(CHAR(39)&amp;$A560&amp;CHAR(39)&amp;"!r"&amp;$B560&amp;"c"&amp;$C560,0)))</f>
        <v>1030659000</v>
      </c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3.5" customHeight="1">
      <c r="A561" s="26" t="s">
        <v>785</v>
      </c>
      <c r="B561" s="26">
        <f t="shared" si="10"/>
        <v>5</v>
      </c>
      <c r="C561" s="26">
        <f t="shared" si="11"/>
        <v>14</v>
      </c>
      <c r="D561" s="26"/>
      <c r="E561" s="26">
        <f>plan_id</f>
        <v>510</v>
      </c>
      <c r="F561" s="26">
        <f t="shared" si="1"/>
        <v>2002</v>
      </c>
      <c r="G561" s="26">
        <f>VLOOKUP(INDIRECT(CHAR(39)&amp;$A561&amp;CHAR(39)&amp;"!r2c"&amp;$C561,0),variables,2,0)</f>
        <v>10843</v>
      </c>
      <c r="H561" s="31" t="str">
        <f t="array" ref="H561">IF(AND(G561&gt;=10861,G561&lt;=10863),TEXT(INDIRECT(CHAR(39)&amp;$A561&amp;CHAR(39)&amp;"!r"&amp;$B561&amp;"c"&amp;$C561,0),"dd-mmm-yyyy"),(INDIRECT(CHAR(39)&amp;$A561&amp;CHAR(39)&amp;"!r"&amp;$B561&amp;"c"&amp;$C561,0)))</f>
        <v/>
      </c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3.5" customHeight="1">
      <c r="A562" s="26" t="s">
        <v>785</v>
      </c>
      <c r="B562" s="26">
        <f t="shared" si="10"/>
        <v>5</v>
      </c>
      <c r="C562" s="26">
        <f t="shared" si="11"/>
        <v>15</v>
      </c>
      <c r="D562" s="26"/>
      <c r="E562" s="26">
        <f>plan_id</f>
        <v>510</v>
      </c>
      <c r="F562" s="26">
        <f t="shared" si="1"/>
        <v>2002</v>
      </c>
      <c r="G562" s="26">
        <f>VLOOKUP(INDIRECT(CHAR(39)&amp;$A562&amp;CHAR(39)&amp;"!r2c"&amp;$C562,0),variables,2,0)</f>
        <v>10931</v>
      </c>
      <c r="H562" s="31" t="str">
        <f t="array" ref="H562">IF(AND(G562&gt;=10861,G562&lt;=10863),TEXT(INDIRECT(CHAR(39)&amp;$A562&amp;CHAR(39)&amp;"!r"&amp;$B562&amp;"c"&amp;$C562,0),"dd-mmm-yyyy"),(INDIRECT(CHAR(39)&amp;$A562&amp;CHAR(39)&amp;"!r"&amp;$B562&amp;"c"&amp;$C562,0)))</f>
        <v/>
      </c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3.5" customHeight="1">
      <c r="A563" s="26" t="s">
        <v>785</v>
      </c>
      <c r="B563" s="26">
        <f t="shared" si="10"/>
        <v>5</v>
      </c>
      <c r="C563" s="26">
        <f t="shared" si="11"/>
        <v>16</v>
      </c>
      <c r="D563" s="26"/>
      <c r="E563" s="26">
        <f>plan_id</f>
        <v>510</v>
      </c>
      <c r="F563" s="26">
        <f t="shared" si="1"/>
        <v>2002</v>
      </c>
      <c r="G563" s="26">
        <f>VLOOKUP(INDIRECT(CHAR(39)&amp;$A563&amp;CHAR(39)&amp;"!r2c"&amp;$C563,0),variables,2,0)</f>
        <v>10932</v>
      </c>
      <c r="H563" s="31" t="str">
        <f t="array" ref="H563">IF(AND(G563&gt;=10861,G563&lt;=10863),TEXT(INDIRECT(CHAR(39)&amp;$A563&amp;CHAR(39)&amp;"!r"&amp;$B563&amp;"c"&amp;$C563,0),"dd-mmm-yyyy"),(INDIRECT(CHAR(39)&amp;$A563&amp;CHAR(39)&amp;"!r"&amp;$B563&amp;"c"&amp;$C563,0)))</f>
        <v/>
      </c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3.5" customHeight="1">
      <c r="A564" s="26" t="s">
        <v>785</v>
      </c>
      <c r="B564" s="26">
        <f t="shared" si="10"/>
        <v>5</v>
      </c>
      <c r="C564" s="26">
        <f t="shared" si="11"/>
        <v>17</v>
      </c>
      <c r="D564" s="26"/>
      <c r="E564" s="26">
        <f>plan_id</f>
        <v>510</v>
      </c>
      <c r="F564" s="26">
        <f t="shared" si="1"/>
        <v>2002</v>
      </c>
      <c r="G564" s="26">
        <f>VLOOKUP(INDIRECT(CHAR(39)&amp;$A564&amp;CHAR(39)&amp;"!r2c"&amp;$C564,0),variables,2,0)</f>
        <v>10933</v>
      </c>
      <c r="H564" s="31">
        <f t="array" ref="H564">IF(AND(G564&gt;=10861,G564&lt;=10863),TEXT(INDIRECT(CHAR(39)&amp;$A564&amp;CHAR(39)&amp;"!r"&amp;$B564&amp;"c"&amp;$C564,0),"dd-mmm-yyyy"),(INDIRECT(CHAR(39)&amp;$A564&amp;CHAR(39)&amp;"!r"&amp;$B564&amp;"c"&amp;$C564,0)))</f>
        <v>0.1496</v>
      </c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3.5" customHeight="1">
      <c r="A565" s="26" t="s">
        <v>785</v>
      </c>
      <c r="B565" s="26">
        <f t="shared" si="10"/>
        <v>5</v>
      </c>
      <c r="C565" s="26">
        <f t="shared" si="11"/>
        <v>18</v>
      </c>
      <c r="D565" s="26"/>
      <c r="E565" s="26">
        <f>plan_id</f>
        <v>510</v>
      </c>
      <c r="F565" s="26">
        <f t="shared" si="1"/>
        <v>2002</v>
      </c>
      <c r="G565" s="26">
        <f>VLOOKUP(INDIRECT(CHAR(39)&amp;$A565&amp;CHAR(39)&amp;"!r2c"&amp;$C565,0),variables,2,0)</f>
        <v>10934</v>
      </c>
      <c r="H565" s="31">
        <f t="array" ref="H565">IF(AND(G565&gt;=10861,G565&lt;=10863),TEXT(INDIRECT(CHAR(39)&amp;$A565&amp;CHAR(39)&amp;"!r"&amp;$B565&amp;"c"&amp;$C565,0),"dd-mmm-yyyy"),(INDIRECT(CHAR(39)&amp;$A565&amp;CHAR(39)&amp;"!r"&amp;$B565&amp;"c"&amp;$C565,0)))</f>
        <v>0.1046</v>
      </c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3.5" customHeight="1">
      <c r="A566" s="26" t="s">
        <v>785</v>
      </c>
      <c r="B566" s="26">
        <f t="shared" si="10"/>
        <v>5</v>
      </c>
      <c r="C566" s="26">
        <f t="shared" si="11"/>
        <v>19</v>
      </c>
      <c r="D566" s="26"/>
      <c r="E566" s="26">
        <f>plan_id</f>
        <v>510</v>
      </c>
      <c r="F566" s="26">
        <f t="shared" si="1"/>
        <v>2002</v>
      </c>
      <c r="G566" s="26">
        <f>VLOOKUP(INDIRECT(CHAR(39)&amp;$A566&amp;CHAR(39)&amp;"!r2c"&amp;$C566,0),variables,2,0)</f>
        <v>10935</v>
      </c>
      <c r="H566" s="28" t="str">
        <f t="array" ref="H566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3.5" customHeight="1">
      <c r="A567" s="26" t="s">
        <v>785</v>
      </c>
      <c r="B567" s="26">
        <f t="shared" si="10"/>
        <v>5</v>
      </c>
      <c r="C567" s="26">
        <f t="shared" si="11"/>
        <v>20</v>
      </c>
      <c r="D567" s="26"/>
      <c r="E567" s="26">
        <f>plan_id</f>
        <v>510</v>
      </c>
      <c r="F567" s="26">
        <f t="shared" si="1"/>
        <v>2002</v>
      </c>
      <c r="G567" s="26">
        <f>VLOOKUP(INDIRECT(CHAR(39)&amp;$A567&amp;CHAR(39)&amp;"!r2c"&amp;$C567,0),variables,2,0)</f>
        <v>10937</v>
      </c>
      <c r="H567" s="31" t="str">
        <f t="array" ref="H567">IF(AND(G567&gt;=10861,G567&lt;=10863),TEXT(INDIRECT(CHAR(39)&amp;$A567&amp;CHAR(39)&amp;"!r"&amp;$B567&amp;"c"&amp;$C567,0),"dd-mmm-yyyy"),(INDIRECT(CHAR(39)&amp;$A567&amp;CHAR(39)&amp;"!r"&amp;$B567&amp;"c"&amp;$C567,0)))</f>
        <v/>
      </c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3.5" customHeight="1">
      <c r="A568" s="26" t="s">
        <v>785</v>
      </c>
      <c r="B568" s="26">
        <f t="shared" si="10"/>
        <v>5</v>
      </c>
      <c r="C568" s="26">
        <f t="shared" si="11"/>
        <v>21</v>
      </c>
      <c r="D568" s="26"/>
      <c r="E568" s="26">
        <f>plan_id</f>
        <v>510</v>
      </c>
      <c r="F568" s="26">
        <f t="shared" si="1"/>
        <v>2002</v>
      </c>
      <c r="G568" s="26">
        <f>VLOOKUP(INDIRECT(CHAR(39)&amp;$A568&amp;CHAR(39)&amp;"!r2c"&amp;$C568,0),variables,2,0)</f>
        <v>10938</v>
      </c>
      <c r="H568" s="31" t="str">
        <f t="array" ref="H568">IF(AND(G568&gt;=10861,G568&lt;=10863),TEXT(INDIRECT(CHAR(39)&amp;$A568&amp;CHAR(39)&amp;"!r"&amp;$B568&amp;"c"&amp;$C568,0),"dd-mmm-yyyy"),(INDIRECT(CHAR(39)&amp;$A568&amp;CHAR(39)&amp;"!r"&amp;$B568&amp;"c"&amp;$C568,0)))</f>
        <v/>
      </c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3.5" customHeight="1">
      <c r="A569" s="26" t="s">
        <v>785</v>
      </c>
      <c r="B569" s="26">
        <f t="shared" si="10"/>
        <v>5</v>
      </c>
      <c r="C569" s="26">
        <f t="shared" si="11"/>
        <v>22</v>
      </c>
      <c r="D569" s="26"/>
      <c r="E569" s="26">
        <f>plan_id</f>
        <v>510</v>
      </c>
      <c r="F569" s="26">
        <f t="shared" si="1"/>
        <v>2002</v>
      </c>
      <c r="G569" s="26">
        <f>VLOOKUP(INDIRECT(CHAR(39)&amp;$A569&amp;CHAR(39)&amp;"!r2c"&amp;$C569,0),variables,2,0)</f>
        <v>11007</v>
      </c>
      <c r="H569" s="28" t="str">
        <f t="array" ref="H569">IF(AND(G569&gt;=10861,G569&lt;=10863),TEXT(INDIRECT(CHAR(39)&amp;$A569&amp;CHAR(39)&amp;"!r"&amp;$B569&amp;"c"&amp;$C569,0),"dd-mmm-yyyy"),(INDIRECT(CHAR(39)&amp;$A569&amp;CHAR(39)&amp;"!r"&amp;$B569&amp;"c"&amp;$C569,0)))</f>
        <v>&gt;of:1)ServicePrior 7/1/98: 1.67% - 2.30%, Others:2.20%; 2)1.5%+$7.50 for 1st 20yrs of creditable service; 3)actuarially equivalent life annuity=member's contributions and State-matching contributions (1.4x member contributions)+compound interest on both.</v>
      </c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3.5" customHeight="1">
      <c r="A570" s="26" t="s">
        <v>785</v>
      </c>
      <c r="B570" s="26">
        <f t="shared" si="10"/>
        <v>5</v>
      </c>
      <c r="C570" s="26">
        <f t="shared" si="11"/>
        <v>23</v>
      </c>
      <c r="D570" s="26"/>
      <c r="E570" s="26">
        <f>plan_id</f>
        <v>510</v>
      </c>
      <c r="F570" s="26">
        <f t="shared" si="1"/>
        <v>2002</v>
      </c>
      <c r="G570" s="26">
        <f>VLOOKUP(INDIRECT(CHAR(39)&amp;$A570&amp;CHAR(39)&amp;"!r2c"&amp;$C570,0),variables,2,0)</f>
        <v>10941</v>
      </c>
      <c r="H570" s="28" t="str">
        <f t="array" ref="H570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3.5" customHeight="1">
      <c r="A571" s="26" t="s">
        <v>785</v>
      </c>
      <c r="B571" s="26">
        <f t="shared" si="10"/>
        <v>5</v>
      </c>
      <c r="C571" s="26">
        <f t="shared" si="11"/>
        <v>24</v>
      </c>
      <c r="D571" s="26"/>
      <c r="E571" s="26">
        <f>plan_id</f>
        <v>510</v>
      </c>
      <c r="F571" s="26">
        <f t="shared" si="1"/>
        <v>2002</v>
      </c>
      <c r="G571" s="26">
        <f>VLOOKUP(INDIRECT(CHAR(39)&amp;$A571&amp;CHAR(39)&amp;"!r2c"&amp;$C571,0),variables,2,0)</f>
        <v>10942</v>
      </c>
      <c r="H571" s="28" t="str">
        <f t="array" ref="H57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3.5" customHeight="1">
      <c r="A572" s="26" t="s">
        <v>785</v>
      </c>
      <c r="B572" s="26">
        <f t="shared" si="10"/>
        <v>5</v>
      </c>
      <c r="C572" s="26">
        <f t="shared" si="11"/>
        <v>25</v>
      </c>
      <c r="D572" s="26"/>
      <c r="E572" s="26">
        <f>plan_id</f>
        <v>510</v>
      </c>
      <c r="F572" s="26">
        <f t="shared" si="1"/>
        <v>2002</v>
      </c>
      <c r="G572" s="26">
        <f>VLOOKUP(INDIRECT(CHAR(39)&amp;$A572&amp;CHAR(39)&amp;"!r2c"&amp;$C572,0),variables,2,0)</f>
        <v>10701</v>
      </c>
      <c r="H572" s="31">
        <f t="array" ref="H572">IF(AND(G572&gt;=10861,G572&lt;=10863),TEXT(INDIRECT(CHAR(39)&amp;$A572&amp;CHAR(39)&amp;"!r"&amp;$B572&amp;"c"&amp;$C572,0),"dd-mmm-yyyy"),(INDIRECT(CHAR(39)&amp;$A572&amp;CHAR(39)&amp;"!r"&amp;$B572&amp;"c"&amp;$C572,0)))</f>
        <v>0.03</v>
      </c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3.5" customHeight="1">
      <c r="A573" s="26" t="s">
        <v>785</v>
      </c>
      <c r="B573" s="26">
        <f t="shared" si="10"/>
        <v>5</v>
      </c>
      <c r="C573" s="26">
        <f t="shared" si="11"/>
        <v>26</v>
      </c>
      <c r="D573" s="26"/>
      <c r="E573" s="26">
        <f>plan_id</f>
        <v>510</v>
      </c>
      <c r="F573" s="26">
        <f t="shared" si="1"/>
        <v>2002</v>
      </c>
      <c r="G573" s="26">
        <f>VLOOKUP(INDIRECT(CHAR(39)&amp;$A573&amp;CHAR(39)&amp;"!r2c"&amp;$C573,0),variables,2,0)</f>
        <v>10702</v>
      </c>
      <c r="H573" s="31" t="str">
        <f t="array" ref="H573">IF(AND(G573&gt;=10861,G573&lt;=10863),TEXT(INDIRECT(CHAR(39)&amp;$A573&amp;CHAR(39)&amp;"!r"&amp;$B573&amp;"c"&amp;$C573,0),"dd-mmm-yyyy"),(INDIRECT(CHAR(39)&amp;$A573&amp;CHAR(39)&amp;"!r"&amp;$B573&amp;"c"&amp;$C573,0)))</f>
        <v/>
      </c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3.5" customHeight="1">
      <c r="A574" s="26" t="s">
        <v>785</v>
      </c>
      <c r="B574" s="26">
        <f t="shared" si="10"/>
        <v>5</v>
      </c>
      <c r="C574" s="26">
        <f t="shared" si="11"/>
        <v>27</v>
      </c>
      <c r="D574" s="26"/>
      <c r="E574" s="26">
        <f>plan_id</f>
        <v>510</v>
      </c>
      <c r="F574" s="26">
        <f t="shared" si="1"/>
        <v>2002</v>
      </c>
      <c r="G574" s="26">
        <f>VLOOKUP(INDIRECT(CHAR(39)&amp;$A574&amp;CHAR(39)&amp;"!r2c"&amp;$C574,0),variables,2,0)</f>
        <v>10943</v>
      </c>
      <c r="H574" s="31" t="str">
        <f t="array" ref="H574">IF(AND(G574&gt;=10861,G574&lt;=10863),TEXT(INDIRECT(CHAR(39)&amp;$A574&amp;CHAR(39)&amp;"!r"&amp;$B574&amp;"c"&amp;$C574,0),"dd-mmm-yyyy"),(INDIRECT(CHAR(39)&amp;$A574&amp;CHAR(39)&amp;"!r"&amp;$B574&amp;"c"&amp;$C574,0)))</f>
        <v/>
      </c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3.5" customHeight="1">
      <c r="A575" s="26" t="s">
        <v>785</v>
      </c>
      <c r="B575" s="26">
        <f t="shared" si="10"/>
        <v>5</v>
      </c>
      <c r="C575" s="26">
        <f t="shared" si="11"/>
        <v>28</v>
      </c>
      <c r="D575" s="26"/>
      <c r="E575" s="26">
        <f>plan_id</f>
        <v>510</v>
      </c>
      <c r="F575" s="26">
        <f t="shared" si="1"/>
        <v>2002</v>
      </c>
      <c r="G575" s="26">
        <f>VLOOKUP(INDIRECT(CHAR(39)&amp;$A575&amp;CHAR(39)&amp;"!r2c"&amp;$C575,0),variables,2,0)</f>
        <v>10944</v>
      </c>
      <c r="H575" s="28" t="str">
        <f t="array" ref="H575">IF(AND(G575&gt;=10861,G575&lt;=10863),TEXT(INDIRECT(CHAR(39)&amp;$A575&amp;CHAR(39)&amp;"!r"&amp;$B575&amp;"c"&amp;$C575,0),"dd-mmm-yyyy"),(INDIRECT(CHAR(39)&amp;$A575&amp;CHAR(39)&amp;"!r"&amp;$B575&amp;"c"&amp;$C575,0)))</f>
        <v>No</v>
      </c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3.5" customHeight="1">
      <c r="A576" s="26" t="s">
        <v>785</v>
      </c>
      <c r="B576" s="26">
        <f t="shared" si="10"/>
        <v>5</v>
      </c>
      <c r="C576" s="26">
        <f t="shared" si="11"/>
        <v>29</v>
      </c>
      <c r="D576" s="26"/>
      <c r="E576" s="26">
        <f>plan_id</f>
        <v>510</v>
      </c>
      <c r="F576" s="26">
        <f t="shared" si="1"/>
        <v>2002</v>
      </c>
      <c r="G576" s="26">
        <f>VLOOKUP(INDIRECT(CHAR(39)&amp;$A576&amp;CHAR(39)&amp;"!r2c"&amp;$C576,0),variables,2,0)</f>
        <v>10945</v>
      </c>
      <c r="H576" s="28" t="str">
        <f t="array" ref="H576">IF(AND(G576&gt;=10861,G576&lt;=10863),TEXT(INDIRECT(CHAR(39)&amp;$A576&amp;CHAR(39)&amp;"!r"&amp;$B576&amp;"c"&amp;$C576,0),"dd-mmm-yyyy"),(INDIRECT(CHAR(39)&amp;$A576&amp;CHAR(39)&amp;"!r"&amp;$B576&amp;"c"&amp;$C576,0)))</f>
        <v>No</v>
      </c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3.5" customHeight="1">
      <c r="A577" s="26" t="s">
        <v>785</v>
      </c>
      <c r="B577" s="26">
        <f t="shared" si="10"/>
        <v>5</v>
      </c>
      <c r="C577" s="26">
        <f t="shared" si="11"/>
        <v>30</v>
      </c>
      <c r="D577" s="26"/>
      <c r="E577" s="26">
        <f>plan_id</f>
        <v>510</v>
      </c>
      <c r="F577" s="26">
        <f t="shared" si="1"/>
        <v>2002</v>
      </c>
      <c r="G577" s="26">
        <f>VLOOKUP(INDIRECT(CHAR(39)&amp;$A577&amp;CHAR(39)&amp;"!r2c"&amp;$C577,0),variables,2,0)</f>
        <v>10947</v>
      </c>
      <c r="H577" s="28" t="str">
        <f t="array" ref="H577">IF(AND(G577&gt;=10861,G577&lt;=10863),TEXT(INDIRECT(CHAR(39)&amp;$A577&amp;CHAR(39)&amp;"!r"&amp;$B577&amp;"c"&amp;$C577,0),"dd-mmm-yyyy"),(INDIRECT(CHAR(39)&amp;$A577&amp;CHAR(39)&amp;"!r"&amp;$B577&amp;"c"&amp;$C577,0)))</f>
        <v/>
      </c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3.5" customHeight="1">
      <c r="A578" s="26" t="s">
        <v>785</v>
      </c>
      <c r="B578" s="26">
        <f t="shared" si="10"/>
        <v>5</v>
      </c>
      <c r="C578" s="26">
        <f t="shared" si="11"/>
        <v>31</v>
      </c>
      <c r="D578" s="26"/>
      <c r="E578" s="26">
        <f>plan_id</f>
        <v>510</v>
      </c>
      <c r="F578" s="26">
        <f t="shared" si="1"/>
        <v>2002</v>
      </c>
      <c r="G578" s="26">
        <f>VLOOKUP(INDIRECT(CHAR(39)&amp;$A578&amp;CHAR(39)&amp;"!r2c"&amp;$C578,0),variables,2,0)</f>
        <v>10948</v>
      </c>
      <c r="H578" s="28" t="str">
        <f t="array" ref="H578">IF(AND(G578&gt;=10861,G578&lt;=10863),TEXT(INDIRECT(CHAR(39)&amp;$A578&amp;CHAR(39)&amp;"!r"&amp;$B578&amp;"c"&amp;$C578,0),"dd-mmm-yyyy"),(INDIRECT(CHAR(39)&amp;$A578&amp;CHAR(39)&amp;"!r"&amp;$B578&amp;"c"&amp;$C578,0)))</f>
        <v>No</v>
      </c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3.5" customHeight="1">
      <c r="A579" s="26" t="s">
        <v>785</v>
      </c>
      <c r="B579" s="26">
        <f t="shared" si="10"/>
        <v>5</v>
      </c>
      <c r="C579" s="26">
        <f t="shared" si="11"/>
        <v>32</v>
      </c>
      <c r="D579" s="26"/>
      <c r="E579" s="26">
        <f>plan_id</f>
        <v>510</v>
      </c>
      <c r="F579" s="26">
        <f t="shared" si="1"/>
        <v>2002</v>
      </c>
      <c r="G579" s="26">
        <f>VLOOKUP(INDIRECT(CHAR(39)&amp;$A579&amp;CHAR(39)&amp;"!r2c"&amp;$C579,0),variables,2,0)</f>
        <v>10949</v>
      </c>
      <c r="H579" s="28" t="str">
        <f t="array" ref="H579">IF(AND(G579&gt;=10861,G579&lt;=10863),TEXT(INDIRECT(CHAR(39)&amp;$A579&amp;CHAR(39)&amp;"!r"&amp;$B579&amp;"c"&amp;$C579,0),"dd-mmm-yyyy"),(INDIRECT(CHAR(39)&amp;$A579&amp;CHAR(39)&amp;"!r"&amp;$B579&amp;"c"&amp;$C579,0)))</f>
        <v>No</v>
      </c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3.5" customHeight="1">
      <c r="A580" s="26" t="s">
        <v>785</v>
      </c>
      <c r="B580" s="26">
        <f t="shared" si="10"/>
        <v>5</v>
      </c>
      <c r="C580" s="26">
        <f t="shared" si="11"/>
        <v>33</v>
      </c>
      <c r="D580" s="26"/>
      <c r="E580" s="26">
        <f>plan_id</f>
        <v>510</v>
      </c>
      <c r="F580" s="26">
        <f t="shared" si="1"/>
        <v>2002</v>
      </c>
      <c r="G580" s="26">
        <f>VLOOKUP(INDIRECT(CHAR(39)&amp;$A580&amp;CHAR(39)&amp;"!r2c"&amp;$C580,0),variables,2,0)</f>
        <v>10951</v>
      </c>
      <c r="H580" s="28" t="str">
        <f t="array" ref="H580">IF(AND(G580&gt;=10861,G580&lt;=10863),TEXT(INDIRECT(CHAR(39)&amp;$A580&amp;CHAR(39)&amp;"!r"&amp;$B580&amp;"c"&amp;$C580,0),"dd-mmm-yyyy"),(INDIRECT(CHAR(39)&amp;$A580&amp;CHAR(39)&amp;"!r"&amp;$B580&amp;"c"&amp;$C580,0)))</f>
        <v>No</v>
      </c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3.5" customHeight="1">
      <c r="A581" s="26" t="s">
        <v>785</v>
      </c>
      <c r="B581" s="26">
        <f t="shared" si="10"/>
        <v>5</v>
      </c>
      <c r="C581" s="26">
        <f t="shared" si="11"/>
        <v>34</v>
      </c>
      <c r="D581" s="26"/>
      <c r="E581" s="26">
        <f>plan_id</f>
        <v>510</v>
      </c>
      <c r="F581" s="26">
        <f t="shared" si="1"/>
        <v>2002</v>
      </c>
      <c r="G581" s="26">
        <f>VLOOKUP(INDIRECT(CHAR(39)&amp;$A581&amp;CHAR(39)&amp;"!r2c"&amp;$C581,0),variables,2,0)</f>
        <v>10950</v>
      </c>
      <c r="H581" s="28" t="str">
        <f t="array" ref="H581">IF(AND(G581&gt;=10861,G581&lt;=10863),TEXT(INDIRECT(CHAR(39)&amp;$A581&amp;CHAR(39)&amp;"!r"&amp;$B581&amp;"c"&amp;$C581,0),"dd-mmm-yyyy"),(INDIRECT(CHAR(39)&amp;$A581&amp;CHAR(39)&amp;"!r"&amp;$B581&amp;"c"&amp;$C581,0)))</f>
        <v/>
      </c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3.5" customHeight="1">
      <c r="A582" s="26" t="s">
        <v>785</v>
      </c>
      <c r="B582" s="26">
        <f t="shared" si="10"/>
        <v>5</v>
      </c>
      <c r="C582" s="26">
        <f t="shared" si="11"/>
        <v>35</v>
      </c>
      <c r="D582" s="26"/>
      <c r="E582" s="26">
        <f>plan_id</f>
        <v>510</v>
      </c>
      <c r="F582" s="26">
        <f t="shared" si="1"/>
        <v>2002</v>
      </c>
      <c r="G582" s="26">
        <f>VLOOKUP(INDIRECT(CHAR(39)&amp;$A582&amp;CHAR(39)&amp;"!r2c"&amp;$C582,0),variables,2,0)</f>
        <v>10954</v>
      </c>
      <c r="H582" s="31">
        <f t="array" ref="H582">IF(AND(G582&gt;=10861,G582&lt;=10863),TEXT(INDIRECT(CHAR(39)&amp;$A582&amp;CHAR(39)&amp;"!r"&amp;$B582&amp;"c"&amp;$C582,0),"dd-mmm-yyyy"),(INDIRECT(CHAR(39)&amp;$A582&amp;CHAR(39)&amp;"!r"&amp;$B582&amp;"c"&amp;$C582,0)))</f>
        <v>0.035</v>
      </c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3.5" customHeight="1">
      <c r="A583" s="26" t="s">
        <v>785</v>
      </c>
      <c r="B583" s="26">
        <f t="shared" si="10"/>
        <v>5</v>
      </c>
      <c r="C583" s="26">
        <f t="shared" si="11"/>
        <v>36</v>
      </c>
      <c r="D583" s="26"/>
      <c r="E583" s="26">
        <f>plan_id</f>
        <v>510</v>
      </c>
      <c r="F583" s="26">
        <f t="shared" si="1"/>
        <v>2002</v>
      </c>
      <c r="G583" s="26">
        <f>VLOOKUP(INDIRECT(CHAR(39)&amp;$A583&amp;CHAR(39)&amp;"!r2c"&amp;$C583,0),variables,2,0)</f>
        <v>10955</v>
      </c>
      <c r="H583" s="31">
        <f t="array" ref="H583">IF(AND(G583&gt;=10861,G583&lt;=10863),TEXT(INDIRECT(CHAR(39)&amp;$A583&amp;CHAR(39)&amp;"!r"&amp;$B583&amp;"c"&amp;$C583,0),"dd-mmm-yyyy"),(INDIRECT(CHAR(39)&amp;$A583&amp;CHAR(39)&amp;"!r"&amp;$B583&amp;"c"&amp;$C583,0)))</f>
        <v>0.085</v>
      </c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3.5" customHeight="1">
      <c r="A584" s="26" t="s">
        <v>785</v>
      </c>
      <c r="B584" s="26">
        <f t="shared" si="10"/>
        <v>5</v>
      </c>
      <c r="C584" s="26">
        <f t="shared" si="11"/>
        <v>37</v>
      </c>
      <c r="D584" s="26"/>
      <c r="E584" s="26">
        <f>plan_id</f>
        <v>510</v>
      </c>
      <c r="F584" s="26">
        <f t="shared" si="1"/>
        <v>2002</v>
      </c>
      <c r="G584" s="26">
        <f>VLOOKUP(INDIRECT(CHAR(39)&amp;$A584&amp;CHAR(39)&amp;"!r2c"&amp;$C584,0),variables,2,0)</f>
        <v>10956</v>
      </c>
      <c r="H584" s="31" t="str">
        <f t="array" ref="H584">IF(AND(G584&gt;=10861,G584&lt;=10863),TEXT(INDIRECT(CHAR(39)&amp;$A584&amp;CHAR(39)&amp;"!r"&amp;$B584&amp;"c"&amp;$C584,0),"dd-mmm-yyyy"),(INDIRECT(CHAR(39)&amp;$A584&amp;CHAR(39)&amp;"!r"&amp;$B584&amp;"c"&amp;$C584,0)))</f>
        <v/>
      </c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3.5" customHeight="1">
      <c r="A585" s="26" t="s">
        <v>785</v>
      </c>
      <c r="B585" s="26">
        <f t="shared" si="10"/>
        <v>5</v>
      </c>
      <c r="C585" s="26">
        <f t="shared" si="11"/>
        <v>38</v>
      </c>
      <c r="D585" s="26"/>
      <c r="E585" s="26">
        <f>plan_id</f>
        <v>510</v>
      </c>
      <c r="F585" s="26">
        <f t="shared" si="1"/>
        <v>2002</v>
      </c>
      <c r="G585" s="26">
        <f>VLOOKUP(INDIRECT(CHAR(39)&amp;$A585&amp;CHAR(39)&amp;"!r2c"&amp;$C585,0),variables,2,0)</f>
        <v>10959</v>
      </c>
      <c r="H585" s="28" t="str">
        <f t="array" ref="H585">IF(AND(G585&gt;=10861,G585&lt;=10863),TEXT(INDIRECT(CHAR(39)&amp;$A585&amp;CHAR(39)&amp;"!r"&amp;$B585&amp;"c"&amp;$C585,0),"dd-mmm-yyyy"),(INDIRECT(CHAR(39)&amp;$A585&amp;CHAR(39)&amp;"!r"&amp;$B585&amp;"c"&amp;$C585,0)))</f>
        <v>5.90% - 10.10%</v>
      </c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3.5" customHeight="1">
      <c r="A586" s="26" t="s">
        <v>785</v>
      </c>
      <c r="B586" s="26">
        <f t="shared" si="10"/>
        <v>5</v>
      </c>
      <c r="C586" s="26">
        <f t="shared" si="11"/>
        <v>39</v>
      </c>
      <c r="D586" s="26"/>
      <c r="E586" s="26">
        <f>plan_id</f>
        <v>510</v>
      </c>
      <c r="F586" s="26">
        <f t="shared" si="1"/>
        <v>2002</v>
      </c>
      <c r="G586" s="26">
        <f>VLOOKUP(INDIRECT(CHAR(39)&amp;$A586&amp;CHAR(39)&amp;"!r2c"&amp;$C586,0),variables,2,0)</f>
        <v>10962</v>
      </c>
      <c r="H586" s="28" t="str">
        <f t="array" ref="H586">IF(AND(G586&gt;=10861,G586&lt;=10863),TEXT(INDIRECT(CHAR(39)&amp;$A586&amp;CHAR(39)&amp;"!r"&amp;$B586&amp;"c"&amp;$C586,0),"dd-mmm-yyyy"),(INDIRECT(CHAR(39)&amp;$A586&amp;CHAR(39)&amp;"!r"&amp;$B586&amp;"c"&amp;$C586,0)))</f>
        <v>Pg.No 37</v>
      </c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3.5" customHeight="1">
      <c r="A587" s="26" t="s">
        <v>785</v>
      </c>
      <c r="B587" s="26">
        <f t="shared" si="10"/>
        <v>5</v>
      </c>
      <c r="C587" s="26">
        <f t="shared" si="11"/>
        <v>40</v>
      </c>
      <c r="D587" s="26"/>
      <c r="E587" s="26">
        <f>plan_id</f>
        <v>510</v>
      </c>
      <c r="F587" s="26">
        <f t="shared" si="1"/>
        <v>2002</v>
      </c>
      <c r="G587" s="26">
        <f>VLOOKUP(INDIRECT(CHAR(39)&amp;$A587&amp;CHAR(39)&amp;"!r2c"&amp;$C587,0),variables,2,0)</f>
        <v>10964</v>
      </c>
      <c r="H587" s="28" t="str">
        <f t="array" ref="H587">IF(AND(G587&gt;=10861,G587&lt;=10863),TEXT(INDIRECT(CHAR(39)&amp;$A587&amp;CHAR(39)&amp;"!r"&amp;$B587&amp;"c"&amp;$C587,0),"dd-mmm-yyyy"),(INDIRECT(CHAR(39)&amp;$A587&amp;CHAR(39)&amp;"!r"&amp;$B587&amp;"c"&amp;$C587,0)))</f>
        <v>Pg.No 37</v>
      </c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3.5" customHeight="1">
      <c r="A588" s="26" t="s">
        <v>785</v>
      </c>
      <c r="B588" s="26">
        <f t="shared" si="10"/>
        <v>5</v>
      </c>
      <c r="C588" s="26">
        <f t="shared" si="11"/>
        <v>41</v>
      </c>
      <c r="D588" s="26"/>
      <c r="E588" s="26">
        <f>plan_id</f>
        <v>510</v>
      </c>
      <c r="F588" s="26">
        <f t="shared" si="1"/>
        <v>2002</v>
      </c>
      <c r="G588" s="26">
        <f>VLOOKUP(INDIRECT(CHAR(39)&amp;$A588&amp;CHAR(39)&amp;"!r2c"&amp;$C588,0),variables,2,0)</f>
        <v>10967</v>
      </c>
      <c r="H588" s="28" t="str">
        <f t="array" ref="H588">IF(AND(G588&gt;=10861,G588&lt;=10863),TEXT(INDIRECT(CHAR(39)&amp;$A588&amp;CHAR(39)&amp;"!r"&amp;$B588&amp;"c"&amp;$C588,0),"dd-mmm-yyyy"),(INDIRECT(CHAR(39)&amp;$A588&amp;CHAR(39)&amp;"!r"&amp;$B588&amp;"c"&amp;$C588,0)))</f>
        <v>1995 George B.Buck Mortality Table</v>
      </c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3.5" customHeight="1">
      <c r="A589" s="26" t="s">
        <v>785</v>
      </c>
      <c r="B589" s="26">
        <f t="shared" si="10"/>
        <v>5</v>
      </c>
      <c r="C589" s="26">
        <f t="shared" si="11"/>
        <v>42</v>
      </c>
      <c r="D589" s="26"/>
      <c r="E589" s="26">
        <f>plan_id</f>
        <v>510</v>
      </c>
      <c r="F589" s="26">
        <f t="shared" si="1"/>
        <v>2002</v>
      </c>
      <c r="G589" s="26">
        <f>VLOOKUP(INDIRECT(CHAR(39)&amp;$A589&amp;CHAR(39)&amp;"!r2c"&amp;$C589,0),variables,2,0)</f>
        <v>10968</v>
      </c>
      <c r="H589" s="28">
        <f t="array" ref="H589">IF(AND(G589&gt;=10861,G589&lt;=10863),TEXT(INDIRECT(CHAR(39)&amp;$A589&amp;CHAR(39)&amp;"!r"&amp;$B589&amp;"c"&amp;$C589,0),"dd-mmm-yyyy"),(INDIRECT(CHAR(39)&amp;$A589&amp;CHAR(39)&amp;"!r"&amp;$B589&amp;"c"&amp;$C589,0)))</f>
        <v>1995</v>
      </c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3.5" customHeight="1">
      <c r="A590" s="26" t="s">
        <v>785</v>
      </c>
      <c r="B590" s="26">
        <f t="shared" si="10"/>
        <v>5</v>
      </c>
      <c r="C590" s="26">
        <f t="shared" si="11"/>
        <v>43</v>
      </c>
      <c r="D590" s="26"/>
      <c r="E590" s="26">
        <f>plan_id</f>
        <v>510</v>
      </c>
      <c r="F590" s="26">
        <f t="shared" si="1"/>
        <v>2002</v>
      </c>
      <c r="G590" s="26">
        <f>VLOOKUP(INDIRECT(CHAR(39)&amp;$A590&amp;CHAR(39)&amp;"!r2c"&amp;$C590,0),variables,2,0)</f>
        <v>10969</v>
      </c>
      <c r="H590" s="28" t="str">
        <f t="array" ref="H590">IF(AND(G590&gt;=10861,G590&lt;=10863),TEXT(INDIRECT(CHAR(39)&amp;$A590&amp;CHAR(39)&amp;"!r"&amp;$B590&amp;"c"&amp;$C590,0),"dd-mmm-yyyy"),(INDIRECT(CHAR(39)&amp;$A590&amp;CHAR(39)&amp;"!r"&amp;$B590&amp;"c"&amp;$C590,0)))</f>
        <v/>
      </c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3.5" customHeight="1">
      <c r="A591" s="26" t="s">
        <v>785</v>
      </c>
      <c r="B591" s="26">
        <f t="shared" si="10"/>
        <v>5</v>
      </c>
      <c r="C591" s="26">
        <f t="shared" si="11"/>
        <v>44</v>
      </c>
      <c r="D591" s="26"/>
      <c r="E591" s="26">
        <f>plan_id</f>
        <v>510</v>
      </c>
      <c r="F591" s="26">
        <f t="shared" si="1"/>
        <v>2002</v>
      </c>
      <c r="G591" s="26">
        <f>VLOOKUP(INDIRECT(CHAR(39)&amp;$A591&amp;CHAR(39)&amp;"!r2c"&amp;$C591,0),variables,2,0)</f>
        <v>10970</v>
      </c>
      <c r="H591" s="28" t="str">
        <f t="array" ref="H591">IF(AND(G591&gt;=10861,G591&lt;=10863),TEXT(INDIRECT(CHAR(39)&amp;$A591&amp;CHAR(39)&amp;"!r"&amp;$B591&amp;"c"&amp;$C591,0),"dd-mmm-yyyy"),(INDIRECT(CHAR(39)&amp;$A591&amp;CHAR(39)&amp;"!r"&amp;$B591&amp;"c"&amp;$C591,0)))</f>
        <v/>
      </c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3.5" customHeight="1">
      <c r="A592" s="26" t="s">
        <v>785</v>
      </c>
      <c r="B592" s="26">
        <f t="shared" si="10"/>
        <v>5</v>
      </c>
      <c r="C592" s="26">
        <f t="shared" si="11"/>
        <v>45</v>
      </c>
      <c r="D592" s="26"/>
      <c r="E592" s="26">
        <f>plan_id</f>
        <v>510</v>
      </c>
      <c r="F592" s="26">
        <f t="shared" si="1"/>
        <v>2002</v>
      </c>
      <c r="G592" s="26">
        <f>VLOOKUP(INDIRECT(CHAR(39)&amp;$A592&amp;CHAR(39)&amp;"!r2c"&amp;$C592,0),variables,2,0)</f>
        <v>10971</v>
      </c>
      <c r="H592" s="28" t="str">
        <f t="array" ref="H592">IF(AND(G592&gt;=10861,G592&lt;=10863),TEXT(INDIRECT(CHAR(39)&amp;$A592&amp;CHAR(39)&amp;"!r"&amp;$B592&amp;"c"&amp;$C592,0),"dd-mmm-yyyy"),(INDIRECT(CHAR(39)&amp;$A592&amp;CHAR(39)&amp;"!r"&amp;$B592&amp;"c"&amp;$C592,0)))</f>
        <v>Beneficiaries - Males: 3 Years, Female: 1 year</v>
      </c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3.5" customHeight="1">
      <c r="A593" s="26" t="s">
        <v>785</v>
      </c>
      <c r="B593" s="26">
        <f t="shared" si="10"/>
        <v>5</v>
      </c>
      <c r="C593" s="26">
        <f t="shared" si="11"/>
        <v>46</v>
      </c>
      <c r="D593" s="26"/>
      <c r="E593" s="26">
        <f>plan_id</f>
        <v>510</v>
      </c>
      <c r="F593" s="26">
        <f t="shared" si="1"/>
        <v>2002</v>
      </c>
      <c r="G593" s="26">
        <f>VLOOKUP(INDIRECT(CHAR(39)&amp;$A593&amp;CHAR(39)&amp;"!r2c"&amp;$C593,0),variables,2,0)</f>
        <v>10972</v>
      </c>
      <c r="H593" s="28" t="str">
        <f t="array" ref="H593">IF(AND(G593&gt;=10861,G593&lt;=10863),TEXT(INDIRECT(CHAR(39)&amp;$A593&amp;CHAR(39)&amp;"!r"&amp;$B593&amp;"c"&amp;$C593,0),"dd-mmm-yyyy"),(INDIRECT(CHAR(39)&amp;$A593&amp;CHAR(39)&amp;"!r"&amp;$B593&amp;"c"&amp;$C593,0)))</f>
        <v>Level Percent Open</v>
      </c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3.5" customHeight="1">
      <c r="A594" s="26" t="s">
        <v>785</v>
      </c>
      <c r="B594" s="26">
        <f t="shared" si="10"/>
        <v>5</v>
      </c>
      <c r="C594" s="26">
        <f t="shared" si="11"/>
        <v>47</v>
      </c>
      <c r="D594" s="26"/>
      <c r="E594" s="26">
        <f>plan_id</f>
        <v>510</v>
      </c>
      <c r="F594" s="26">
        <f t="shared" si="1"/>
        <v>2002</v>
      </c>
      <c r="G594" s="26">
        <f>VLOOKUP(INDIRECT(CHAR(39)&amp;$A594&amp;CHAR(39)&amp;"!r2c"&amp;$C594,0),variables,2,0)</f>
        <v>10973</v>
      </c>
      <c r="H594" s="28" t="str">
        <f t="array" ref="H594">IF(AND(G594&gt;=10861,G594&lt;=10863),TEXT(INDIRECT(CHAR(39)&amp;$A594&amp;CHAR(39)&amp;"!r"&amp;$B594&amp;"c"&amp;$C594,0),"dd-mmm-yyyy"),(INDIRECT(CHAR(39)&amp;$A594&amp;CHAR(39)&amp;"!r"&amp;$B594&amp;"c"&amp;$C594,0)))</f>
        <v>40 Years</v>
      </c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3.5" customHeight="1">
      <c r="A595" s="26" t="s">
        <v>785</v>
      </c>
      <c r="B595" s="26">
        <f t="shared" si="10"/>
        <v>5</v>
      </c>
      <c r="C595" s="26">
        <f t="shared" si="11"/>
        <v>48</v>
      </c>
      <c r="D595" s="26"/>
      <c r="E595" s="26">
        <f>plan_id</f>
        <v>510</v>
      </c>
      <c r="F595" s="26">
        <f t="shared" si="1"/>
        <v>2002</v>
      </c>
      <c r="G595" s="26">
        <f>VLOOKUP(INDIRECT(CHAR(39)&amp;$A595&amp;CHAR(39)&amp;"!r2c"&amp;$C595,0),variables,2,0)</f>
        <v>10975</v>
      </c>
      <c r="H595" s="28" t="str">
        <f t="array" ref="H595">IF(AND(G595&gt;=10861,G595&lt;=10863),TEXT(INDIRECT(CHAR(39)&amp;$A595&amp;CHAR(39)&amp;"!r"&amp;$B595&amp;"c"&amp;$C595,0),"dd-mmm-yyyy"),(INDIRECT(CHAR(39)&amp;$A595&amp;CHAR(39)&amp;"!r"&amp;$B595&amp;"c"&amp;$C595,0)))</f>
        <v>PUC</v>
      </c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3.5" customHeight="1">
      <c r="A596" s="26" t="s">
        <v>785</v>
      </c>
      <c r="B596" s="26">
        <f t="shared" si="10"/>
        <v>5</v>
      </c>
      <c r="C596" s="26">
        <f t="shared" si="11"/>
        <v>49</v>
      </c>
      <c r="D596" s="26"/>
      <c r="E596" s="26">
        <f>plan_id</f>
        <v>510</v>
      </c>
      <c r="F596" s="26">
        <f t="shared" si="1"/>
        <v>2002</v>
      </c>
      <c r="G596" s="26">
        <f>VLOOKUP(INDIRECT(CHAR(39)&amp;$A596&amp;CHAR(39)&amp;"!r2c"&amp;$C596,0),variables,2,0)</f>
        <v>10976</v>
      </c>
      <c r="H596" s="31">
        <f t="array" ref="H596">IF(AND(G596&gt;=10861,G596&lt;=10863),TEXT(INDIRECT(CHAR(39)&amp;$A596&amp;CHAR(39)&amp;"!r"&amp;$B596&amp;"c"&amp;$C596,0),"dd-mmm-yyyy"),(INDIRECT(CHAR(39)&amp;$A596&amp;CHAR(39)&amp;"!r"&amp;$B596&amp;"c"&amp;$C596,0)))</f>
        <v>0.085</v>
      </c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3.5" customHeight="1">
      <c r="A597" s="26" t="s">
        <v>785</v>
      </c>
      <c r="B597" s="26">
        <f t="shared" si="10"/>
        <v>5</v>
      </c>
      <c r="C597" s="26">
        <f t="shared" si="11"/>
        <v>50</v>
      </c>
      <c r="D597" s="26"/>
      <c r="E597" s="26">
        <f>plan_id</f>
        <v>510</v>
      </c>
      <c r="F597" s="26">
        <f t="shared" si="1"/>
        <v>2002</v>
      </c>
      <c r="G597" s="26">
        <f>VLOOKUP(INDIRECT(CHAR(39)&amp;$A597&amp;CHAR(39)&amp;"!r2c"&amp;$C597,0),variables,2,0)</f>
        <v>10977</v>
      </c>
      <c r="H597" s="28" t="str">
        <f t="array" ref="H597">IF(AND(G597&gt;=10861,G597&lt;=10863),TEXT(INDIRECT(CHAR(39)&amp;$A597&amp;CHAR(39)&amp;"!r"&amp;$B597&amp;"c"&amp;$C597,0),"dd-mmm-yyyy"),(INDIRECT(CHAR(39)&amp;$A597&amp;CHAR(39)&amp;"!r"&amp;$B597&amp;"c"&amp;$C597,0)))</f>
        <v>No</v>
      </c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3.5" customHeight="1">
      <c r="A598" s="26" t="s">
        <v>785</v>
      </c>
      <c r="B598" s="26">
        <f t="shared" si="10"/>
        <v>5</v>
      </c>
      <c r="C598" s="26">
        <f t="shared" si="11"/>
        <v>51</v>
      </c>
      <c r="D598" s="26"/>
      <c r="E598" s="26">
        <f>plan_id</f>
        <v>510</v>
      </c>
      <c r="F598" s="26">
        <f t="shared" si="1"/>
        <v>2002</v>
      </c>
      <c r="G598" s="26">
        <f>VLOOKUP(INDIRECT(CHAR(39)&amp;$A598&amp;CHAR(39)&amp;"!r2c"&amp;$C598,0),variables,2,0)</f>
        <v>10978</v>
      </c>
      <c r="H598" s="31">
        <f t="array" ref="H598">IF(AND(G598&gt;=10861,G598&lt;=10863),TEXT(INDIRECT(CHAR(39)&amp;$A598&amp;CHAR(39)&amp;"!r"&amp;$B598&amp;"c"&amp;$C598,0),"dd-mmm-yyyy"),(INDIRECT(CHAR(39)&amp;$A598&amp;CHAR(39)&amp;"!r"&amp;$B598&amp;"c"&amp;$C598,0)))</f>
        <v>0.085</v>
      </c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3.5" customHeight="1">
      <c r="A599" s="26" t="s">
        <v>785</v>
      </c>
      <c r="B599" s="26">
        <f t="shared" si="10"/>
        <v>5</v>
      </c>
      <c r="C599" s="26">
        <f t="shared" si="11"/>
        <v>52</v>
      </c>
      <c r="D599" s="26"/>
      <c r="E599" s="26">
        <f>plan_id</f>
        <v>510</v>
      </c>
      <c r="F599" s="26">
        <f t="shared" si="1"/>
        <v>2002</v>
      </c>
      <c r="G599" s="26">
        <f>VLOOKUP(INDIRECT(CHAR(39)&amp;$A599&amp;CHAR(39)&amp;"!r2c"&amp;$C599,0),variables,2,0)</f>
        <v>10979</v>
      </c>
      <c r="H599" s="28" t="str">
        <f t="array" ref="H599">IF(AND(G599&gt;=10861,G599&lt;=10863),TEXT(INDIRECT(CHAR(39)&amp;$A599&amp;CHAR(39)&amp;"!r"&amp;$B599&amp;"c"&amp;$C599,0),"dd-mmm-yyyy"),(INDIRECT(CHAR(39)&amp;$A599&amp;CHAR(39)&amp;"!r"&amp;$B599&amp;"c"&amp;$C599,0)))</f>
        <v/>
      </c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3.5" customHeight="1">
      <c r="A600" s="26" t="s">
        <v>785</v>
      </c>
      <c r="B600" s="26">
        <f t="shared" si="10"/>
        <v>5</v>
      </c>
      <c r="C600" s="26">
        <f t="shared" si="11"/>
        <v>53</v>
      </c>
      <c r="D600" s="26"/>
      <c r="E600" s="26">
        <f>plan_id</f>
        <v>510</v>
      </c>
      <c r="F600" s="26">
        <f t="shared" si="1"/>
        <v>2002</v>
      </c>
      <c r="G600" s="26">
        <f>VLOOKUP(INDIRECT(CHAR(39)&amp;$A600&amp;CHAR(39)&amp;"!r2c"&amp;$C600,0),variables,2,0)</f>
        <v>10980</v>
      </c>
      <c r="H600" s="31">
        <f t="array" ref="H600">IF(AND(G600&gt;=10861,G600&lt;=10863),TEXT(INDIRECT(CHAR(39)&amp;$A600&amp;CHAR(39)&amp;"!r"&amp;$B600&amp;"c"&amp;$C600,0),"dd-mmm-yyyy"),(INDIRECT(CHAR(39)&amp;$A600&amp;CHAR(39)&amp;"!r"&amp;$B600&amp;"c"&amp;$C600,0)))</f>
        <v>-0.0312</v>
      </c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3.5" customHeight="1">
      <c r="A601" s="26" t="s">
        <v>785</v>
      </c>
      <c r="B601" s="26">
        <f t="shared" si="10"/>
        <v>5</v>
      </c>
      <c r="C601" s="26">
        <f t="shared" si="11"/>
        <v>54</v>
      </c>
      <c r="D601" s="26"/>
      <c r="E601" s="26">
        <f>plan_id</f>
        <v>510</v>
      </c>
      <c r="F601" s="26">
        <f t="shared" si="1"/>
        <v>2002</v>
      </c>
      <c r="G601" s="26">
        <f>VLOOKUP(INDIRECT(CHAR(39)&amp;$A601&amp;CHAR(39)&amp;"!r2c"&amp;$C601,0),variables,2,0)</f>
        <v>10981</v>
      </c>
      <c r="H601" s="31">
        <f t="array" ref="H601">IF(AND(G601&gt;=10861,G601&lt;=10863),TEXT(INDIRECT(CHAR(39)&amp;$A601&amp;CHAR(39)&amp;"!r"&amp;$B601&amp;"c"&amp;$C601,0),"dd-mmm-yyyy"),(INDIRECT(CHAR(39)&amp;$A601&amp;CHAR(39)&amp;"!r"&amp;$B601&amp;"c"&amp;$C601,0)))</f>
        <v>-0.0312</v>
      </c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3.5" customHeight="1">
      <c r="A602" s="26" t="s">
        <v>785</v>
      </c>
      <c r="B602" s="26">
        <f t="shared" si="10"/>
        <v>5</v>
      </c>
      <c r="C602" s="26">
        <f t="shared" si="11"/>
        <v>55</v>
      </c>
      <c r="D602" s="26"/>
      <c r="E602" s="26">
        <f>plan_id</f>
        <v>510</v>
      </c>
      <c r="F602" s="26">
        <f t="shared" si="1"/>
        <v>2002</v>
      </c>
      <c r="G602" s="26">
        <f>VLOOKUP(INDIRECT(CHAR(39)&amp;$A602&amp;CHAR(39)&amp;"!r2c"&amp;$C602,0),variables,2,0)</f>
        <v>10706</v>
      </c>
      <c r="H602" s="31" t="str">
        <f t="array" ref="H602">IF(AND(G602&gt;=10861,G602&lt;=10863),TEXT(INDIRECT(CHAR(39)&amp;$A602&amp;CHAR(39)&amp;"!r"&amp;$B602&amp;"c"&amp;$C602,0),"dd-mmm-yyyy"),(INDIRECT(CHAR(39)&amp;$A602&amp;CHAR(39)&amp;"!r"&amp;$B602&amp;"c"&amp;$C602,0)))</f>
        <v/>
      </c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3.5" customHeight="1">
      <c r="A603" s="26" t="s">
        <v>785</v>
      </c>
      <c r="B603" s="26">
        <f t="shared" si="10"/>
        <v>5</v>
      </c>
      <c r="C603" s="26">
        <f t="shared" si="11"/>
        <v>56</v>
      </c>
      <c r="D603" s="26"/>
      <c r="E603" s="26">
        <f>plan_id</f>
        <v>510</v>
      </c>
      <c r="F603" s="26">
        <f t="shared" si="1"/>
        <v>2002</v>
      </c>
      <c r="G603" s="26">
        <f>VLOOKUP(INDIRECT(CHAR(39)&amp;$A603&amp;CHAR(39)&amp;"!r2c"&amp;$C603,0),variables,2,0)</f>
        <v>10983</v>
      </c>
      <c r="H603" s="28" t="str">
        <f t="array" ref="H603">IF(AND(G603&gt;=10861,G603&lt;=10863),TEXT(INDIRECT(CHAR(39)&amp;$A603&amp;CHAR(39)&amp;"!r"&amp;$B603&amp;"c"&amp;$C603,0),"dd-mmm-yyyy"),(INDIRECT(CHAR(39)&amp;$A603&amp;CHAR(39)&amp;"!r"&amp;$B603&amp;"c"&amp;$C603,0)))</f>
        <v>No</v>
      </c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3.5" customHeight="1">
      <c r="A604" s="26" t="s">
        <v>785</v>
      </c>
      <c r="B604" s="26">
        <f t="shared" si="10"/>
        <v>5</v>
      </c>
      <c r="C604" s="26">
        <f t="shared" si="11"/>
        <v>57</v>
      </c>
      <c r="D604" s="26"/>
      <c r="E604" s="26">
        <f>plan_id</f>
        <v>510</v>
      </c>
      <c r="F604" s="26">
        <f t="shared" si="1"/>
        <v>2002</v>
      </c>
      <c r="G604" s="26">
        <f>VLOOKUP(INDIRECT(CHAR(39)&amp;$A604&amp;CHAR(39)&amp;"!r2c"&amp;$C604,0),variables,2,0)</f>
        <v>10989</v>
      </c>
      <c r="H604" s="29">
        <f t="array" ref="H604">IF(AND(G604&gt;=10861,G604&lt;=10863),TEXT(INDIRECT(CHAR(39)&amp;$A604&amp;CHAR(39)&amp;"!r"&amp;$B604&amp;"c"&amp;$C604,0),"dd-mmm-yyyy"),(INDIRECT(CHAR(39)&amp;$A604&amp;CHAR(39)&amp;"!r"&amp;$B604&amp;"c"&amp;$C604,0)))</f>
        <v>22366285000</v>
      </c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3.5" customHeight="1">
      <c r="A605" s="26" t="s">
        <v>785</v>
      </c>
      <c r="B605" s="26">
        <f t="shared" si="10"/>
        <v>5</v>
      </c>
      <c r="C605" s="26">
        <f t="shared" si="11"/>
        <v>58</v>
      </c>
      <c r="D605" s="26"/>
      <c r="E605" s="26">
        <f>plan_id</f>
        <v>510</v>
      </c>
      <c r="F605" s="26">
        <f t="shared" si="1"/>
        <v>2002</v>
      </c>
      <c r="G605" s="26">
        <f>VLOOKUP(INDIRECT(CHAR(39)&amp;$A605&amp;CHAR(39)&amp;"!r2c"&amp;$C605,0),variables,2,0)</f>
        <v>10990</v>
      </c>
      <c r="H605" s="29">
        <f t="array" ref="H605">IF(AND(G605&gt;=10861,G605&lt;=10863),TEXT(INDIRECT(CHAR(39)&amp;$A605&amp;CHAR(39)&amp;"!r"&amp;$B605&amp;"c"&amp;$C605,0),"dd-mmm-yyyy"),(INDIRECT(CHAR(39)&amp;$A605&amp;CHAR(39)&amp;"!r"&amp;$B605&amp;"c"&amp;$C605,0)))</f>
        <v>43047674000</v>
      </c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3.5" customHeight="1">
      <c r="A606" s="26" t="s">
        <v>785</v>
      </c>
      <c r="B606" s="26">
        <f t="shared" si="10"/>
        <v>5</v>
      </c>
      <c r="C606" s="26">
        <f t="shared" si="11"/>
        <v>59</v>
      </c>
      <c r="D606" s="26"/>
      <c r="E606" s="26">
        <f>plan_id</f>
        <v>510</v>
      </c>
      <c r="F606" s="26">
        <f t="shared" si="1"/>
        <v>2002</v>
      </c>
      <c r="G606" s="26">
        <f>VLOOKUP(INDIRECT(CHAR(39)&amp;$A606&amp;CHAR(39)&amp;"!r2c"&amp;$C606,0),variables,2,0)</f>
        <v>10991</v>
      </c>
      <c r="H606" s="29">
        <f t="array" ref="H606">IF(AND(G606&gt;=10861,G606&lt;=10863),TEXT(INDIRECT(CHAR(39)&amp;$A606&amp;CHAR(39)&amp;"!r"&amp;$B606&amp;"c"&amp;$C606,0),"dd-mmm-yyyy"),(INDIRECT(CHAR(39)&amp;$A606&amp;CHAR(39)&amp;"!r"&amp;$B606&amp;"c"&amp;$C606,0)))</f>
        <v>20681389000</v>
      </c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3.5" customHeight="1">
      <c r="A607" s="26" t="s">
        <v>785</v>
      </c>
      <c r="B607" s="26">
        <f t="shared" si="10"/>
        <v>5</v>
      </c>
      <c r="C607" s="26">
        <f t="shared" si="11"/>
        <v>60</v>
      </c>
      <c r="D607" s="26"/>
      <c r="E607" s="26">
        <f>plan_id</f>
        <v>510</v>
      </c>
      <c r="F607" s="26">
        <f t="shared" si="1"/>
        <v>2002</v>
      </c>
      <c r="G607" s="26">
        <f>VLOOKUP(INDIRECT(CHAR(39)&amp;$A607&amp;CHAR(39)&amp;"!r2c"&amp;$C607,0),variables,2,0)</f>
        <v>10992</v>
      </c>
      <c r="H607" s="31">
        <f t="array" ref="H607">IF(AND(G607&gt;=10861,G607&lt;=10863),TEXT(INDIRECT(CHAR(39)&amp;$A607&amp;CHAR(39)&amp;"!r"&amp;$B607&amp;"c"&amp;$C607,0),"dd-mmm-yyyy"),(INDIRECT(CHAR(39)&amp;$A607&amp;CHAR(39)&amp;"!r"&amp;$B607&amp;"c"&amp;$C607,0)))</f>
        <v>0.52</v>
      </c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3.5" customHeight="1">
      <c r="A608" s="26" t="s">
        <v>785</v>
      </c>
      <c r="B608" s="26">
        <f t="shared" si="10"/>
        <v>5</v>
      </c>
      <c r="C608" s="26">
        <f t="shared" si="11"/>
        <v>61</v>
      </c>
      <c r="D608" s="26"/>
      <c r="E608" s="26">
        <f>plan_id</f>
        <v>510</v>
      </c>
      <c r="F608" s="26">
        <f t="shared" si="1"/>
        <v>2002</v>
      </c>
      <c r="G608" s="26">
        <f>VLOOKUP(INDIRECT(CHAR(39)&amp;$A608&amp;CHAR(39)&amp;"!r2c"&amp;$C608,0),variables,2,0)</f>
        <v>10993</v>
      </c>
      <c r="H608" s="29">
        <f t="array" ref="H608">IF(AND(G608&gt;=10861,G608&lt;=10863),TEXT(INDIRECT(CHAR(39)&amp;$A608&amp;CHAR(39)&amp;"!r"&amp;$B608&amp;"c"&amp;$C608,0),"dd-mmm-yyyy"),(INDIRECT(CHAR(39)&amp;$A608&amp;CHAR(39)&amp;"!r"&amp;$B608&amp;"c"&amp;$C608,0)))</f>
        <v>6785236000</v>
      </c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3.5" customHeight="1">
      <c r="A609" s="26" t="s">
        <v>785</v>
      </c>
      <c r="B609" s="26">
        <f t="shared" si="10"/>
        <v>5</v>
      </c>
      <c r="C609" s="26">
        <f t="shared" si="11"/>
        <v>62</v>
      </c>
      <c r="D609" s="26"/>
      <c r="E609" s="26">
        <f>plan_id</f>
        <v>510</v>
      </c>
      <c r="F609" s="26">
        <f t="shared" si="1"/>
        <v>2002</v>
      </c>
      <c r="G609" s="26">
        <f>VLOOKUP(INDIRECT(CHAR(39)&amp;$A609&amp;CHAR(39)&amp;"!r2c"&amp;$C609,0),variables,2,0)</f>
        <v>10801</v>
      </c>
      <c r="H609" s="29">
        <f t="array" ref="H609">IF(AND(G609&gt;=10861,G609&lt;=10863),TEXT(INDIRECT(CHAR(39)&amp;$A609&amp;CHAR(39)&amp;"!r"&amp;$B609&amp;"c"&amp;$C609,0),"dd-mmm-yyyy"),(INDIRECT(CHAR(39)&amp;$A609&amp;CHAR(39)&amp;"!r"&amp;$B609&amp;"c"&amp;$C609,0)))</f>
        <v>2696199000</v>
      </c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3.5" customHeight="1">
      <c r="A610" s="26" t="s">
        <v>785</v>
      </c>
      <c r="B610" s="26">
        <f t="shared" si="10"/>
        <v>5</v>
      </c>
      <c r="C610" s="26">
        <f t="shared" si="11"/>
        <v>63</v>
      </c>
      <c r="D610" s="26"/>
      <c r="E610" s="26">
        <f>plan_id</f>
        <v>510</v>
      </c>
      <c r="F610" s="26">
        <f t="shared" si="1"/>
        <v>2002</v>
      </c>
      <c r="G610" s="26">
        <f>VLOOKUP(INDIRECT(CHAR(39)&amp;$A610&amp;CHAR(39)&amp;"!r2c"&amp;$C610,0),variables,2,0)</f>
        <v>10802</v>
      </c>
      <c r="H610" s="29">
        <f t="array" ref="H610">IF(AND(G610&gt;=10861,G610&lt;=10863),TEXT(INDIRECT(CHAR(39)&amp;$A610&amp;CHAR(39)&amp;"!r"&amp;$B610&amp;"c"&amp;$C610,0),"dd-mmm-yyyy"),(INDIRECT(CHAR(39)&amp;$A610&amp;CHAR(39)&amp;"!r"&amp;$B610&amp;"c"&amp;$C610,0)))</f>
        <v>77536000</v>
      </c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3.5" customHeight="1">
      <c r="A611" s="26" t="s">
        <v>785</v>
      </c>
      <c r="B611" s="26">
        <f t="shared" si="10"/>
        <v>5</v>
      </c>
      <c r="C611" s="26">
        <f t="shared" si="11"/>
        <v>64</v>
      </c>
      <c r="D611" s="26"/>
      <c r="E611" s="26">
        <f>plan_id</f>
        <v>510</v>
      </c>
      <c r="F611" s="26">
        <f t="shared" si="1"/>
        <v>2002</v>
      </c>
      <c r="G611" s="26">
        <f>VLOOKUP(INDIRECT(CHAR(39)&amp;$A611&amp;CHAR(39)&amp;"!r2c"&amp;$C611,0),variables,2,0)</f>
        <v>10803</v>
      </c>
      <c r="H611" s="28" t="str">
        <f t="array" ref="H611">IF(AND(G611&gt;=10861,G611&lt;=10863),TEXT(INDIRECT(CHAR(39)&amp;$A611&amp;CHAR(39)&amp;"!r"&amp;$B611&amp;"c"&amp;$C611,0),"dd-mmm-yyyy"),(INDIRECT(CHAR(39)&amp;$A611&amp;CHAR(39)&amp;"!r"&amp;$B611&amp;"c"&amp;$C611,0)))</f>
        <v/>
      </c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3.5" customHeight="1">
      <c r="A612" s="26" t="s">
        <v>785</v>
      </c>
      <c r="B612" s="26">
        <f t="shared" si="10"/>
        <v>5</v>
      </c>
      <c r="C612" s="26">
        <f t="shared" si="11"/>
        <v>65</v>
      </c>
      <c r="D612" s="26"/>
      <c r="E612" s="26">
        <f>plan_id</f>
        <v>510</v>
      </c>
      <c r="F612" s="26">
        <f t="shared" si="1"/>
        <v>2002</v>
      </c>
      <c r="G612" s="26">
        <f>VLOOKUP(INDIRECT(CHAR(39)&amp;$A612&amp;CHAR(39)&amp;"!r2c"&amp;$C612,0),variables,2,0)</f>
        <v>10804</v>
      </c>
      <c r="H612" s="28" t="str">
        <f t="array" ref="H612">IF(AND(G612&gt;=10861,G612&lt;=10863),TEXT(INDIRECT(CHAR(39)&amp;$A612&amp;CHAR(39)&amp;"!r"&amp;$B612&amp;"c"&amp;$C612,0),"dd-mmm-yyyy"),(INDIRECT(CHAR(39)&amp;$A612&amp;CHAR(39)&amp;"!r"&amp;$B612&amp;"c"&amp;$C612,0)))</f>
        <v/>
      </c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3.5" customHeight="1">
      <c r="A613" s="26" t="s">
        <v>785</v>
      </c>
      <c r="B613" s="26">
        <f t="shared" si="10"/>
        <v>5</v>
      </c>
      <c r="C613" s="26">
        <f t="shared" si="11"/>
        <v>66</v>
      </c>
      <c r="D613" s="26"/>
      <c r="E613" s="26">
        <f>plan_id</f>
        <v>510</v>
      </c>
      <c r="F613" s="26">
        <f t="shared" si="1"/>
        <v>2002</v>
      </c>
      <c r="G613" s="26">
        <f>VLOOKUP(INDIRECT(CHAR(39)&amp;$A613&amp;CHAR(39)&amp;"!r2c"&amp;$C613,0),variables,2,0)</f>
        <v>10805</v>
      </c>
      <c r="H613" s="28" t="str">
        <f t="array" ref="H613">IF(AND(G613&gt;=10861,G613&lt;=10863),TEXT(INDIRECT(CHAR(39)&amp;$A613&amp;CHAR(39)&amp;"!r"&amp;$B613&amp;"c"&amp;$C613,0),"dd-mmm-yyyy"),(INDIRECT(CHAR(39)&amp;$A613&amp;CHAR(39)&amp;"!r"&amp;$B613&amp;"c"&amp;$C613,0)))</f>
        <v/>
      </c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3.5" customHeight="1">
      <c r="A614" s="26" t="s">
        <v>785</v>
      </c>
      <c r="B614" s="26">
        <f t="shared" si="10"/>
        <v>5</v>
      </c>
      <c r="C614" s="26">
        <f t="shared" si="11"/>
        <v>67</v>
      </c>
      <c r="D614" s="26"/>
      <c r="E614" s="26">
        <f>plan_id</f>
        <v>510</v>
      </c>
      <c r="F614" s="26">
        <f t="shared" si="1"/>
        <v>2002</v>
      </c>
      <c r="G614" s="26">
        <f>VLOOKUP(INDIRECT(CHAR(39)&amp;$A614&amp;CHAR(39)&amp;"!r2c"&amp;$C614,0),variables,2,0)</f>
        <v>10806</v>
      </c>
      <c r="H614" s="28" t="str">
        <f t="array" ref="H614">IF(AND(G614&gt;=10861,G614&lt;=10863),TEXT(INDIRECT(CHAR(39)&amp;$A614&amp;CHAR(39)&amp;"!r"&amp;$B614&amp;"c"&amp;$C614,0),"dd-mmm-yyyy"),(INDIRECT(CHAR(39)&amp;$A614&amp;CHAR(39)&amp;"!r"&amp;$B614&amp;"c"&amp;$C614,0)))</f>
        <v/>
      </c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3.5" customHeight="1">
      <c r="A615" s="26" t="s">
        <v>785</v>
      </c>
      <c r="B615" s="26">
        <f t="shared" ref="B615:B640" si="12">B614</f>
        <v>5</v>
      </c>
      <c r="C615" s="26">
        <f t="shared" si="11"/>
        <v>68</v>
      </c>
      <c r="D615" s="26"/>
      <c r="E615" s="26">
        <f>plan_id</f>
        <v>510</v>
      </c>
      <c r="F615" s="26">
        <f t="shared" si="1"/>
        <v>2002</v>
      </c>
      <c r="G615" s="26">
        <f>VLOOKUP(INDIRECT(CHAR(39)&amp;$A615&amp;CHAR(39)&amp;"!r2c"&amp;$C615,0),variables,2,0)</f>
        <v>10807</v>
      </c>
      <c r="H615" s="28" t="str">
        <f t="array" ref="H615">IF(AND(G615&gt;=10861,G615&lt;=10863),TEXT(INDIRECT(CHAR(39)&amp;$A615&amp;CHAR(39)&amp;"!r"&amp;$B615&amp;"c"&amp;$C615,0),"dd-mmm-yyyy"),(INDIRECT(CHAR(39)&amp;$A615&amp;CHAR(39)&amp;"!r"&amp;$B615&amp;"c"&amp;$C615,0)))</f>
        <v/>
      </c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3.5" customHeight="1">
      <c r="A616" s="26" t="s">
        <v>785</v>
      </c>
      <c r="B616" s="26">
        <f t="shared" si="12"/>
        <v>5</v>
      </c>
      <c r="C616" s="26">
        <f t="shared" si="11"/>
        <v>69</v>
      </c>
      <c r="D616" s="26"/>
      <c r="E616" s="26">
        <f>plan_id</f>
        <v>510</v>
      </c>
      <c r="F616" s="26">
        <f t="shared" si="1"/>
        <v>2002</v>
      </c>
      <c r="G616" s="26">
        <f>VLOOKUP(INDIRECT(CHAR(39)&amp;$A616&amp;CHAR(39)&amp;"!r2c"&amp;$C616,0),variables,2,0)</f>
        <v>10808</v>
      </c>
      <c r="H616" s="28" t="str">
        <f t="array" ref="H616">IF(AND(G616&gt;=10861,G616&lt;=10863),TEXT(INDIRECT(CHAR(39)&amp;$A616&amp;CHAR(39)&amp;"!r"&amp;$B616&amp;"c"&amp;$C616,0),"dd-mmm-yyyy"),(INDIRECT(CHAR(39)&amp;$A616&amp;CHAR(39)&amp;"!r"&amp;$B616&amp;"c"&amp;$C616,0)))</f>
        <v/>
      </c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3.5" customHeight="1">
      <c r="A617" s="26" t="s">
        <v>785</v>
      </c>
      <c r="B617" s="26">
        <f t="shared" si="12"/>
        <v>5</v>
      </c>
      <c r="C617" s="26">
        <f t="shared" si="11"/>
        <v>70</v>
      </c>
      <c r="D617" s="26"/>
      <c r="E617" s="26">
        <f>plan_id</f>
        <v>510</v>
      </c>
      <c r="F617" s="26">
        <f t="shared" si="1"/>
        <v>2002</v>
      </c>
      <c r="G617" s="26">
        <f>VLOOKUP(INDIRECT(CHAR(39)&amp;$A617&amp;CHAR(39)&amp;"!r2c"&amp;$C617,0),variables,2,0)</f>
        <v>10809</v>
      </c>
      <c r="H617" s="28" t="str">
        <f t="array" ref="H617">IF(AND(G617&gt;=10861,G617&lt;=10863),TEXT(INDIRECT(CHAR(39)&amp;$A617&amp;CHAR(39)&amp;"!r"&amp;$B617&amp;"c"&amp;$C617,0),"dd-mmm-yyyy"),(INDIRECT(CHAR(39)&amp;$A617&amp;CHAR(39)&amp;"!r"&amp;$B617&amp;"c"&amp;$C617,0)))</f>
        <v/>
      </c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3.5" customHeight="1">
      <c r="A618" s="26" t="s">
        <v>785</v>
      </c>
      <c r="B618" s="26">
        <f t="shared" si="12"/>
        <v>5</v>
      </c>
      <c r="C618" s="26">
        <f t="shared" si="11"/>
        <v>71</v>
      </c>
      <c r="D618" s="26"/>
      <c r="E618" s="26">
        <f>plan_id</f>
        <v>510</v>
      </c>
      <c r="F618" s="26">
        <f t="shared" si="1"/>
        <v>2002</v>
      </c>
      <c r="G618" s="26">
        <f>VLOOKUP(INDIRECT(CHAR(39)&amp;$A618&amp;CHAR(39)&amp;"!r2c"&amp;$C618,0),variables,2,0)</f>
        <v>10810</v>
      </c>
      <c r="H618" s="29">
        <f t="array" ref="H618">IF(AND(G618&gt;=10861,G618&lt;=10863),TEXT(INDIRECT(CHAR(39)&amp;$A618&amp;CHAR(39)&amp;"!r"&amp;$B618&amp;"c"&amp;$C618,0),"dd-mmm-yyyy"),(INDIRECT(CHAR(39)&amp;$A618&amp;CHAR(39)&amp;"!r"&amp;$B618&amp;"c"&amp;$C618,0)))</f>
        <v>-8832000</v>
      </c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3.5" customHeight="1">
      <c r="A619" s="26" t="s">
        <v>785</v>
      </c>
      <c r="B619" s="26">
        <f t="shared" si="12"/>
        <v>5</v>
      </c>
      <c r="C619" s="26">
        <f t="shared" si="11"/>
        <v>72</v>
      </c>
      <c r="D619" s="26"/>
      <c r="E619" s="26">
        <f>plan_id</f>
        <v>510</v>
      </c>
      <c r="F619" s="26">
        <f t="shared" si="1"/>
        <v>2002</v>
      </c>
      <c r="G619" s="26">
        <f>VLOOKUP(INDIRECT(CHAR(39)&amp;$A619&amp;CHAR(39)&amp;"!r2c"&amp;$C619,0),variables,2,0)</f>
        <v>10811</v>
      </c>
      <c r="H619" s="28" t="str">
        <f t="array" ref="H619">IF(AND(G619&gt;=10861,G619&lt;=10863),TEXT(INDIRECT(CHAR(39)&amp;$A619&amp;CHAR(39)&amp;"!r"&amp;$B619&amp;"c"&amp;$C619,0),"dd-mmm-yyyy"),(INDIRECT(CHAR(39)&amp;$A619&amp;CHAR(39)&amp;"!r"&amp;$B619&amp;"c"&amp;$C619,0)))</f>
        <v/>
      </c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3.5" customHeight="1">
      <c r="A620" s="26" t="s">
        <v>785</v>
      </c>
      <c r="B620" s="26">
        <f t="shared" si="12"/>
        <v>5</v>
      </c>
      <c r="C620" s="26">
        <f t="shared" si="11"/>
        <v>73</v>
      </c>
      <c r="D620" s="26"/>
      <c r="E620" s="26">
        <f>plan_id</f>
        <v>510</v>
      </c>
      <c r="F620" s="26">
        <f t="shared" si="1"/>
        <v>2002</v>
      </c>
      <c r="G620" s="26">
        <f>VLOOKUP(INDIRECT(CHAR(39)&amp;$A620&amp;CHAR(39)&amp;"!r2c"&amp;$C620,0),variables,2,0)</f>
        <v>10812</v>
      </c>
      <c r="H620" s="28" t="str">
        <f t="array" ref="H620">IF(AND(G620&gt;=10861,G620&lt;=10863),TEXT(INDIRECT(CHAR(39)&amp;$A620&amp;CHAR(39)&amp;"!r"&amp;$B620&amp;"c"&amp;$C620,0),"dd-mmm-yyyy"),(INDIRECT(CHAR(39)&amp;$A620&amp;CHAR(39)&amp;"!r"&amp;$B620&amp;"c"&amp;$C620,0)))</f>
        <v/>
      </c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3.5" customHeight="1">
      <c r="A621" s="26" t="s">
        <v>785</v>
      </c>
      <c r="B621" s="26">
        <f t="shared" si="12"/>
        <v>5</v>
      </c>
      <c r="C621" s="26">
        <f t="shared" si="11"/>
        <v>74</v>
      </c>
      <c r="D621" s="26"/>
      <c r="E621" s="26">
        <f>plan_id</f>
        <v>510</v>
      </c>
      <c r="F621" s="26">
        <f t="shared" si="1"/>
        <v>2002</v>
      </c>
      <c r="G621" s="26">
        <f>VLOOKUP(INDIRECT(CHAR(39)&amp;$A621&amp;CHAR(39)&amp;"!r2c"&amp;$C621,0),variables,2,0)</f>
        <v>10813</v>
      </c>
      <c r="H621" s="28" t="str">
        <f t="array" ref="H621">IF(AND(G621&gt;=10861,G621&lt;=10863),TEXT(INDIRECT(CHAR(39)&amp;$A621&amp;CHAR(39)&amp;"!r"&amp;$B621&amp;"c"&amp;$C621,0),"dd-mmm-yyyy"),(INDIRECT(CHAR(39)&amp;$A621&amp;CHAR(39)&amp;"!r"&amp;$B621&amp;"c"&amp;$C621,0)))</f>
        <v/>
      </c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3.5" customHeight="1">
      <c r="A622" s="26" t="s">
        <v>785</v>
      </c>
      <c r="B622" s="26">
        <f t="shared" si="12"/>
        <v>5</v>
      </c>
      <c r="C622" s="26">
        <f t="shared" si="11"/>
        <v>75</v>
      </c>
      <c r="D622" s="26"/>
      <c r="E622" s="26">
        <f>plan_id</f>
        <v>510</v>
      </c>
      <c r="F622" s="26">
        <f t="shared" si="1"/>
        <v>2002</v>
      </c>
      <c r="G622" s="26">
        <f>VLOOKUP(INDIRECT(CHAR(39)&amp;$A622&amp;CHAR(39)&amp;"!r2c"&amp;$C622,0),variables,2,0)</f>
        <v>10814</v>
      </c>
      <c r="H622" s="28" t="str">
        <f t="array" ref="H622">IF(AND(G622&gt;=10861,G622&lt;=10863),TEXT(INDIRECT(CHAR(39)&amp;$A622&amp;CHAR(39)&amp;"!r"&amp;$B622&amp;"c"&amp;$C622,0),"dd-mmm-yyyy"),(INDIRECT(CHAR(39)&amp;$A622&amp;CHAR(39)&amp;"!r"&amp;$B622&amp;"c"&amp;$C622,0)))</f>
        <v/>
      </c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3.5" customHeight="1">
      <c r="A623" s="26" t="s">
        <v>785</v>
      </c>
      <c r="B623" s="26">
        <f t="shared" si="12"/>
        <v>5</v>
      </c>
      <c r="C623" s="26">
        <f t="shared" si="11"/>
        <v>76</v>
      </c>
      <c r="D623" s="26"/>
      <c r="E623" s="26">
        <f>plan_id</f>
        <v>510</v>
      </c>
      <c r="F623" s="26">
        <f t="shared" si="1"/>
        <v>2002</v>
      </c>
      <c r="G623" s="26">
        <f>VLOOKUP(INDIRECT(CHAR(39)&amp;$A623&amp;CHAR(39)&amp;"!r2c"&amp;$C623,0),variables,2,0)</f>
        <v>10815</v>
      </c>
      <c r="H623" s="29">
        <f t="array" ref="H623">IF(AND(G623&gt;=10861,G623&lt;=10863),TEXT(INDIRECT(CHAR(39)&amp;$A623&amp;CHAR(39)&amp;"!r"&amp;$B623&amp;"c"&amp;$C623,0),"dd-mmm-yyyy"),(INDIRECT(CHAR(39)&amp;$A623&amp;CHAR(39)&amp;"!r"&amp;$B623&amp;"c"&amp;$C623,0)))</f>
        <v>31991000</v>
      </c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3.5" customHeight="1">
      <c r="A624" s="26" t="s">
        <v>785</v>
      </c>
      <c r="B624" s="26">
        <f t="shared" si="12"/>
        <v>5</v>
      </c>
      <c r="C624" s="26">
        <f t="shared" si="11"/>
        <v>77</v>
      </c>
      <c r="D624" s="26"/>
      <c r="E624" s="26">
        <f>plan_id</f>
        <v>510</v>
      </c>
      <c r="F624" s="26">
        <f t="shared" si="1"/>
        <v>2002</v>
      </c>
      <c r="G624" s="26">
        <f>VLOOKUP(INDIRECT(CHAR(39)&amp;$A624&amp;CHAR(39)&amp;"!r2c"&amp;$C624,0),variables,2,0)</f>
        <v>10816</v>
      </c>
      <c r="H624" s="29">
        <f t="array" ref="H624">IF(AND(G624&gt;=10861,G624&lt;=10863),TEXT(INDIRECT(CHAR(39)&amp;$A624&amp;CHAR(39)&amp;"!r"&amp;$B624&amp;"c"&amp;$C624,0),"dd-mmm-yyyy"),(INDIRECT(CHAR(39)&amp;$A624&amp;CHAR(39)&amp;"!r"&amp;$B624&amp;"c"&amp;$C624,0)))</f>
        <v>4934000</v>
      </c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3.5" customHeight="1">
      <c r="A625" s="26" t="s">
        <v>785</v>
      </c>
      <c r="B625" s="26">
        <f t="shared" si="12"/>
        <v>5</v>
      </c>
      <c r="C625" s="26">
        <f t="shared" si="11"/>
        <v>78</v>
      </c>
      <c r="D625" s="26"/>
      <c r="E625" s="26">
        <f>plan_id</f>
        <v>510</v>
      </c>
      <c r="F625" s="26">
        <f t="shared" si="1"/>
        <v>2002</v>
      </c>
      <c r="G625" s="26">
        <f>VLOOKUP(INDIRECT(CHAR(39)&amp;$A625&amp;CHAR(39)&amp;"!r2c"&amp;$C625,0),variables,2,0)</f>
        <v>10817</v>
      </c>
      <c r="H625" s="28" t="str">
        <f t="array" ref="H625">IF(AND(G625&gt;=10861,G625&lt;=10863),TEXT(INDIRECT(CHAR(39)&amp;$A625&amp;CHAR(39)&amp;"!r"&amp;$B625&amp;"c"&amp;$C625,0),"dd-mmm-yyyy"),(INDIRECT(CHAR(39)&amp;$A625&amp;CHAR(39)&amp;"!r"&amp;$B625&amp;"c"&amp;$C625,0)))</f>
        <v/>
      </c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3.5" customHeight="1">
      <c r="A626" s="26" t="s">
        <v>785</v>
      </c>
      <c r="B626" s="26">
        <f t="shared" si="12"/>
        <v>5</v>
      </c>
      <c r="C626" s="26">
        <f t="shared" si="11"/>
        <v>79</v>
      </c>
      <c r="D626" s="26"/>
      <c r="E626" s="26">
        <f>plan_id</f>
        <v>510</v>
      </c>
      <c r="F626" s="26">
        <f t="shared" si="1"/>
        <v>2002</v>
      </c>
      <c r="G626" s="26">
        <f>VLOOKUP(INDIRECT(CHAR(39)&amp;$A626&amp;CHAR(39)&amp;"!r2c"&amp;$C626,0),variables,2,0)</f>
        <v>10818</v>
      </c>
      <c r="H626" s="29">
        <f t="array" ref="H626">IF(AND(G626&gt;=10861,G626&lt;=10863),TEXT(INDIRECT(CHAR(39)&amp;$A626&amp;CHAR(39)&amp;"!r"&amp;$B626&amp;"c"&amp;$C626,0),"dd-mmm-yyyy"),(INDIRECT(CHAR(39)&amp;$A626&amp;CHAR(39)&amp;"!r"&amp;$B626&amp;"c"&amp;$C626,0)))</f>
        <v>27032000</v>
      </c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3.5" customHeight="1">
      <c r="A627" s="26" t="s">
        <v>785</v>
      </c>
      <c r="B627" s="26">
        <f t="shared" si="12"/>
        <v>5</v>
      </c>
      <c r="C627" s="26">
        <f t="shared" si="11"/>
        <v>80</v>
      </c>
      <c r="D627" s="26"/>
      <c r="E627" s="26">
        <f>plan_id</f>
        <v>510</v>
      </c>
      <c r="F627" s="26">
        <f t="shared" si="1"/>
        <v>2002</v>
      </c>
      <c r="G627" s="26">
        <f>VLOOKUP(INDIRECT(CHAR(39)&amp;$A627&amp;CHAR(39)&amp;"!r2c"&amp;$C627,0),variables,2,0)</f>
        <v>10819</v>
      </c>
      <c r="H627" s="28" t="str">
        <f t="array" ref="H627">IF(AND(G627&gt;=10861,G627&lt;=10863),TEXT(INDIRECT(CHAR(39)&amp;$A627&amp;CHAR(39)&amp;"!r"&amp;$B627&amp;"c"&amp;$C627,0),"dd-mmm-yyyy"),(INDIRECT(CHAR(39)&amp;$A627&amp;CHAR(39)&amp;"!r"&amp;$B627&amp;"c"&amp;$C627,0)))</f>
        <v/>
      </c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3.5" customHeight="1">
      <c r="A628" s="26" t="s">
        <v>785</v>
      </c>
      <c r="B628" s="26">
        <f t="shared" si="12"/>
        <v>5</v>
      </c>
      <c r="C628" s="26">
        <f t="shared" si="11"/>
        <v>81</v>
      </c>
      <c r="D628" s="26"/>
      <c r="E628" s="26">
        <f>plan_id</f>
        <v>510</v>
      </c>
      <c r="F628" s="26">
        <f t="shared" si="1"/>
        <v>2002</v>
      </c>
      <c r="G628" s="26">
        <f>VLOOKUP(INDIRECT(CHAR(39)&amp;$A628&amp;CHAR(39)&amp;"!r2c"&amp;$C628,0),variables,2,0)</f>
        <v>10820</v>
      </c>
      <c r="H628" s="29">
        <f t="array" ref="H628">IF(AND(G628&gt;=10861,G628&lt;=10863),TEXT(INDIRECT(CHAR(39)&amp;$A628&amp;CHAR(39)&amp;"!r"&amp;$B628&amp;"c"&amp;$C628,0),"dd-mmm-yyyy"),(INDIRECT(CHAR(39)&amp;$A628&amp;CHAR(39)&amp;"!r"&amp;$B628&amp;"c"&amp;$C628,0)))</f>
        <v>232320000</v>
      </c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3.5" customHeight="1">
      <c r="A629" s="26" t="s">
        <v>785</v>
      </c>
      <c r="B629" s="26">
        <f t="shared" si="12"/>
        <v>5</v>
      </c>
      <c r="C629" s="26">
        <f t="shared" si="11"/>
        <v>82</v>
      </c>
      <c r="D629" s="26"/>
      <c r="E629" s="26">
        <f>plan_id</f>
        <v>510</v>
      </c>
      <c r="F629" s="26">
        <f t="shared" si="1"/>
        <v>2002</v>
      </c>
      <c r="G629" s="26">
        <f>VLOOKUP(INDIRECT(CHAR(39)&amp;$A629&amp;CHAR(39)&amp;"!r2c"&amp;$C629,0),variables,2,0)</f>
        <v>10821</v>
      </c>
      <c r="H629" s="28" t="str">
        <f t="array" ref="H629">IF(AND(G629&gt;=10861,G629&lt;=10863),TEXT(INDIRECT(CHAR(39)&amp;$A629&amp;CHAR(39)&amp;"!r"&amp;$B629&amp;"c"&amp;$C629,0),"dd-mmm-yyyy"),(INDIRECT(CHAR(39)&amp;$A629&amp;CHAR(39)&amp;"!r"&amp;$B629&amp;"c"&amp;$C629,0)))</f>
        <v/>
      </c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3.5" customHeight="1">
      <c r="A630" s="26" t="s">
        <v>785</v>
      </c>
      <c r="B630" s="26">
        <f t="shared" si="12"/>
        <v>5</v>
      </c>
      <c r="C630" s="26">
        <f t="shared" si="11"/>
        <v>83</v>
      </c>
      <c r="D630" s="26"/>
      <c r="E630" s="26">
        <f>plan_id</f>
        <v>510</v>
      </c>
      <c r="F630" s="26">
        <f t="shared" si="1"/>
        <v>2002</v>
      </c>
      <c r="G630" s="26">
        <f>VLOOKUP(INDIRECT(CHAR(39)&amp;$A630&amp;CHAR(39)&amp;"!r2c"&amp;$C630,0),variables,2,0)</f>
        <v>10822</v>
      </c>
      <c r="H630" s="28" t="str">
        <f t="array" ref="H630">IF(AND(G630&gt;=10861,G630&lt;=10863),TEXT(INDIRECT(CHAR(39)&amp;$A630&amp;CHAR(39)&amp;"!r"&amp;$B630&amp;"c"&amp;$C630,0),"dd-mmm-yyyy"),(INDIRECT(CHAR(39)&amp;$A630&amp;CHAR(39)&amp;"!r"&amp;$B630&amp;"c"&amp;$C630,0)))</f>
        <v/>
      </c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3.5" customHeight="1">
      <c r="A631" s="26" t="s">
        <v>785</v>
      </c>
      <c r="B631" s="26">
        <f t="shared" si="12"/>
        <v>5</v>
      </c>
      <c r="C631" s="26">
        <f t="shared" si="11"/>
        <v>84</v>
      </c>
      <c r="D631" s="26"/>
      <c r="E631" s="26">
        <f>plan_id</f>
        <v>510</v>
      </c>
      <c r="F631" s="26">
        <f t="shared" si="1"/>
        <v>2002</v>
      </c>
      <c r="G631" s="26">
        <f>VLOOKUP(INDIRECT(CHAR(39)&amp;$A631&amp;CHAR(39)&amp;"!r2c"&amp;$C631,0),variables,2,0)</f>
        <v>10829</v>
      </c>
      <c r="H631" s="28" t="str">
        <f t="array" ref="H631">IF(AND(G631&gt;=10861,G631&lt;=10863),TEXT(INDIRECT(CHAR(39)&amp;$A631&amp;CHAR(39)&amp;"!r"&amp;$B631&amp;"c"&amp;$C631,0),"dd-mmm-yyyy"),(INDIRECT(CHAR(39)&amp;$A631&amp;CHAR(39)&amp;"!r"&amp;$B631&amp;"c"&amp;$C631,0)))</f>
        <v/>
      </c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3.5" customHeight="1">
      <c r="A632" s="26" t="s">
        <v>785</v>
      </c>
      <c r="B632" s="26">
        <f t="shared" si="12"/>
        <v>5</v>
      </c>
      <c r="C632" s="26">
        <f t="shared" si="11"/>
        <v>85</v>
      </c>
      <c r="D632" s="26"/>
      <c r="E632" s="26">
        <f>plan_id</f>
        <v>510</v>
      </c>
      <c r="F632" s="26">
        <f t="shared" si="1"/>
        <v>2002</v>
      </c>
      <c r="G632" s="26">
        <f>VLOOKUP(INDIRECT(CHAR(39)&amp;$A632&amp;CHAR(39)&amp;"!r2c"&amp;$C632,0),variables,2,0)</f>
        <v>10823</v>
      </c>
      <c r="H632" s="29">
        <f t="array" ref="H632">IF(AND(G632&gt;=10861,G632&lt;=10863),TEXT(INDIRECT(CHAR(39)&amp;$A632&amp;CHAR(39)&amp;"!r"&amp;$B632&amp;"c"&amp;$C632,0),"dd-mmm-yyyy"),(INDIRECT(CHAR(39)&amp;$A632&amp;CHAR(39)&amp;"!r"&amp;$B632&amp;"c"&amp;$C632,0)))</f>
        <v>4830338000</v>
      </c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3.5" customHeight="1">
      <c r="A633" s="26" t="s">
        <v>785</v>
      </c>
      <c r="B633" s="26">
        <f t="shared" si="12"/>
        <v>5</v>
      </c>
      <c r="C633" s="26">
        <f t="shared" si="11"/>
        <v>86</v>
      </c>
      <c r="D633" s="26"/>
      <c r="E633" s="26">
        <f>plan_id</f>
        <v>510</v>
      </c>
      <c r="F633" s="26">
        <f t="shared" si="1"/>
        <v>2002</v>
      </c>
      <c r="G633" s="26">
        <f>VLOOKUP(INDIRECT(CHAR(39)&amp;$A633&amp;CHAR(39)&amp;"!r2c"&amp;$C633,0),variables,2,0)</f>
        <v>10798</v>
      </c>
      <c r="H633" s="29" t="str">
        <f t="array" ref="H633">IF(AND(G633&gt;=10861,G633&lt;=10863),TEXT(INDIRECT(CHAR(39)&amp;$A633&amp;CHAR(39)&amp;"!r"&amp;$B633&amp;"c"&amp;$C633,0),"dd-mmm-yyyy"),(INDIRECT(CHAR(39)&amp;$A633&amp;CHAR(39)&amp;"!r"&amp;$B633&amp;"c"&amp;$C633,0)))</f>
        <v/>
      </c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3.5" customHeight="1">
      <c r="A634" s="26" t="s">
        <v>785</v>
      </c>
      <c r="B634" s="26">
        <f t="shared" si="12"/>
        <v>5</v>
      </c>
      <c r="C634" s="26">
        <f t="shared" si="11"/>
        <v>87</v>
      </c>
      <c r="D634" s="26"/>
      <c r="E634" s="26">
        <f>plan_id</f>
        <v>510</v>
      </c>
      <c r="F634" s="26">
        <f t="shared" si="1"/>
        <v>2002</v>
      </c>
      <c r="G634" s="26">
        <f>VLOOKUP(INDIRECT(CHAR(39)&amp;$A634&amp;CHAR(39)&amp;"!r2c"&amp;$C634,0),variables,2,0)</f>
        <v>10799</v>
      </c>
      <c r="H634" s="29" t="str">
        <f t="array" ref="H634">IF(AND(G634&gt;=10861,G634&lt;=10863),TEXT(INDIRECT(CHAR(39)&amp;$A634&amp;CHAR(39)&amp;"!r"&amp;$B634&amp;"c"&amp;$C634,0),"dd-mmm-yyyy"),(INDIRECT(CHAR(39)&amp;$A634&amp;CHAR(39)&amp;"!r"&amp;$B634&amp;"c"&amp;$C634,0)))</f>
        <v/>
      </c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3.5" customHeight="1">
      <c r="A635" s="26" t="s">
        <v>785</v>
      </c>
      <c r="B635" s="26">
        <f t="shared" si="12"/>
        <v>5</v>
      </c>
      <c r="C635" s="26">
        <f t="shared" si="11"/>
        <v>88</v>
      </c>
      <c r="D635" s="26"/>
      <c r="E635" s="26">
        <f>plan_id</f>
        <v>510</v>
      </c>
      <c r="F635" s="26">
        <f t="shared" si="1"/>
        <v>2002</v>
      </c>
      <c r="G635" s="26">
        <f>VLOOKUP(INDIRECT(CHAR(39)&amp;$A635&amp;CHAR(39)&amp;"!r2c"&amp;$C635,0),variables,2,0)</f>
        <v>10800</v>
      </c>
      <c r="H635" s="29" t="str">
        <f t="array" ref="H635">IF(AND(G635&gt;=10861,G635&lt;=10863),TEXT(INDIRECT(CHAR(39)&amp;$A635&amp;CHAR(39)&amp;"!r"&amp;$B635&amp;"c"&amp;$C635,0),"dd-mmm-yyyy"),(INDIRECT(CHAR(39)&amp;$A635&amp;CHAR(39)&amp;"!r"&amp;$B635&amp;"c"&amp;$C635,0)))</f>
        <v/>
      </c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3.5" customHeight="1">
      <c r="A636" s="26" t="s">
        <v>785</v>
      </c>
      <c r="B636" s="26">
        <f t="shared" si="12"/>
        <v>5</v>
      </c>
      <c r="C636" s="26">
        <f t="shared" si="11"/>
        <v>89</v>
      </c>
      <c r="D636" s="26"/>
      <c r="E636" s="26">
        <f>plan_id</f>
        <v>510</v>
      </c>
      <c r="F636" s="26">
        <f t="shared" si="1"/>
        <v>2002</v>
      </c>
      <c r="G636" s="26">
        <f>VLOOKUP(INDIRECT(CHAR(39)&amp;$A636&amp;CHAR(39)&amp;"!r2c"&amp;$C636,0),variables,2,0)</f>
        <v>10824</v>
      </c>
      <c r="H636" s="29" t="str">
        <f t="array" ref="H636">IF(AND(G636&gt;=10861,G636&lt;=10863),TEXT(INDIRECT(CHAR(39)&amp;$A636&amp;CHAR(39)&amp;"!r"&amp;$B636&amp;"c"&amp;$C636,0),"dd-mmm-yyyy"),(INDIRECT(CHAR(39)&amp;$A636&amp;CHAR(39)&amp;"!r"&amp;$B636&amp;"c"&amp;$C636,0)))</f>
        <v/>
      </c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3.5" customHeight="1">
      <c r="A637" s="26" t="s">
        <v>785</v>
      </c>
      <c r="B637" s="26">
        <f t="shared" si="12"/>
        <v>5</v>
      </c>
      <c r="C637" s="26">
        <f t="shared" si="11"/>
        <v>90</v>
      </c>
      <c r="D637" s="26"/>
      <c r="E637" s="26">
        <f>plan_id</f>
        <v>510</v>
      </c>
      <c r="F637" s="26">
        <f t="shared" si="1"/>
        <v>2002</v>
      </c>
      <c r="G637" s="26">
        <f>VLOOKUP(INDIRECT(CHAR(39)&amp;$A637&amp;CHAR(39)&amp;"!r2c"&amp;$C637,0),variables,2,0)</f>
        <v>10825</v>
      </c>
      <c r="H637" s="29">
        <f t="array" ref="H637">IF(AND(G637&gt;=10861,G637&lt;=10863),TEXT(INDIRECT(CHAR(39)&amp;$A637&amp;CHAR(39)&amp;"!r"&amp;$B637&amp;"c"&amp;$C637,0),"dd-mmm-yyyy"),(INDIRECT(CHAR(39)&amp;$A637&amp;CHAR(39)&amp;"!r"&amp;$B637&amp;"c"&amp;$C637,0)))</f>
        <v>694736000</v>
      </c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3.5" customHeight="1">
      <c r="A638" s="26" t="s">
        <v>785</v>
      </c>
      <c r="B638" s="26">
        <f t="shared" si="12"/>
        <v>5</v>
      </c>
      <c r="C638" s="26">
        <f t="shared" si="11"/>
        <v>91</v>
      </c>
      <c r="D638" s="26"/>
      <c r="E638" s="26">
        <f>plan_id</f>
        <v>510</v>
      </c>
      <c r="F638" s="26">
        <f t="shared" si="1"/>
        <v>2002</v>
      </c>
      <c r="G638" s="26">
        <f>VLOOKUP(INDIRECT(CHAR(39)&amp;$A638&amp;CHAR(39)&amp;"!r2c"&amp;$C638,0),variables,2,0)</f>
        <v>10826</v>
      </c>
      <c r="H638" s="28" t="str">
        <f t="array" ref="H638">IF(AND(G638&gt;=10861,G638&lt;=10863),TEXT(INDIRECT(CHAR(39)&amp;$A638&amp;CHAR(39)&amp;"!r"&amp;$B638&amp;"c"&amp;$C638,0),"dd-mmm-yyyy"),(INDIRECT(CHAR(39)&amp;$A638&amp;CHAR(39)&amp;"!r"&amp;$B638&amp;"c"&amp;$C638,0)))</f>
        <v/>
      </c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3.5" customHeight="1">
      <c r="A639" s="26" t="s">
        <v>785</v>
      </c>
      <c r="B639" s="26">
        <f t="shared" si="12"/>
        <v>5</v>
      </c>
      <c r="C639" s="26">
        <f t="shared" si="11"/>
        <v>92</v>
      </c>
      <c r="D639" s="26"/>
      <c r="E639" s="26">
        <f>plan_id</f>
        <v>510</v>
      </c>
      <c r="F639" s="26">
        <f t="shared" si="1"/>
        <v>2002</v>
      </c>
      <c r="G639" s="26">
        <f>VLOOKUP(INDIRECT(CHAR(39)&amp;$A639&amp;CHAR(39)&amp;"!r2c"&amp;$C639,0),variables,2,0)</f>
        <v>10828</v>
      </c>
      <c r="H639" s="28" t="str">
        <f t="array" ref="H639">IF(AND(G639&gt;=10861,G639&lt;=10863),TEXT(INDIRECT(CHAR(39)&amp;$A639&amp;CHAR(39)&amp;"!r"&amp;$B639&amp;"c"&amp;$C639,0),"dd-mmm-yyyy"),(INDIRECT(CHAR(39)&amp;$A639&amp;CHAR(39)&amp;"!r"&amp;$B639&amp;"c"&amp;$C639,0)))</f>
        <v/>
      </c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3.5" customHeight="1">
      <c r="A640" s="26" t="s">
        <v>785</v>
      </c>
      <c r="B640" s="26">
        <f t="shared" si="12"/>
        <v>5</v>
      </c>
      <c r="C640" s="26">
        <f t="shared" si="11"/>
        <v>93</v>
      </c>
      <c r="D640" s="26"/>
      <c r="E640" s="26">
        <f>plan_id</f>
        <v>510</v>
      </c>
      <c r="F640" s="26">
        <f t="shared" si="1"/>
        <v>2002</v>
      </c>
      <c r="G640" s="26">
        <f>VLOOKUP(INDIRECT(CHAR(39)&amp;$A640&amp;CHAR(39)&amp;"!r2c"&amp;$C640,0),variables,2,0)</f>
        <v>10827</v>
      </c>
      <c r="H640" s="28" t="str">
        <f t="array" ref="H640">IF(AND(G640&gt;=10861,G640&lt;=10863),TEXT(INDIRECT(CHAR(39)&amp;$A640&amp;CHAR(39)&amp;"!r"&amp;$B640&amp;"c"&amp;$C640,0),"dd-mmm-yyyy"),(INDIRECT(CHAR(39)&amp;$A640&amp;CHAR(39)&amp;"!r"&amp;$B640&amp;"c"&amp;$C640,0)))</f>
        <v/>
      </c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3.5" customHeight="1">
      <c r="A641" s="26" t="s">
        <v>785</v>
      </c>
      <c r="B641" s="26">
        <f t="shared" ref="B641:B705" si="13">B576+1</f>
        <v>6</v>
      </c>
      <c r="C641" s="26">
        <f t="shared" si="11"/>
        <v>3</v>
      </c>
      <c r="D641" s="26"/>
      <c r="E641" s="26">
        <f>plan_id</f>
        <v>510</v>
      </c>
      <c r="F641" s="26">
        <f t="shared" si="1"/>
        <v>2003</v>
      </c>
      <c r="G641" s="26">
        <f>VLOOKUP(INDIRECT(CHAR(39)&amp;$A641&amp;CHAR(39)&amp;"!r2c"&amp;$C641,0),variables,2,0)</f>
        <v>10703</v>
      </c>
      <c r="H641" s="28">
        <f t="array" ref="H64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3.5" customHeight="1">
      <c r="A642" s="26" t="s">
        <v>785</v>
      </c>
      <c r="B642" s="26">
        <f t="shared" si="13"/>
        <v>6</v>
      </c>
      <c r="C642" s="26">
        <f t="shared" si="11"/>
        <v>4</v>
      </c>
      <c r="D642" s="26"/>
      <c r="E642" s="26">
        <f>plan_id</f>
        <v>510</v>
      </c>
      <c r="F642" s="26">
        <f t="shared" si="1"/>
        <v>2003</v>
      </c>
      <c r="G642" s="26">
        <f>VLOOKUP(INDIRECT(CHAR(39)&amp;$A642&amp;CHAR(39)&amp;"!r2c"&amp;$C642,0),variables,2,0)</f>
        <v>10845</v>
      </c>
      <c r="H642" s="28" t="str">
        <f t="array" ref="H642">IF(AND(G642&gt;=10861,G642&lt;=10863),TEXT(INDIRECT(CHAR(39)&amp;$A642&amp;CHAR(39)&amp;"!r"&amp;$B642&amp;"c"&amp;$C642,0),"dd-mmm-yyyy"),(INDIRECT(CHAR(39)&amp;$A642&amp;CHAR(39)&amp;"!r"&amp;$B642&amp;"c"&amp;$C642,0)))</f>
        <v>Mellon</v>
      </c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3.5" customHeight="1">
      <c r="A643" s="26" t="s">
        <v>785</v>
      </c>
      <c r="B643" s="26">
        <f t="shared" si="13"/>
        <v>6</v>
      </c>
      <c r="C643" s="26">
        <f t="shared" si="11"/>
        <v>5</v>
      </c>
      <c r="D643" s="26"/>
      <c r="E643" s="26">
        <f>plan_id</f>
        <v>510</v>
      </c>
      <c r="F643" s="26">
        <f t="shared" si="1"/>
        <v>2003</v>
      </c>
      <c r="G643" s="26">
        <f>VLOOKUP(INDIRECT(CHAR(39)&amp;$A643&amp;CHAR(39)&amp;"!r2c"&amp;$C643,0),variables,2,0)</f>
        <v>10924</v>
      </c>
      <c r="H643" s="31" t="str">
        <f t="array" ref="H643">IF(AND(G643&gt;=10861,G643&lt;=10863),TEXT(INDIRECT(CHAR(39)&amp;$A643&amp;CHAR(39)&amp;"!r"&amp;$B643&amp;"c"&amp;$C643,0),"dd-mmm-yyyy"),(INDIRECT(CHAR(39)&amp;$A643&amp;CHAR(39)&amp;"!r"&amp;$B643&amp;"c"&amp;$C643,0)))</f>
        <v/>
      </c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3.5" customHeight="1">
      <c r="A644" s="26" t="s">
        <v>785</v>
      </c>
      <c r="B644" s="26">
        <f t="shared" si="13"/>
        <v>6</v>
      </c>
      <c r="C644" s="26">
        <f t="shared" si="11"/>
        <v>6</v>
      </c>
      <c r="D644" s="26"/>
      <c r="E644" s="26">
        <f>plan_id</f>
        <v>510</v>
      </c>
      <c r="F644" s="26">
        <f t="shared" si="1"/>
        <v>2003</v>
      </c>
      <c r="G644" s="26">
        <f>VLOOKUP(INDIRECT(CHAR(39)&amp;$A644&amp;CHAR(39)&amp;"!r2c"&amp;$C644,0),variables,2,0)</f>
        <v>10925</v>
      </c>
      <c r="H644" s="31">
        <f t="array" ref="H644">IF(AND(G644&gt;=10861,G644&lt;=10863),TEXT(INDIRECT(CHAR(39)&amp;$A644&amp;CHAR(39)&amp;"!r"&amp;$B644&amp;"c"&amp;$C644,0),"dd-mmm-yyyy"),(INDIRECT(CHAR(39)&amp;$A644&amp;CHAR(39)&amp;"!r"&amp;$B644&amp;"c"&amp;$C644,0)))</f>
        <v>0.0832</v>
      </c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3.5" customHeight="1">
      <c r="A645" s="26" t="s">
        <v>785</v>
      </c>
      <c r="B645" s="26">
        <f t="shared" si="13"/>
        <v>6</v>
      </c>
      <c r="C645" s="26">
        <f t="shared" si="11"/>
        <v>7</v>
      </c>
      <c r="D645" s="26"/>
      <c r="E645" s="26">
        <f>plan_id</f>
        <v>510</v>
      </c>
      <c r="F645" s="26">
        <f t="shared" si="1"/>
        <v>2003</v>
      </c>
      <c r="G645" s="26">
        <f>VLOOKUP(INDIRECT(CHAR(39)&amp;$A645&amp;CHAR(39)&amp;"!r2c"&amp;$C645,0),variables,2,0)</f>
        <v>10926</v>
      </c>
      <c r="H645" s="31">
        <f t="array" ref="H645">IF(AND(G645&gt;=10861,G645&lt;=10863),TEXT(INDIRECT(CHAR(39)&amp;$A645&amp;CHAR(39)&amp;"!r"&amp;$B645&amp;"c"&amp;$C645,0),"dd-mmm-yyyy"),(INDIRECT(CHAR(39)&amp;$A645&amp;CHAR(39)&amp;"!r"&amp;$B645&amp;"c"&amp;$C645,0)))</f>
        <v>0.0993</v>
      </c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3.5" customHeight="1">
      <c r="A646" s="26" t="s">
        <v>785</v>
      </c>
      <c r="B646" s="26">
        <f t="shared" si="13"/>
        <v>6</v>
      </c>
      <c r="C646" s="26">
        <f t="shared" si="11"/>
        <v>8</v>
      </c>
      <c r="D646" s="26"/>
      <c r="E646" s="26">
        <f>plan_id</f>
        <v>510</v>
      </c>
      <c r="F646" s="26">
        <f t="shared" si="1"/>
        <v>2003</v>
      </c>
      <c r="G646" s="26">
        <f>VLOOKUP(INDIRECT(CHAR(39)&amp;$A646&amp;CHAR(39)&amp;"!r2c"&amp;$C646,0),variables,2,0)</f>
        <v>10704</v>
      </c>
      <c r="H646" s="29" t="str">
        <f t="array" ref="H646">IF(AND(G646&gt;=10861,G646&lt;=10863),TEXT(INDIRECT(CHAR(39)&amp;$A646&amp;CHAR(39)&amp;"!r"&amp;$B646&amp;"c"&amp;$C646,0),"dd-mmm-yyyy"),(INDIRECT(CHAR(39)&amp;$A646&amp;CHAR(39)&amp;"!r"&amp;$B646&amp;"c"&amp;$C646,0)))</f>
        <v/>
      </c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3.5" customHeight="1">
      <c r="A647" s="26" t="s">
        <v>785</v>
      </c>
      <c r="B647" s="26">
        <f t="shared" si="13"/>
        <v>6</v>
      </c>
      <c r="C647" s="26">
        <f t="shared" si="11"/>
        <v>9</v>
      </c>
      <c r="D647" s="26"/>
      <c r="E647" s="26">
        <f>plan_id</f>
        <v>510</v>
      </c>
      <c r="F647" s="26">
        <f t="shared" si="1"/>
        <v>2003</v>
      </c>
      <c r="G647" s="26">
        <f>VLOOKUP(INDIRECT(CHAR(39)&amp;$A647&amp;CHAR(39)&amp;"!r2c"&amp;$C647,0),variables,2,0)</f>
        <v>10928</v>
      </c>
      <c r="H647" s="31" t="str">
        <f t="array" ref="H647">IF(AND(G647&gt;=10861,G647&lt;=10863),TEXT(INDIRECT(CHAR(39)&amp;$A647&amp;CHAR(39)&amp;"!r"&amp;$B647&amp;"c"&amp;$C647,0),"dd-mmm-yyyy"),(INDIRECT(CHAR(39)&amp;$A647&amp;CHAR(39)&amp;"!r"&amp;$B647&amp;"c"&amp;$C647,0)))</f>
        <v/>
      </c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3.5" customHeight="1">
      <c r="A648" s="26" t="s">
        <v>785</v>
      </c>
      <c r="B648" s="26">
        <f t="shared" si="13"/>
        <v>6</v>
      </c>
      <c r="C648" s="26">
        <f t="shared" si="11"/>
        <v>10</v>
      </c>
      <c r="D648" s="26"/>
      <c r="E648" s="26">
        <f>plan_id</f>
        <v>510</v>
      </c>
      <c r="F648" s="26">
        <f t="shared" si="1"/>
        <v>2003</v>
      </c>
      <c r="G648" s="26">
        <f>VLOOKUP(INDIRECT(CHAR(39)&amp;$A648&amp;CHAR(39)&amp;"!r2c"&amp;$C648,0),variables,2,0)</f>
        <v>10929</v>
      </c>
      <c r="H648" s="31">
        <f t="array" ref="H648">IF(AND(G648&gt;=10861,G648&lt;=10863),TEXT(INDIRECT(CHAR(39)&amp;$A648&amp;CHAR(39)&amp;"!r"&amp;$B648&amp;"c"&amp;$C648,0),"dd-mmm-yyyy"),(INDIRECT(CHAR(39)&amp;$A648&amp;CHAR(39)&amp;"!r"&amp;$B648&amp;"c"&amp;$C648,0)))</f>
        <v>0.0452</v>
      </c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3.5" customHeight="1">
      <c r="A649" s="26" t="s">
        <v>785</v>
      </c>
      <c r="B649" s="26">
        <f t="shared" si="13"/>
        <v>6</v>
      </c>
      <c r="C649" s="26">
        <f t="shared" si="11"/>
        <v>11</v>
      </c>
      <c r="D649" s="26"/>
      <c r="E649" s="26">
        <f>plan_id</f>
        <v>510</v>
      </c>
      <c r="F649" s="26">
        <f t="shared" si="1"/>
        <v>2003</v>
      </c>
      <c r="G649" s="26">
        <f>VLOOKUP(INDIRECT(CHAR(39)&amp;$A649&amp;CHAR(39)&amp;"!r2c"&amp;$C649,0),variables,2,0)</f>
        <v>10930</v>
      </c>
      <c r="H649" s="31" t="str">
        <f t="array" ref="H649">IF(AND(G649&gt;=10861,G649&lt;=10863),TEXT(INDIRECT(CHAR(39)&amp;$A649&amp;CHAR(39)&amp;"!r"&amp;$B649&amp;"c"&amp;$C649,0),"dd-mmm-yyyy"),(INDIRECT(CHAR(39)&amp;$A649&amp;CHAR(39)&amp;"!r"&amp;$B649&amp;"c"&amp;$C649,0)))</f>
        <v/>
      </c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3.5" customHeight="1">
      <c r="A650" s="26" t="s">
        <v>785</v>
      </c>
      <c r="B650" s="26">
        <f t="shared" si="13"/>
        <v>6</v>
      </c>
      <c r="C650" s="26">
        <f t="shared" si="11"/>
        <v>12</v>
      </c>
      <c r="D650" s="26"/>
      <c r="E650" s="26">
        <f>plan_id</f>
        <v>510</v>
      </c>
      <c r="F650" s="26">
        <f t="shared" si="1"/>
        <v>2003</v>
      </c>
      <c r="G650" s="26">
        <f>VLOOKUP(INDIRECT(CHAR(39)&amp;$A650&amp;CHAR(39)&amp;"!r2c"&amp;$C650,0),variables,2,0)</f>
        <v>10705</v>
      </c>
      <c r="H650" s="29">
        <f t="array" ref="H650">IF(AND(G650&gt;=10861,G650&lt;=10863),TEXT(INDIRECT(CHAR(39)&amp;$A650&amp;CHAR(39)&amp;"!r"&amp;$B650&amp;"c"&amp;$C650,0),"dd-mmm-yyyy"),(INDIRECT(CHAR(39)&amp;$A650&amp;CHAR(39)&amp;"!r"&amp;$B650&amp;"c"&amp;$C650,0)))</f>
        <v>732020000</v>
      </c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3.5" customHeight="1">
      <c r="A651" s="26" t="s">
        <v>785</v>
      </c>
      <c r="B651" s="26">
        <f t="shared" si="13"/>
        <v>6</v>
      </c>
      <c r="C651" s="26">
        <f t="shared" si="11"/>
        <v>13</v>
      </c>
      <c r="D651" s="26"/>
      <c r="E651" s="26">
        <f>plan_id</f>
        <v>510</v>
      </c>
      <c r="F651" s="26">
        <f t="shared" si="1"/>
        <v>2003</v>
      </c>
      <c r="G651" s="26">
        <f>VLOOKUP(INDIRECT(CHAR(39)&amp;$A651&amp;CHAR(39)&amp;"!r2c"&amp;$C651,0),variables,2,0)</f>
        <v>10842</v>
      </c>
      <c r="H651" s="29">
        <f t="array" ref="H651">IF(AND(G651&gt;=10861,G651&lt;=10863),TEXT(INDIRECT(CHAR(39)&amp;$A651&amp;CHAR(39)&amp;"!r"&amp;$B651&amp;"c"&amp;$C651,0),"dd-mmm-yyyy"),(INDIRECT(CHAR(39)&amp;$A651&amp;CHAR(39)&amp;"!r"&amp;$B651&amp;"c"&amp;$C651,0)))</f>
        <v>907028000</v>
      </c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3.5" customHeight="1">
      <c r="A652" s="26" t="s">
        <v>785</v>
      </c>
      <c r="B652" s="26">
        <f t="shared" si="13"/>
        <v>6</v>
      </c>
      <c r="C652" s="26">
        <f t="shared" si="11"/>
        <v>14</v>
      </c>
      <c r="D652" s="26"/>
      <c r="E652" s="26">
        <f>plan_id</f>
        <v>510</v>
      </c>
      <c r="F652" s="26">
        <f t="shared" si="1"/>
        <v>2003</v>
      </c>
      <c r="G652" s="26">
        <f>VLOOKUP(INDIRECT(CHAR(39)&amp;$A652&amp;CHAR(39)&amp;"!r2c"&amp;$C652,0),variables,2,0)</f>
        <v>10843</v>
      </c>
      <c r="H652" s="31" t="str">
        <f t="array" ref="H652">IF(AND(G652&gt;=10861,G652&lt;=10863),TEXT(INDIRECT(CHAR(39)&amp;$A652&amp;CHAR(39)&amp;"!r"&amp;$B652&amp;"c"&amp;$C652,0),"dd-mmm-yyyy"),(INDIRECT(CHAR(39)&amp;$A652&amp;CHAR(39)&amp;"!r"&amp;$B652&amp;"c"&amp;$C652,0)))</f>
        <v/>
      </c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3.5" customHeight="1">
      <c r="A653" s="26" t="s">
        <v>785</v>
      </c>
      <c r="B653" s="26">
        <f t="shared" si="13"/>
        <v>6</v>
      </c>
      <c r="C653" s="26">
        <f t="shared" si="11"/>
        <v>15</v>
      </c>
      <c r="D653" s="26"/>
      <c r="E653" s="26">
        <f>plan_id</f>
        <v>510</v>
      </c>
      <c r="F653" s="26">
        <f t="shared" si="1"/>
        <v>2003</v>
      </c>
      <c r="G653" s="26">
        <f>VLOOKUP(INDIRECT(CHAR(39)&amp;$A653&amp;CHAR(39)&amp;"!r2c"&amp;$C653,0),variables,2,0)</f>
        <v>10931</v>
      </c>
      <c r="H653" s="31" t="str">
        <f t="array" ref="H653">IF(AND(G653&gt;=10861,G653&lt;=10863),TEXT(INDIRECT(CHAR(39)&amp;$A653&amp;CHAR(39)&amp;"!r"&amp;$B653&amp;"c"&amp;$C653,0),"dd-mmm-yyyy"),(INDIRECT(CHAR(39)&amp;$A653&amp;CHAR(39)&amp;"!r"&amp;$B653&amp;"c"&amp;$C653,0)))</f>
        <v/>
      </c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3.5" customHeight="1">
      <c r="A654" s="26" t="s">
        <v>785</v>
      </c>
      <c r="B654" s="26">
        <f t="shared" si="13"/>
        <v>6</v>
      </c>
      <c r="C654" s="26">
        <f t="shared" si="11"/>
        <v>16</v>
      </c>
      <c r="D654" s="26"/>
      <c r="E654" s="26">
        <f>plan_id</f>
        <v>510</v>
      </c>
      <c r="F654" s="26">
        <f t="shared" si="1"/>
        <v>2003</v>
      </c>
      <c r="G654" s="26">
        <f>VLOOKUP(INDIRECT(CHAR(39)&amp;$A654&amp;CHAR(39)&amp;"!r2c"&amp;$C654,0),variables,2,0)</f>
        <v>10932</v>
      </c>
      <c r="H654" s="31" t="str">
        <f t="array" ref="H654">IF(AND(G654&gt;=10861,G654&lt;=10863),TEXT(INDIRECT(CHAR(39)&amp;$A654&amp;CHAR(39)&amp;"!r"&amp;$B654&amp;"c"&amp;$C654,0),"dd-mmm-yyyy"),(INDIRECT(CHAR(39)&amp;$A654&amp;CHAR(39)&amp;"!r"&amp;$B654&amp;"c"&amp;$C654,0)))</f>
        <v/>
      </c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3.5" customHeight="1">
      <c r="A655" s="26" t="s">
        <v>785</v>
      </c>
      <c r="B655" s="26">
        <f t="shared" si="13"/>
        <v>6</v>
      </c>
      <c r="C655" s="26">
        <f t="shared" si="11"/>
        <v>17</v>
      </c>
      <c r="D655" s="26"/>
      <c r="E655" s="26">
        <f>plan_id</f>
        <v>510</v>
      </c>
      <c r="F655" s="26">
        <f t="shared" si="1"/>
        <v>2003</v>
      </c>
      <c r="G655" s="26">
        <f>VLOOKUP(INDIRECT(CHAR(39)&amp;$A655&amp;CHAR(39)&amp;"!r2c"&amp;$C655,0),variables,2,0)</f>
        <v>10933</v>
      </c>
      <c r="H655" s="31">
        <f t="array" ref="H655">IF(AND(G655&gt;=10861,G655&lt;=10863),TEXT(INDIRECT(CHAR(39)&amp;$A655&amp;CHAR(39)&amp;"!r"&amp;$B655&amp;"c"&amp;$C655,0),"dd-mmm-yyyy"),(INDIRECT(CHAR(39)&amp;$A655&amp;CHAR(39)&amp;"!r"&amp;$B655&amp;"c"&amp;$C655,0)))</f>
        <v>0.1284</v>
      </c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3.5" customHeight="1">
      <c r="A656" s="26" t="s">
        <v>785</v>
      </c>
      <c r="B656" s="26">
        <f t="shared" si="13"/>
        <v>6</v>
      </c>
      <c r="C656" s="26">
        <f t="shared" si="11"/>
        <v>18</v>
      </c>
      <c r="D656" s="26"/>
      <c r="E656" s="26">
        <f>plan_id</f>
        <v>510</v>
      </c>
      <c r="F656" s="26">
        <f t="shared" si="1"/>
        <v>2003</v>
      </c>
      <c r="G656" s="26">
        <f>VLOOKUP(INDIRECT(CHAR(39)&amp;$A656&amp;CHAR(39)&amp;"!r2c"&amp;$C656,0),variables,2,0)</f>
        <v>10934</v>
      </c>
      <c r="H656" s="31">
        <f t="array" ref="H656">IF(AND(G656&gt;=10861,G656&lt;=10863),TEXT(INDIRECT(CHAR(39)&amp;$A656&amp;CHAR(39)&amp;"!r"&amp;$B656&amp;"c"&amp;$C656,0),"dd-mmm-yyyy"),(INDIRECT(CHAR(39)&amp;$A656&amp;CHAR(39)&amp;"!r"&amp;$B656&amp;"c"&amp;$C656,0)))</f>
        <v>0.0993</v>
      </c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3.5" customHeight="1">
      <c r="A657" s="26" t="s">
        <v>785</v>
      </c>
      <c r="B657" s="26">
        <f t="shared" si="13"/>
        <v>6</v>
      </c>
      <c r="C657" s="26">
        <f t="shared" si="11"/>
        <v>19</v>
      </c>
      <c r="D657" s="26"/>
      <c r="E657" s="26">
        <f>plan_id</f>
        <v>510</v>
      </c>
      <c r="F657" s="26">
        <f t="shared" si="1"/>
        <v>2003</v>
      </c>
      <c r="G657" s="26">
        <f>VLOOKUP(INDIRECT(CHAR(39)&amp;$A657&amp;CHAR(39)&amp;"!r2c"&amp;$C657,0),variables,2,0)</f>
        <v>10935</v>
      </c>
      <c r="H657" s="28" t="str">
        <f t="array" ref="H657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3.5" customHeight="1">
      <c r="A658" s="26" t="s">
        <v>785</v>
      </c>
      <c r="B658" s="26">
        <f t="shared" si="13"/>
        <v>6</v>
      </c>
      <c r="C658" s="26">
        <f t="shared" si="11"/>
        <v>20</v>
      </c>
      <c r="D658" s="26"/>
      <c r="E658" s="26">
        <f>plan_id</f>
        <v>510</v>
      </c>
      <c r="F658" s="26">
        <f t="shared" si="1"/>
        <v>2003</v>
      </c>
      <c r="G658" s="26">
        <f>VLOOKUP(INDIRECT(CHAR(39)&amp;$A658&amp;CHAR(39)&amp;"!r2c"&amp;$C658,0),variables,2,0)</f>
        <v>10937</v>
      </c>
      <c r="H658" s="31" t="str">
        <f t="array" ref="H658">IF(AND(G658&gt;=10861,G658&lt;=10863),TEXT(INDIRECT(CHAR(39)&amp;$A658&amp;CHAR(39)&amp;"!r"&amp;$B658&amp;"c"&amp;$C658,0),"dd-mmm-yyyy"),(INDIRECT(CHAR(39)&amp;$A658&amp;CHAR(39)&amp;"!r"&amp;$B658&amp;"c"&amp;$C658,0)))</f>
        <v/>
      </c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3.5" customHeight="1">
      <c r="A659" s="26" t="s">
        <v>785</v>
      </c>
      <c r="B659" s="26">
        <f t="shared" si="13"/>
        <v>6</v>
      </c>
      <c r="C659" s="26">
        <f t="shared" si="11"/>
        <v>21</v>
      </c>
      <c r="D659" s="26"/>
      <c r="E659" s="26">
        <f>plan_id</f>
        <v>510</v>
      </c>
      <c r="F659" s="26">
        <f t="shared" si="1"/>
        <v>2003</v>
      </c>
      <c r="G659" s="26">
        <f>VLOOKUP(INDIRECT(CHAR(39)&amp;$A659&amp;CHAR(39)&amp;"!r2c"&amp;$C659,0),variables,2,0)</f>
        <v>10938</v>
      </c>
      <c r="H659" s="31" t="str">
        <f t="array" ref="H659">IF(AND(G659&gt;=10861,G659&lt;=10863),TEXT(INDIRECT(CHAR(39)&amp;$A659&amp;CHAR(39)&amp;"!r"&amp;$B659&amp;"c"&amp;$C659,0),"dd-mmm-yyyy"),(INDIRECT(CHAR(39)&amp;$A659&amp;CHAR(39)&amp;"!r"&amp;$B659&amp;"c"&amp;$C659,0)))</f>
        <v/>
      </c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3.5" customHeight="1">
      <c r="A660" s="26" t="s">
        <v>785</v>
      </c>
      <c r="B660" s="26">
        <f t="shared" si="13"/>
        <v>6</v>
      </c>
      <c r="C660" s="26">
        <f t="shared" si="11"/>
        <v>22</v>
      </c>
      <c r="D660" s="26"/>
      <c r="E660" s="26">
        <f>plan_id</f>
        <v>510</v>
      </c>
      <c r="F660" s="26">
        <f t="shared" si="1"/>
        <v>2003</v>
      </c>
      <c r="G660" s="26">
        <f>VLOOKUP(INDIRECT(CHAR(39)&amp;$A660&amp;CHAR(39)&amp;"!r2c"&amp;$C660,0),variables,2,0)</f>
        <v>11007</v>
      </c>
      <c r="H660" s="28" t="str">
        <f t="array" ref="H660">IF(AND(G660&gt;=10861,G660&lt;=10863),TEXT(INDIRECT(CHAR(39)&amp;$A660&amp;CHAR(39)&amp;"!r"&amp;$B660&amp;"c"&amp;$C660,0),"dd-mmm-yyyy"),(INDIRECT(CHAR(39)&amp;$A660&amp;CHAR(39)&amp;"!r"&amp;$B660&amp;"c"&amp;$C660,0)))</f>
        <v>&gt;of:1)ServicePrior 7/1/98: 1.67% - 2.30%, Others:2.20%; 2)1.5%+$7.50 for 1st 20yrs of creditable service; 3)actuarially equivalent life annuity=member's contributions and State-matching contributions (1.4x member contributions)+compound interest on both.</v>
      </c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3.5" customHeight="1">
      <c r="A661" s="26" t="s">
        <v>785</v>
      </c>
      <c r="B661" s="26">
        <f t="shared" si="13"/>
        <v>6</v>
      </c>
      <c r="C661" s="26">
        <f t="shared" si="11"/>
        <v>23</v>
      </c>
      <c r="D661" s="26"/>
      <c r="E661" s="26">
        <f>plan_id</f>
        <v>510</v>
      </c>
      <c r="F661" s="26">
        <f t="shared" si="1"/>
        <v>2003</v>
      </c>
      <c r="G661" s="26">
        <f>VLOOKUP(INDIRECT(CHAR(39)&amp;$A661&amp;CHAR(39)&amp;"!r2c"&amp;$C661,0),variables,2,0)</f>
        <v>10941</v>
      </c>
      <c r="H661" s="28" t="str">
        <f t="array" ref="H66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3.5" customHeight="1">
      <c r="A662" s="26" t="s">
        <v>785</v>
      </c>
      <c r="B662" s="26">
        <f t="shared" si="13"/>
        <v>6</v>
      </c>
      <c r="C662" s="26">
        <f t="shared" si="11"/>
        <v>24</v>
      </c>
      <c r="D662" s="26"/>
      <c r="E662" s="26">
        <f>plan_id</f>
        <v>510</v>
      </c>
      <c r="F662" s="26">
        <f t="shared" si="1"/>
        <v>2003</v>
      </c>
      <c r="G662" s="26">
        <f>VLOOKUP(INDIRECT(CHAR(39)&amp;$A662&amp;CHAR(39)&amp;"!r2c"&amp;$C662,0),variables,2,0)</f>
        <v>10942</v>
      </c>
      <c r="H662" s="28" t="str">
        <f t="array" ref="H662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3.5" customHeight="1">
      <c r="A663" s="26" t="s">
        <v>785</v>
      </c>
      <c r="B663" s="26">
        <f t="shared" si="13"/>
        <v>6</v>
      </c>
      <c r="C663" s="26">
        <f t="shared" si="11"/>
        <v>25</v>
      </c>
      <c r="D663" s="26"/>
      <c r="E663" s="26">
        <f>plan_id</f>
        <v>510</v>
      </c>
      <c r="F663" s="26">
        <f t="shared" si="1"/>
        <v>2003</v>
      </c>
      <c r="G663" s="26">
        <f>VLOOKUP(INDIRECT(CHAR(39)&amp;$A663&amp;CHAR(39)&amp;"!r2c"&amp;$C663,0),variables,2,0)</f>
        <v>10701</v>
      </c>
      <c r="H663" s="31">
        <f t="array" ref="H663">IF(AND(G663&gt;=10861,G663&lt;=10863),TEXT(INDIRECT(CHAR(39)&amp;$A663&amp;CHAR(39)&amp;"!r"&amp;$B663&amp;"c"&amp;$C663,0),"dd-mmm-yyyy"),(INDIRECT(CHAR(39)&amp;$A663&amp;CHAR(39)&amp;"!r"&amp;$B663&amp;"c"&amp;$C663,0)))</f>
        <v>0.03</v>
      </c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3.5" customHeight="1">
      <c r="A664" s="26" t="s">
        <v>785</v>
      </c>
      <c r="B664" s="26">
        <f t="shared" si="13"/>
        <v>6</v>
      </c>
      <c r="C664" s="26">
        <f t="shared" si="11"/>
        <v>26</v>
      </c>
      <c r="D664" s="26"/>
      <c r="E664" s="26">
        <f>plan_id</f>
        <v>510</v>
      </c>
      <c r="F664" s="26">
        <f t="shared" si="1"/>
        <v>2003</v>
      </c>
      <c r="G664" s="26">
        <f>VLOOKUP(INDIRECT(CHAR(39)&amp;$A664&amp;CHAR(39)&amp;"!r2c"&amp;$C664,0),variables,2,0)</f>
        <v>10702</v>
      </c>
      <c r="H664" s="31" t="str">
        <f t="array" ref="H664">IF(AND(G664&gt;=10861,G664&lt;=10863),TEXT(INDIRECT(CHAR(39)&amp;$A664&amp;CHAR(39)&amp;"!r"&amp;$B664&amp;"c"&amp;$C664,0),"dd-mmm-yyyy"),(INDIRECT(CHAR(39)&amp;$A664&amp;CHAR(39)&amp;"!r"&amp;$B664&amp;"c"&amp;$C664,0)))</f>
        <v/>
      </c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3.5" customHeight="1">
      <c r="A665" s="26" t="s">
        <v>785</v>
      </c>
      <c r="B665" s="26">
        <f t="shared" si="13"/>
        <v>6</v>
      </c>
      <c r="C665" s="26">
        <f t="shared" si="11"/>
        <v>27</v>
      </c>
      <c r="D665" s="26"/>
      <c r="E665" s="26">
        <f>plan_id</f>
        <v>510</v>
      </c>
      <c r="F665" s="26">
        <f t="shared" si="1"/>
        <v>2003</v>
      </c>
      <c r="G665" s="26">
        <f>VLOOKUP(INDIRECT(CHAR(39)&amp;$A665&amp;CHAR(39)&amp;"!r2c"&amp;$C665,0),variables,2,0)</f>
        <v>10943</v>
      </c>
      <c r="H665" s="31" t="str">
        <f t="array" ref="H665">IF(AND(G665&gt;=10861,G665&lt;=10863),TEXT(INDIRECT(CHAR(39)&amp;$A665&amp;CHAR(39)&amp;"!r"&amp;$B665&amp;"c"&amp;$C665,0),"dd-mmm-yyyy"),(INDIRECT(CHAR(39)&amp;$A665&amp;CHAR(39)&amp;"!r"&amp;$B665&amp;"c"&amp;$C665,0)))</f>
        <v/>
      </c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3.5" customHeight="1">
      <c r="A666" s="26" t="s">
        <v>785</v>
      </c>
      <c r="B666" s="26">
        <f t="shared" si="13"/>
        <v>6</v>
      </c>
      <c r="C666" s="26">
        <f t="shared" si="11"/>
        <v>28</v>
      </c>
      <c r="D666" s="26"/>
      <c r="E666" s="26">
        <f>plan_id</f>
        <v>510</v>
      </c>
      <c r="F666" s="26">
        <f t="shared" si="1"/>
        <v>2003</v>
      </c>
      <c r="G666" s="26">
        <f>VLOOKUP(INDIRECT(CHAR(39)&amp;$A666&amp;CHAR(39)&amp;"!r2c"&amp;$C666,0),variables,2,0)</f>
        <v>10944</v>
      </c>
      <c r="H666" s="28" t="str">
        <f t="array" ref="H666">IF(AND(G666&gt;=10861,G666&lt;=10863),TEXT(INDIRECT(CHAR(39)&amp;$A666&amp;CHAR(39)&amp;"!r"&amp;$B666&amp;"c"&amp;$C666,0),"dd-mmm-yyyy"),(INDIRECT(CHAR(39)&amp;$A666&amp;CHAR(39)&amp;"!r"&amp;$B666&amp;"c"&amp;$C666,0)))</f>
        <v>No</v>
      </c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3.5" customHeight="1">
      <c r="A667" s="26" t="s">
        <v>785</v>
      </c>
      <c r="B667" s="26">
        <f t="shared" si="13"/>
        <v>6</v>
      </c>
      <c r="C667" s="26">
        <f t="shared" si="11"/>
        <v>29</v>
      </c>
      <c r="D667" s="26"/>
      <c r="E667" s="26">
        <f>plan_id</f>
        <v>510</v>
      </c>
      <c r="F667" s="26">
        <f t="shared" si="1"/>
        <v>2003</v>
      </c>
      <c r="G667" s="26">
        <f>VLOOKUP(INDIRECT(CHAR(39)&amp;$A667&amp;CHAR(39)&amp;"!r2c"&amp;$C667,0),variables,2,0)</f>
        <v>10945</v>
      </c>
      <c r="H667" s="28" t="str">
        <f t="array" ref="H667">IF(AND(G667&gt;=10861,G667&lt;=10863),TEXT(INDIRECT(CHAR(39)&amp;$A667&amp;CHAR(39)&amp;"!r"&amp;$B667&amp;"c"&amp;$C667,0),"dd-mmm-yyyy"),(INDIRECT(CHAR(39)&amp;$A667&amp;CHAR(39)&amp;"!r"&amp;$B667&amp;"c"&amp;$C667,0)))</f>
        <v>No</v>
      </c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3.5" customHeight="1">
      <c r="A668" s="26" t="s">
        <v>785</v>
      </c>
      <c r="B668" s="26">
        <f t="shared" si="13"/>
        <v>6</v>
      </c>
      <c r="C668" s="26">
        <f t="shared" si="11"/>
        <v>30</v>
      </c>
      <c r="D668" s="26"/>
      <c r="E668" s="26">
        <f>plan_id</f>
        <v>510</v>
      </c>
      <c r="F668" s="26">
        <f t="shared" si="1"/>
        <v>2003</v>
      </c>
      <c r="G668" s="26">
        <f>VLOOKUP(INDIRECT(CHAR(39)&amp;$A668&amp;CHAR(39)&amp;"!r2c"&amp;$C668,0),variables,2,0)</f>
        <v>10947</v>
      </c>
      <c r="H668" s="28" t="str">
        <f t="array" ref="H668">IF(AND(G668&gt;=10861,G668&lt;=10863),TEXT(INDIRECT(CHAR(39)&amp;$A668&amp;CHAR(39)&amp;"!r"&amp;$B668&amp;"c"&amp;$C668,0),"dd-mmm-yyyy"),(INDIRECT(CHAR(39)&amp;$A668&amp;CHAR(39)&amp;"!r"&amp;$B668&amp;"c"&amp;$C668,0)))</f>
        <v/>
      </c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3.5" customHeight="1">
      <c r="A669" s="26" t="s">
        <v>785</v>
      </c>
      <c r="B669" s="26">
        <f t="shared" si="13"/>
        <v>6</v>
      </c>
      <c r="C669" s="26">
        <f t="shared" si="11"/>
        <v>31</v>
      </c>
      <c r="D669" s="26"/>
      <c r="E669" s="26">
        <f>plan_id</f>
        <v>510</v>
      </c>
      <c r="F669" s="26">
        <f t="shared" si="1"/>
        <v>2003</v>
      </c>
      <c r="G669" s="26">
        <f>VLOOKUP(INDIRECT(CHAR(39)&amp;$A669&amp;CHAR(39)&amp;"!r2c"&amp;$C669,0),variables,2,0)</f>
        <v>10948</v>
      </c>
      <c r="H669" s="28" t="str">
        <f t="array" ref="H669">IF(AND(G669&gt;=10861,G669&lt;=10863),TEXT(INDIRECT(CHAR(39)&amp;$A669&amp;CHAR(39)&amp;"!r"&amp;$B669&amp;"c"&amp;$C669,0),"dd-mmm-yyyy"),(INDIRECT(CHAR(39)&amp;$A669&amp;CHAR(39)&amp;"!r"&amp;$B669&amp;"c"&amp;$C669,0)))</f>
        <v>No</v>
      </c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3.5" customHeight="1">
      <c r="A670" s="26" t="s">
        <v>785</v>
      </c>
      <c r="B670" s="26">
        <f t="shared" si="13"/>
        <v>6</v>
      </c>
      <c r="C670" s="26">
        <f t="shared" si="11"/>
        <v>32</v>
      </c>
      <c r="D670" s="26"/>
      <c r="E670" s="26">
        <f>plan_id</f>
        <v>510</v>
      </c>
      <c r="F670" s="26">
        <f t="shared" si="1"/>
        <v>2003</v>
      </c>
      <c r="G670" s="26">
        <f>VLOOKUP(INDIRECT(CHAR(39)&amp;$A670&amp;CHAR(39)&amp;"!r2c"&amp;$C670,0),variables,2,0)</f>
        <v>10949</v>
      </c>
      <c r="H670" s="28" t="str">
        <f t="array" ref="H670">IF(AND(G670&gt;=10861,G670&lt;=10863),TEXT(INDIRECT(CHAR(39)&amp;$A670&amp;CHAR(39)&amp;"!r"&amp;$B670&amp;"c"&amp;$C670,0),"dd-mmm-yyyy"),(INDIRECT(CHAR(39)&amp;$A670&amp;CHAR(39)&amp;"!r"&amp;$B670&amp;"c"&amp;$C670,0)))</f>
        <v>No</v>
      </c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3.5" customHeight="1">
      <c r="A671" s="26" t="s">
        <v>785</v>
      </c>
      <c r="B671" s="26">
        <f t="shared" si="13"/>
        <v>6</v>
      </c>
      <c r="C671" s="26">
        <f t="shared" si="11"/>
        <v>33</v>
      </c>
      <c r="D671" s="26"/>
      <c r="E671" s="26">
        <f>plan_id</f>
        <v>510</v>
      </c>
      <c r="F671" s="26">
        <f t="shared" si="1"/>
        <v>2003</v>
      </c>
      <c r="G671" s="26">
        <f>VLOOKUP(INDIRECT(CHAR(39)&amp;$A671&amp;CHAR(39)&amp;"!r2c"&amp;$C671,0),variables,2,0)</f>
        <v>10951</v>
      </c>
      <c r="H671" s="28" t="str">
        <f t="array" ref="H67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3.5" customHeight="1">
      <c r="A672" s="26" t="s">
        <v>785</v>
      </c>
      <c r="B672" s="26">
        <f t="shared" si="13"/>
        <v>6</v>
      </c>
      <c r="C672" s="26">
        <f t="shared" si="11"/>
        <v>34</v>
      </c>
      <c r="D672" s="26"/>
      <c r="E672" s="26">
        <f>plan_id</f>
        <v>510</v>
      </c>
      <c r="F672" s="26">
        <f t="shared" si="1"/>
        <v>2003</v>
      </c>
      <c r="G672" s="26">
        <f>VLOOKUP(INDIRECT(CHAR(39)&amp;$A672&amp;CHAR(39)&amp;"!r2c"&amp;$C672,0),variables,2,0)</f>
        <v>10950</v>
      </c>
      <c r="H672" s="28" t="str">
        <f t="array" ref="H672">IF(AND(G672&gt;=10861,G672&lt;=10863),TEXT(INDIRECT(CHAR(39)&amp;$A672&amp;CHAR(39)&amp;"!r"&amp;$B672&amp;"c"&amp;$C672,0),"dd-mmm-yyyy"),(INDIRECT(CHAR(39)&amp;$A672&amp;CHAR(39)&amp;"!r"&amp;$B672&amp;"c"&amp;$C672,0)))</f>
        <v/>
      </c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3.5" customHeight="1">
      <c r="A673" s="26" t="s">
        <v>785</v>
      </c>
      <c r="B673" s="26">
        <f t="shared" si="13"/>
        <v>6</v>
      </c>
      <c r="C673" s="26">
        <f t="shared" si="11"/>
        <v>35</v>
      </c>
      <c r="D673" s="26"/>
      <c r="E673" s="26">
        <f>plan_id</f>
        <v>510</v>
      </c>
      <c r="F673" s="26">
        <f t="shared" si="1"/>
        <v>2003</v>
      </c>
      <c r="G673" s="26">
        <f>VLOOKUP(INDIRECT(CHAR(39)&amp;$A673&amp;CHAR(39)&amp;"!r2c"&amp;$C673,0),variables,2,0)</f>
        <v>10954</v>
      </c>
      <c r="H673" s="31">
        <f t="array" ref="H673">IF(AND(G673&gt;=10861,G673&lt;=10863),TEXT(INDIRECT(CHAR(39)&amp;$A673&amp;CHAR(39)&amp;"!r"&amp;$B673&amp;"c"&amp;$C673,0),"dd-mmm-yyyy"),(INDIRECT(CHAR(39)&amp;$A673&amp;CHAR(39)&amp;"!r"&amp;$B673&amp;"c"&amp;$C673,0)))</f>
        <v>0.035</v>
      </c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3.5" customHeight="1">
      <c r="A674" s="26" t="s">
        <v>785</v>
      </c>
      <c r="B674" s="26">
        <f t="shared" si="13"/>
        <v>6</v>
      </c>
      <c r="C674" s="26">
        <f t="shared" si="11"/>
        <v>36</v>
      </c>
      <c r="D674" s="26"/>
      <c r="E674" s="26">
        <f>plan_id</f>
        <v>510</v>
      </c>
      <c r="F674" s="26">
        <f t="shared" si="1"/>
        <v>2003</v>
      </c>
      <c r="G674" s="26">
        <f>VLOOKUP(INDIRECT(CHAR(39)&amp;$A674&amp;CHAR(39)&amp;"!r2c"&amp;$C674,0),variables,2,0)</f>
        <v>10955</v>
      </c>
      <c r="H674" s="31">
        <f t="array" ref="H674">IF(AND(G674&gt;=10861,G674&lt;=10863),TEXT(INDIRECT(CHAR(39)&amp;$A674&amp;CHAR(39)&amp;"!r"&amp;$B674&amp;"c"&amp;$C674,0),"dd-mmm-yyyy"),(INDIRECT(CHAR(39)&amp;$A674&amp;CHAR(39)&amp;"!r"&amp;$B674&amp;"c"&amp;$C674,0)))</f>
        <v>0.085</v>
      </c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3.5" customHeight="1">
      <c r="A675" s="26" t="s">
        <v>785</v>
      </c>
      <c r="B675" s="26">
        <f t="shared" si="13"/>
        <v>6</v>
      </c>
      <c r="C675" s="26">
        <f t="shared" si="11"/>
        <v>37</v>
      </c>
      <c r="D675" s="26"/>
      <c r="E675" s="26">
        <f>plan_id</f>
        <v>510</v>
      </c>
      <c r="F675" s="26">
        <f t="shared" si="1"/>
        <v>2003</v>
      </c>
      <c r="G675" s="26">
        <f>VLOOKUP(INDIRECT(CHAR(39)&amp;$A675&amp;CHAR(39)&amp;"!r2c"&amp;$C675,0),variables,2,0)</f>
        <v>10956</v>
      </c>
      <c r="H675" s="31" t="str">
        <f t="array" ref="H675">IF(AND(G675&gt;=10861,G675&lt;=10863),TEXT(INDIRECT(CHAR(39)&amp;$A675&amp;CHAR(39)&amp;"!r"&amp;$B675&amp;"c"&amp;$C675,0),"dd-mmm-yyyy"),(INDIRECT(CHAR(39)&amp;$A675&amp;CHAR(39)&amp;"!r"&amp;$B675&amp;"c"&amp;$C675,0)))</f>
        <v/>
      </c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3.5" customHeight="1">
      <c r="A676" s="26" t="s">
        <v>785</v>
      </c>
      <c r="B676" s="26">
        <f t="shared" si="13"/>
        <v>6</v>
      </c>
      <c r="C676" s="26">
        <f t="shared" si="11"/>
        <v>38</v>
      </c>
      <c r="D676" s="26"/>
      <c r="E676" s="26">
        <f>plan_id</f>
        <v>510</v>
      </c>
      <c r="F676" s="26">
        <f t="shared" si="1"/>
        <v>2003</v>
      </c>
      <c r="G676" s="26">
        <f>VLOOKUP(INDIRECT(CHAR(39)&amp;$A676&amp;CHAR(39)&amp;"!r2c"&amp;$C676,0),variables,2,0)</f>
        <v>10959</v>
      </c>
      <c r="H676" s="28" t="str">
        <f t="array" ref="H676">IF(AND(G676&gt;=10861,G676&lt;=10863),TEXT(INDIRECT(CHAR(39)&amp;$A676&amp;CHAR(39)&amp;"!r"&amp;$B676&amp;"c"&amp;$C676,0),"dd-mmm-yyyy"),(INDIRECT(CHAR(39)&amp;$A676&amp;CHAR(39)&amp;"!r"&amp;$B676&amp;"c"&amp;$C676,0)))</f>
        <v>5.90% - 10.20%</v>
      </c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3.5" customHeight="1">
      <c r="A677" s="26" t="s">
        <v>785</v>
      </c>
      <c r="B677" s="26">
        <f t="shared" si="13"/>
        <v>6</v>
      </c>
      <c r="C677" s="26">
        <f t="shared" si="11"/>
        <v>39</v>
      </c>
      <c r="D677" s="26"/>
      <c r="E677" s="26">
        <f>plan_id</f>
        <v>510</v>
      </c>
      <c r="F677" s="26">
        <f t="shared" si="1"/>
        <v>2003</v>
      </c>
      <c r="G677" s="26">
        <f>VLOOKUP(INDIRECT(CHAR(39)&amp;$A677&amp;CHAR(39)&amp;"!r2c"&amp;$C677,0),variables,2,0)</f>
        <v>10962</v>
      </c>
      <c r="H677" s="28" t="str">
        <f t="array" ref="H677">IF(AND(G677&gt;=10861,G677&lt;=10863),TEXT(INDIRECT(CHAR(39)&amp;$A677&amp;CHAR(39)&amp;"!r"&amp;$B677&amp;"c"&amp;$C677,0),"dd-mmm-yyyy"),(INDIRECT(CHAR(39)&amp;$A677&amp;CHAR(39)&amp;"!r"&amp;$B677&amp;"c"&amp;$C677,0)))</f>
        <v>Pg.No 43</v>
      </c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3.5" customHeight="1">
      <c r="A678" s="26" t="s">
        <v>785</v>
      </c>
      <c r="B678" s="26">
        <f t="shared" si="13"/>
        <v>6</v>
      </c>
      <c r="C678" s="26">
        <f t="shared" si="11"/>
        <v>40</v>
      </c>
      <c r="D678" s="26"/>
      <c r="E678" s="26">
        <f>plan_id</f>
        <v>510</v>
      </c>
      <c r="F678" s="26">
        <f t="shared" si="1"/>
        <v>2003</v>
      </c>
      <c r="G678" s="26">
        <f>VLOOKUP(INDIRECT(CHAR(39)&amp;$A678&amp;CHAR(39)&amp;"!r2c"&amp;$C678,0),variables,2,0)</f>
        <v>10964</v>
      </c>
      <c r="H678" s="28" t="str">
        <f t="array" ref="H678">IF(AND(G678&gt;=10861,G678&lt;=10863),TEXT(INDIRECT(CHAR(39)&amp;$A678&amp;CHAR(39)&amp;"!r"&amp;$B678&amp;"c"&amp;$C678,0),"dd-mmm-yyyy"),(INDIRECT(CHAR(39)&amp;$A678&amp;CHAR(39)&amp;"!r"&amp;$B678&amp;"c"&amp;$C678,0)))</f>
        <v>Pg.No 43</v>
      </c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3.5" customHeight="1">
      <c r="A679" s="26" t="s">
        <v>785</v>
      </c>
      <c r="B679" s="26">
        <f t="shared" si="13"/>
        <v>6</v>
      </c>
      <c r="C679" s="26">
        <f t="shared" si="11"/>
        <v>41</v>
      </c>
      <c r="D679" s="26"/>
      <c r="E679" s="26">
        <f>plan_id</f>
        <v>510</v>
      </c>
      <c r="F679" s="26">
        <f t="shared" si="1"/>
        <v>2003</v>
      </c>
      <c r="G679" s="26">
        <f>VLOOKUP(INDIRECT(CHAR(39)&amp;$A679&amp;CHAR(39)&amp;"!r2c"&amp;$C679,0),variables,2,0)</f>
        <v>10967</v>
      </c>
      <c r="H679" s="28" t="str">
        <f t="array" ref="H679">IF(AND(G679&gt;=10861,G679&lt;=10863),TEXT(INDIRECT(CHAR(39)&amp;$A679&amp;CHAR(39)&amp;"!r"&amp;$B679&amp;"c"&amp;$C679,0),"dd-mmm-yyyy"),(INDIRECT(CHAR(39)&amp;$A679&amp;CHAR(39)&amp;"!r"&amp;$B679&amp;"c"&amp;$C679,0)))</f>
        <v>1995 George B.Buck Mortality Table</v>
      </c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3.5" customHeight="1">
      <c r="A680" s="26" t="s">
        <v>785</v>
      </c>
      <c r="B680" s="26">
        <f t="shared" si="13"/>
        <v>6</v>
      </c>
      <c r="C680" s="26">
        <f t="shared" si="11"/>
        <v>42</v>
      </c>
      <c r="D680" s="26"/>
      <c r="E680" s="26">
        <f>plan_id</f>
        <v>510</v>
      </c>
      <c r="F680" s="26">
        <f t="shared" si="1"/>
        <v>2003</v>
      </c>
      <c r="G680" s="26">
        <f>VLOOKUP(INDIRECT(CHAR(39)&amp;$A680&amp;CHAR(39)&amp;"!r2c"&amp;$C680,0),variables,2,0)</f>
        <v>10968</v>
      </c>
      <c r="H680" s="28">
        <f t="array" ref="H680">IF(AND(G680&gt;=10861,G680&lt;=10863),TEXT(INDIRECT(CHAR(39)&amp;$A680&amp;CHAR(39)&amp;"!r"&amp;$B680&amp;"c"&amp;$C680,0),"dd-mmm-yyyy"),(INDIRECT(CHAR(39)&amp;$A680&amp;CHAR(39)&amp;"!r"&amp;$B680&amp;"c"&amp;$C680,0)))</f>
        <v>1995</v>
      </c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3.5" customHeight="1">
      <c r="A681" s="26" t="s">
        <v>785</v>
      </c>
      <c r="B681" s="26">
        <f t="shared" si="13"/>
        <v>6</v>
      </c>
      <c r="C681" s="26">
        <f t="shared" si="11"/>
        <v>43</v>
      </c>
      <c r="D681" s="26"/>
      <c r="E681" s="26">
        <f>plan_id</f>
        <v>510</v>
      </c>
      <c r="F681" s="26">
        <f t="shared" si="1"/>
        <v>2003</v>
      </c>
      <c r="G681" s="26">
        <f>VLOOKUP(INDIRECT(CHAR(39)&amp;$A681&amp;CHAR(39)&amp;"!r2c"&amp;$C681,0),variables,2,0)</f>
        <v>10969</v>
      </c>
      <c r="H681" s="28" t="str">
        <f t="array" ref="H681">IF(AND(G681&gt;=10861,G681&lt;=10863),TEXT(INDIRECT(CHAR(39)&amp;$A681&amp;CHAR(39)&amp;"!r"&amp;$B681&amp;"c"&amp;$C681,0),"dd-mmm-yyyy"),(INDIRECT(CHAR(39)&amp;$A681&amp;CHAR(39)&amp;"!r"&amp;$B681&amp;"c"&amp;$C681,0)))</f>
        <v/>
      </c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3.5" customHeight="1">
      <c r="A682" s="26" t="s">
        <v>785</v>
      </c>
      <c r="B682" s="26">
        <f t="shared" si="13"/>
        <v>6</v>
      </c>
      <c r="C682" s="26">
        <f t="shared" si="11"/>
        <v>44</v>
      </c>
      <c r="D682" s="26"/>
      <c r="E682" s="26">
        <f>plan_id</f>
        <v>510</v>
      </c>
      <c r="F682" s="26">
        <f t="shared" si="1"/>
        <v>2003</v>
      </c>
      <c r="G682" s="26">
        <f>VLOOKUP(INDIRECT(CHAR(39)&amp;$A682&amp;CHAR(39)&amp;"!r2c"&amp;$C682,0),variables,2,0)</f>
        <v>10970</v>
      </c>
      <c r="H682" s="28" t="str">
        <f t="array" ref="H682">IF(AND(G682&gt;=10861,G682&lt;=10863),TEXT(INDIRECT(CHAR(39)&amp;$A682&amp;CHAR(39)&amp;"!r"&amp;$B682&amp;"c"&amp;$C682,0),"dd-mmm-yyyy"),(INDIRECT(CHAR(39)&amp;$A682&amp;CHAR(39)&amp;"!r"&amp;$B682&amp;"c"&amp;$C682,0)))</f>
        <v/>
      </c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3.5" customHeight="1">
      <c r="A683" s="26" t="s">
        <v>785</v>
      </c>
      <c r="B683" s="26">
        <f t="shared" si="13"/>
        <v>6</v>
      </c>
      <c r="C683" s="26">
        <f t="shared" si="11"/>
        <v>45</v>
      </c>
      <c r="D683" s="26"/>
      <c r="E683" s="26">
        <f>plan_id</f>
        <v>510</v>
      </c>
      <c r="F683" s="26">
        <f t="shared" si="1"/>
        <v>2003</v>
      </c>
      <c r="G683" s="26">
        <f>VLOOKUP(INDIRECT(CHAR(39)&amp;$A683&amp;CHAR(39)&amp;"!r2c"&amp;$C683,0),variables,2,0)</f>
        <v>10971</v>
      </c>
      <c r="H683" s="28" t="str">
        <f t="array" ref="H683">IF(AND(G683&gt;=10861,G683&lt;=10863),TEXT(INDIRECT(CHAR(39)&amp;$A683&amp;CHAR(39)&amp;"!r"&amp;$B683&amp;"c"&amp;$C683,0),"dd-mmm-yyyy"),(INDIRECT(CHAR(39)&amp;$A683&amp;CHAR(39)&amp;"!r"&amp;$B683&amp;"c"&amp;$C683,0)))</f>
        <v>Beneficiaries - Males: 3 Years, Female: 1 year</v>
      </c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3.5" customHeight="1">
      <c r="A684" s="26" t="s">
        <v>785</v>
      </c>
      <c r="B684" s="26">
        <f t="shared" si="13"/>
        <v>6</v>
      </c>
      <c r="C684" s="26">
        <f t="shared" si="11"/>
        <v>46</v>
      </c>
      <c r="D684" s="26"/>
      <c r="E684" s="26">
        <f>plan_id</f>
        <v>510</v>
      </c>
      <c r="F684" s="26">
        <f t="shared" si="1"/>
        <v>2003</v>
      </c>
      <c r="G684" s="26">
        <f>VLOOKUP(INDIRECT(CHAR(39)&amp;$A684&amp;CHAR(39)&amp;"!r2c"&amp;$C684,0),variables,2,0)</f>
        <v>10972</v>
      </c>
      <c r="H684" s="28" t="str">
        <f t="array" ref="H684">IF(AND(G684&gt;=10861,G684&lt;=10863),TEXT(INDIRECT(CHAR(39)&amp;$A684&amp;CHAR(39)&amp;"!r"&amp;$B684&amp;"c"&amp;$C684,0),"dd-mmm-yyyy"),(INDIRECT(CHAR(39)&amp;$A684&amp;CHAR(39)&amp;"!r"&amp;$B684&amp;"c"&amp;$C684,0)))</f>
        <v>Level Percent Open</v>
      </c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3.5" customHeight="1">
      <c r="A685" s="26" t="s">
        <v>785</v>
      </c>
      <c r="B685" s="26">
        <f t="shared" si="13"/>
        <v>6</v>
      </c>
      <c r="C685" s="26">
        <f t="shared" si="11"/>
        <v>47</v>
      </c>
      <c r="D685" s="26"/>
      <c r="E685" s="26">
        <f>plan_id</f>
        <v>510</v>
      </c>
      <c r="F685" s="26">
        <f t="shared" si="1"/>
        <v>2003</v>
      </c>
      <c r="G685" s="26">
        <f>VLOOKUP(INDIRECT(CHAR(39)&amp;$A685&amp;CHAR(39)&amp;"!r2c"&amp;$C685,0),variables,2,0)</f>
        <v>10973</v>
      </c>
      <c r="H685" s="28" t="str">
        <f t="array" ref="H685">IF(AND(G685&gt;=10861,G685&lt;=10863),TEXT(INDIRECT(CHAR(39)&amp;$A685&amp;CHAR(39)&amp;"!r"&amp;$B685&amp;"c"&amp;$C685,0),"dd-mmm-yyyy"),(INDIRECT(CHAR(39)&amp;$A685&amp;CHAR(39)&amp;"!r"&amp;$B685&amp;"c"&amp;$C685,0)))</f>
        <v>40 Years</v>
      </c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3.5" customHeight="1">
      <c r="A686" s="26" t="s">
        <v>785</v>
      </c>
      <c r="B686" s="26">
        <f t="shared" si="13"/>
        <v>6</v>
      </c>
      <c r="C686" s="26">
        <f t="shared" si="11"/>
        <v>48</v>
      </c>
      <c r="D686" s="26"/>
      <c r="E686" s="26">
        <f>plan_id</f>
        <v>510</v>
      </c>
      <c r="F686" s="26">
        <f t="shared" si="1"/>
        <v>2003</v>
      </c>
      <c r="G686" s="26">
        <f>VLOOKUP(INDIRECT(CHAR(39)&amp;$A686&amp;CHAR(39)&amp;"!r2c"&amp;$C686,0),variables,2,0)</f>
        <v>10975</v>
      </c>
      <c r="H686" s="28" t="str">
        <f t="array" ref="H686">IF(AND(G686&gt;=10861,G686&lt;=10863),TEXT(INDIRECT(CHAR(39)&amp;$A686&amp;CHAR(39)&amp;"!r"&amp;$B686&amp;"c"&amp;$C686,0),"dd-mmm-yyyy"),(INDIRECT(CHAR(39)&amp;$A686&amp;CHAR(39)&amp;"!r"&amp;$B686&amp;"c"&amp;$C686,0)))</f>
        <v>PUC</v>
      </c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3.5" customHeight="1">
      <c r="A687" s="26" t="s">
        <v>785</v>
      </c>
      <c r="B687" s="26">
        <f t="shared" si="13"/>
        <v>6</v>
      </c>
      <c r="C687" s="26">
        <f t="shared" si="11"/>
        <v>49</v>
      </c>
      <c r="D687" s="26"/>
      <c r="E687" s="26">
        <f>plan_id</f>
        <v>510</v>
      </c>
      <c r="F687" s="26">
        <f t="shared" si="1"/>
        <v>2003</v>
      </c>
      <c r="G687" s="26">
        <f>VLOOKUP(INDIRECT(CHAR(39)&amp;$A687&amp;CHAR(39)&amp;"!r2c"&amp;$C687,0),variables,2,0)</f>
        <v>10976</v>
      </c>
      <c r="H687" s="31">
        <f t="array" ref="H687">IF(AND(G687&gt;=10861,G687&lt;=10863),TEXT(INDIRECT(CHAR(39)&amp;$A687&amp;CHAR(39)&amp;"!r"&amp;$B687&amp;"c"&amp;$C687,0),"dd-mmm-yyyy"),(INDIRECT(CHAR(39)&amp;$A687&amp;CHAR(39)&amp;"!r"&amp;$B687&amp;"c"&amp;$C687,0)))</f>
        <v>0.085</v>
      </c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3.5" customHeight="1">
      <c r="A688" s="26" t="s">
        <v>785</v>
      </c>
      <c r="B688" s="26">
        <f t="shared" si="13"/>
        <v>6</v>
      </c>
      <c r="C688" s="26">
        <f t="shared" si="11"/>
        <v>50</v>
      </c>
      <c r="D688" s="26"/>
      <c r="E688" s="26">
        <f>plan_id</f>
        <v>510</v>
      </c>
      <c r="F688" s="26">
        <f t="shared" si="1"/>
        <v>2003</v>
      </c>
      <c r="G688" s="26">
        <f>VLOOKUP(INDIRECT(CHAR(39)&amp;$A688&amp;CHAR(39)&amp;"!r2c"&amp;$C688,0),variables,2,0)</f>
        <v>10977</v>
      </c>
      <c r="H688" s="28" t="str">
        <f t="array" ref="H688">IF(AND(G688&gt;=10861,G688&lt;=10863),TEXT(INDIRECT(CHAR(39)&amp;$A688&amp;CHAR(39)&amp;"!r"&amp;$B688&amp;"c"&amp;$C688,0),"dd-mmm-yyyy"),(INDIRECT(CHAR(39)&amp;$A688&amp;CHAR(39)&amp;"!r"&amp;$B688&amp;"c"&amp;$C688,0)))</f>
        <v>No</v>
      </c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3.5" customHeight="1">
      <c r="A689" s="26" t="s">
        <v>785</v>
      </c>
      <c r="B689" s="26">
        <f t="shared" si="13"/>
        <v>6</v>
      </c>
      <c r="C689" s="26">
        <f t="shared" si="11"/>
        <v>51</v>
      </c>
      <c r="D689" s="26"/>
      <c r="E689" s="26">
        <f>plan_id</f>
        <v>510</v>
      </c>
      <c r="F689" s="26">
        <f t="shared" si="1"/>
        <v>2003</v>
      </c>
      <c r="G689" s="26">
        <f>VLOOKUP(INDIRECT(CHAR(39)&amp;$A689&amp;CHAR(39)&amp;"!r2c"&amp;$C689,0),variables,2,0)</f>
        <v>10978</v>
      </c>
      <c r="H689" s="31">
        <f t="array" ref="H689">IF(AND(G689&gt;=10861,G689&lt;=10863),TEXT(INDIRECT(CHAR(39)&amp;$A689&amp;CHAR(39)&amp;"!r"&amp;$B689&amp;"c"&amp;$C689,0),"dd-mmm-yyyy"),(INDIRECT(CHAR(39)&amp;$A689&amp;CHAR(39)&amp;"!r"&amp;$B689&amp;"c"&amp;$C689,0)))</f>
        <v>0.085</v>
      </c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3.5" customHeight="1">
      <c r="A690" s="26" t="s">
        <v>785</v>
      </c>
      <c r="B690" s="26">
        <f t="shared" si="13"/>
        <v>6</v>
      </c>
      <c r="C690" s="26">
        <f t="shared" si="11"/>
        <v>52</v>
      </c>
      <c r="D690" s="26"/>
      <c r="E690" s="26">
        <f>plan_id</f>
        <v>510</v>
      </c>
      <c r="F690" s="26">
        <f t="shared" si="1"/>
        <v>2003</v>
      </c>
      <c r="G690" s="26">
        <f>VLOOKUP(INDIRECT(CHAR(39)&amp;$A690&amp;CHAR(39)&amp;"!r2c"&amp;$C690,0),variables,2,0)</f>
        <v>10979</v>
      </c>
      <c r="H690" s="28" t="str">
        <f t="array" ref="H690">IF(AND(G690&gt;=10861,G690&lt;=10863),TEXT(INDIRECT(CHAR(39)&amp;$A690&amp;CHAR(39)&amp;"!r"&amp;$B690&amp;"c"&amp;$C690,0),"dd-mmm-yyyy"),(INDIRECT(CHAR(39)&amp;$A690&amp;CHAR(39)&amp;"!r"&amp;$B690&amp;"c"&amp;$C690,0)))</f>
        <v/>
      </c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3.5" customHeight="1">
      <c r="A691" s="26" t="s">
        <v>785</v>
      </c>
      <c r="B691" s="26">
        <f t="shared" si="13"/>
        <v>6</v>
      </c>
      <c r="C691" s="26">
        <f t="shared" si="11"/>
        <v>53</v>
      </c>
      <c r="D691" s="26"/>
      <c r="E691" s="26">
        <f>plan_id</f>
        <v>510</v>
      </c>
      <c r="F691" s="26">
        <f t="shared" si="1"/>
        <v>2003</v>
      </c>
      <c r="G691" s="26">
        <f>VLOOKUP(INDIRECT(CHAR(39)&amp;$A691&amp;CHAR(39)&amp;"!r2c"&amp;$C691,0),variables,2,0)</f>
        <v>10980</v>
      </c>
      <c r="H691" s="31">
        <f t="array" ref="H691">IF(AND(G691&gt;=10861,G691&lt;=10863),TEXT(INDIRECT(CHAR(39)&amp;$A691&amp;CHAR(39)&amp;"!r"&amp;$B691&amp;"c"&amp;$C691,0),"dd-mmm-yyyy"),(INDIRECT(CHAR(39)&amp;$A691&amp;CHAR(39)&amp;"!r"&amp;$B691&amp;"c"&amp;$C691,0)))</f>
        <v>0.0478</v>
      </c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3.5" customHeight="1">
      <c r="A692" s="26" t="s">
        <v>785</v>
      </c>
      <c r="B692" s="26">
        <f t="shared" si="13"/>
        <v>6</v>
      </c>
      <c r="C692" s="26">
        <f t="shared" si="11"/>
        <v>54</v>
      </c>
      <c r="D692" s="26"/>
      <c r="E692" s="26">
        <f>plan_id</f>
        <v>510</v>
      </c>
      <c r="F692" s="26">
        <f t="shared" si="1"/>
        <v>2003</v>
      </c>
      <c r="G692" s="26">
        <f>VLOOKUP(INDIRECT(CHAR(39)&amp;$A692&amp;CHAR(39)&amp;"!r2c"&amp;$C692,0),variables,2,0)</f>
        <v>10981</v>
      </c>
      <c r="H692" s="31">
        <f t="array" ref="H692">IF(AND(G692&gt;=10861,G692&lt;=10863),TEXT(INDIRECT(CHAR(39)&amp;$A692&amp;CHAR(39)&amp;"!r"&amp;$B692&amp;"c"&amp;$C692,0),"dd-mmm-yyyy"),(INDIRECT(CHAR(39)&amp;$A692&amp;CHAR(39)&amp;"!r"&amp;$B692&amp;"c"&amp;$C692,0)))</f>
        <v>0.0478</v>
      </c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3.5" customHeight="1">
      <c r="A693" s="26" t="s">
        <v>785</v>
      </c>
      <c r="B693" s="26">
        <f t="shared" si="13"/>
        <v>6</v>
      </c>
      <c r="C693" s="26">
        <f t="shared" si="11"/>
        <v>55</v>
      </c>
      <c r="D693" s="26"/>
      <c r="E693" s="26">
        <f>plan_id</f>
        <v>510</v>
      </c>
      <c r="F693" s="26">
        <f t="shared" si="1"/>
        <v>2003</v>
      </c>
      <c r="G693" s="26">
        <f>VLOOKUP(INDIRECT(CHAR(39)&amp;$A693&amp;CHAR(39)&amp;"!r2c"&amp;$C693,0),variables,2,0)</f>
        <v>10706</v>
      </c>
      <c r="H693" s="31" t="str">
        <f t="array" ref="H693">IF(AND(G693&gt;=10861,G693&lt;=10863),TEXT(INDIRECT(CHAR(39)&amp;$A693&amp;CHAR(39)&amp;"!r"&amp;$B693&amp;"c"&amp;$C693,0),"dd-mmm-yyyy"),(INDIRECT(CHAR(39)&amp;$A693&amp;CHAR(39)&amp;"!r"&amp;$B693&amp;"c"&amp;$C693,0)))</f>
        <v/>
      </c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3.5" customHeight="1">
      <c r="A694" s="26" t="s">
        <v>785</v>
      </c>
      <c r="B694" s="26">
        <f t="shared" si="13"/>
        <v>6</v>
      </c>
      <c r="C694" s="26">
        <f t="shared" si="11"/>
        <v>56</v>
      </c>
      <c r="D694" s="26"/>
      <c r="E694" s="26">
        <f>plan_id</f>
        <v>510</v>
      </c>
      <c r="F694" s="26">
        <f t="shared" si="1"/>
        <v>2003</v>
      </c>
      <c r="G694" s="26">
        <f>VLOOKUP(INDIRECT(CHAR(39)&amp;$A694&amp;CHAR(39)&amp;"!r2c"&amp;$C694,0),variables,2,0)</f>
        <v>10983</v>
      </c>
      <c r="H694" s="28" t="str">
        <f t="array" ref="H694">IF(AND(G694&gt;=10861,G694&lt;=10863),TEXT(INDIRECT(CHAR(39)&amp;$A694&amp;CHAR(39)&amp;"!r"&amp;$B694&amp;"c"&amp;$C694,0),"dd-mmm-yyyy"),(INDIRECT(CHAR(39)&amp;$A694&amp;CHAR(39)&amp;"!r"&amp;$B694&amp;"c"&amp;$C694,0)))</f>
        <v>No</v>
      </c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3.5" customHeight="1">
      <c r="A695" s="26" t="s">
        <v>785</v>
      </c>
      <c r="B695" s="26">
        <f t="shared" si="13"/>
        <v>6</v>
      </c>
      <c r="C695" s="26">
        <f t="shared" si="11"/>
        <v>57</v>
      </c>
      <c r="D695" s="26"/>
      <c r="E695" s="26">
        <f>plan_id</f>
        <v>510</v>
      </c>
      <c r="F695" s="26">
        <f t="shared" si="1"/>
        <v>2003</v>
      </c>
      <c r="G695" s="26">
        <f>VLOOKUP(INDIRECT(CHAR(39)&amp;$A695&amp;CHAR(39)&amp;"!r2c"&amp;$C695,0),variables,2,0)</f>
        <v>10989</v>
      </c>
      <c r="H695" s="29">
        <f t="array" ref="H695">IF(AND(G695&gt;=10861,G695&lt;=10863),TEXT(INDIRECT(CHAR(39)&amp;$A695&amp;CHAR(39)&amp;"!r"&amp;$B695&amp;"c"&amp;$C695,0),"dd-mmm-yyyy"),(INDIRECT(CHAR(39)&amp;$A695&amp;CHAR(39)&amp;"!r"&amp;$B695&amp;"c"&amp;$C695,0)))</f>
        <v>23124823000</v>
      </c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3.5" customHeight="1">
      <c r="A696" s="26" t="s">
        <v>785</v>
      </c>
      <c r="B696" s="26">
        <f t="shared" si="13"/>
        <v>6</v>
      </c>
      <c r="C696" s="26">
        <f t="shared" si="11"/>
        <v>58</v>
      </c>
      <c r="D696" s="26"/>
      <c r="E696" s="26">
        <f>plan_id</f>
        <v>510</v>
      </c>
      <c r="F696" s="26">
        <f t="shared" si="1"/>
        <v>2003</v>
      </c>
      <c r="G696" s="26">
        <f>VLOOKUP(INDIRECT(CHAR(39)&amp;$A696&amp;CHAR(39)&amp;"!r2c"&amp;$C696,0),variables,2,0)</f>
        <v>10990</v>
      </c>
      <c r="H696" s="29">
        <f t="array" ref="H696">IF(AND(G696&gt;=10861,G696&lt;=10863),TEXT(INDIRECT(CHAR(39)&amp;$A696&amp;CHAR(39)&amp;"!r"&amp;$B696&amp;"c"&amp;$C696,0),"dd-mmm-yyyy"),(INDIRECT(CHAR(39)&amp;$A696&amp;CHAR(39)&amp;"!r"&amp;$B696&amp;"c"&amp;$C696,0)))</f>
        <v>46933432000</v>
      </c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3.5" customHeight="1">
      <c r="A697" s="26" t="s">
        <v>785</v>
      </c>
      <c r="B697" s="26">
        <f t="shared" si="13"/>
        <v>6</v>
      </c>
      <c r="C697" s="26">
        <f t="shared" si="11"/>
        <v>59</v>
      </c>
      <c r="D697" s="26"/>
      <c r="E697" s="26">
        <f>plan_id</f>
        <v>510</v>
      </c>
      <c r="F697" s="26">
        <f t="shared" si="1"/>
        <v>2003</v>
      </c>
      <c r="G697" s="26">
        <f>VLOOKUP(INDIRECT(CHAR(39)&amp;$A697&amp;CHAR(39)&amp;"!r2c"&amp;$C697,0),variables,2,0)</f>
        <v>10991</v>
      </c>
      <c r="H697" s="29">
        <f t="array" ref="H697">IF(AND(G697&gt;=10861,G697&lt;=10863),TEXT(INDIRECT(CHAR(39)&amp;$A697&amp;CHAR(39)&amp;"!r"&amp;$B697&amp;"c"&amp;$C697,0),"dd-mmm-yyyy"),(INDIRECT(CHAR(39)&amp;$A697&amp;CHAR(39)&amp;"!r"&amp;$B697&amp;"c"&amp;$C697,0)))</f>
        <v>23808609000</v>
      </c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3.5" customHeight="1">
      <c r="A698" s="26" t="s">
        <v>785</v>
      </c>
      <c r="B698" s="26">
        <f t="shared" si="13"/>
        <v>6</v>
      </c>
      <c r="C698" s="26">
        <f t="shared" si="11"/>
        <v>60</v>
      </c>
      <c r="D698" s="26"/>
      <c r="E698" s="26">
        <f>plan_id</f>
        <v>510</v>
      </c>
      <c r="F698" s="26">
        <f t="shared" si="1"/>
        <v>2003</v>
      </c>
      <c r="G698" s="26">
        <f>VLOOKUP(INDIRECT(CHAR(39)&amp;$A698&amp;CHAR(39)&amp;"!r2c"&amp;$C698,0),variables,2,0)</f>
        <v>10992</v>
      </c>
      <c r="H698" s="31">
        <f t="array" ref="H698">IF(AND(G698&gt;=10861,G698&lt;=10863),TEXT(INDIRECT(CHAR(39)&amp;$A698&amp;CHAR(39)&amp;"!r"&amp;$B698&amp;"c"&amp;$C698,0),"dd-mmm-yyyy"),(INDIRECT(CHAR(39)&amp;$A698&amp;CHAR(39)&amp;"!r"&amp;$B698&amp;"c"&amp;$C698,0)))</f>
        <v>0.493</v>
      </c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3.5" customHeight="1">
      <c r="A699" s="26" t="s">
        <v>785</v>
      </c>
      <c r="B699" s="26">
        <f t="shared" si="13"/>
        <v>6</v>
      </c>
      <c r="C699" s="26">
        <f t="shared" si="11"/>
        <v>61</v>
      </c>
      <c r="D699" s="26"/>
      <c r="E699" s="26">
        <f>plan_id</f>
        <v>510</v>
      </c>
      <c r="F699" s="26">
        <f t="shared" si="1"/>
        <v>2003</v>
      </c>
      <c r="G699" s="26">
        <f>VLOOKUP(INDIRECT(CHAR(39)&amp;$A699&amp;CHAR(39)&amp;"!r2c"&amp;$C699,0),variables,2,0)</f>
        <v>10993</v>
      </c>
      <c r="H699" s="29">
        <f t="array" ref="H699">IF(AND(G699&gt;=10861,G699&lt;=10863),TEXT(INDIRECT(CHAR(39)&amp;$A699&amp;CHAR(39)&amp;"!r"&amp;$B699&amp;"c"&amp;$C699,0),"dd-mmm-yyyy"),(INDIRECT(CHAR(39)&amp;$A699&amp;CHAR(39)&amp;"!r"&amp;$B699&amp;"c"&amp;$C699,0)))</f>
        <v>7059032000</v>
      </c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3.5" customHeight="1">
      <c r="A700" s="26" t="s">
        <v>785</v>
      </c>
      <c r="B700" s="26">
        <f t="shared" si="13"/>
        <v>6</v>
      </c>
      <c r="C700" s="26">
        <f t="shared" si="11"/>
        <v>62</v>
      </c>
      <c r="D700" s="26"/>
      <c r="E700" s="26">
        <f>plan_id</f>
        <v>510</v>
      </c>
      <c r="F700" s="26">
        <f t="shared" si="1"/>
        <v>2003</v>
      </c>
      <c r="G700" s="26">
        <f>VLOOKUP(INDIRECT(CHAR(39)&amp;$A700&amp;CHAR(39)&amp;"!r2c"&amp;$C700,0),variables,2,0)</f>
        <v>10801</v>
      </c>
      <c r="H700" s="29">
        <f t="array" ref="H700">IF(AND(G700&gt;=10861,G700&lt;=10863),TEXT(INDIRECT(CHAR(39)&amp;$A700&amp;CHAR(39)&amp;"!r"&amp;$B700&amp;"c"&amp;$C700,0),"dd-mmm-yyyy"),(INDIRECT(CHAR(39)&amp;$A700&amp;CHAR(39)&amp;"!r"&amp;$B700&amp;"c"&amp;$C700,0)))</f>
        <v>827434000</v>
      </c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3.5" customHeight="1">
      <c r="A701" s="26" t="s">
        <v>785</v>
      </c>
      <c r="B701" s="26">
        <f t="shared" si="13"/>
        <v>6</v>
      </c>
      <c r="C701" s="26">
        <f t="shared" si="11"/>
        <v>63</v>
      </c>
      <c r="D701" s="26"/>
      <c r="E701" s="26">
        <f>plan_id</f>
        <v>510</v>
      </c>
      <c r="F701" s="26">
        <f t="shared" si="1"/>
        <v>2003</v>
      </c>
      <c r="G701" s="26">
        <f>VLOOKUP(INDIRECT(CHAR(39)&amp;$A701&amp;CHAR(39)&amp;"!r2c"&amp;$C701,0),variables,2,0)</f>
        <v>10802</v>
      </c>
      <c r="H701" s="29">
        <f t="array" ref="H701">IF(AND(G701&gt;=10861,G701&lt;=10863),TEXT(INDIRECT(CHAR(39)&amp;$A701&amp;CHAR(39)&amp;"!r"&amp;$B701&amp;"c"&amp;$C701,0),"dd-mmm-yyyy"),(INDIRECT(CHAR(39)&amp;$A701&amp;CHAR(39)&amp;"!r"&amp;$B701&amp;"c"&amp;$C701,0)))</f>
        <v>28377000</v>
      </c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3.5" customHeight="1">
      <c r="A702" s="26" t="s">
        <v>785</v>
      </c>
      <c r="B702" s="26">
        <f t="shared" si="13"/>
        <v>6</v>
      </c>
      <c r="C702" s="26">
        <f t="shared" si="11"/>
        <v>64</v>
      </c>
      <c r="D702" s="26"/>
      <c r="E702" s="26">
        <f>plan_id</f>
        <v>510</v>
      </c>
      <c r="F702" s="26">
        <f t="shared" si="1"/>
        <v>2003</v>
      </c>
      <c r="G702" s="26">
        <f>VLOOKUP(INDIRECT(CHAR(39)&amp;$A702&amp;CHAR(39)&amp;"!r2c"&amp;$C702,0),variables,2,0)</f>
        <v>10803</v>
      </c>
      <c r="H702" s="29" t="str">
        <f t="array" ref="H702">IF(AND(G702&gt;=10861,G702&lt;=10863),TEXT(INDIRECT(CHAR(39)&amp;$A702&amp;CHAR(39)&amp;"!r"&amp;$B702&amp;"c"&amp;$C702,0),"dd-mmm-yyyy"),(INDIRECT(CHAR(39)&amp;$A702&amp;CHAR(39)&amp;"!r"&amp;$B702&amp;"c"&amp;$C702,0)))</f>
        <v/>
      </c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3.5" customHeight="1">
      <c r="A703" s="26" t="s">
        <v>785</v>
      </c>
      <c r="B703" s="26">
        <f t="shared" si="13"/>
        <v>6</v>
      </c>
      <c r="C703" s="26">
        <f t="shared" si="11"/>
        <v>65</v>
      </c>
      <c r="D703" s="26"/>
      <c r="E703" s="26">
        <f>plan_id</f>
        <v>510</v>
      </c>
      <c r="F703" s="26">
        <f t="shared" si="1"/>
        <v>2003</v>
      </c>
      <c r="G703" s="26">
        <f>VLOOKUP(INDIRECT(CHAR(39)&amp;$A703&amp;CHAR(39)&amp;"!r2c"&amp;$C703,0),variables,2,0)</f>
        <v>10804</v>
      </c>
      <c r="H703" s="29" t="str">
        <f t="array" ref="H703">IF(AND(G703&gt;=10861,G703&lt;=10863),TEXT(INDIRECT(CHAR(39)&amp;$A703&amp;CHAR(39)&amp;"!r"&amp;$B703&amp;"c"&amp;$C703,0),"dd-mmm-yyyy"),(INDIRECT(CHAR(39)&amp;$A703&amp;CHAR(39)&amp;"!r"&amp;$B703&amp;"c"&amp;$C703,0)))</f>
        <v/>
      </c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3.5" customHeight="1">
      <c r="A704" s="26" t="s">
        <v>785</v>
      </c>
      <c r="B704" s="26">
        <f t="shared" si="13"/>
        <v>6</v>
      </c>
      <c r="C704" s="26">
        <f t="shared" si="11"/>
        <v>66</v>
      </c>
      <c r="D704" s="26"/>
      <c r="E704" s="26">
        <f>plan_id</f>
        <v>510</v>
      </c>
      <c r="F704" s="26">
        <f t="shared" si="1"/>
        <v>2003</v>
      </c>
      <c r="G704" s="26">
        <f>VLOOKUP(INDIRECT(CHAR(39)&amp;$A704&amp;CHAR(39)&amp;"!r2c"&amp;$C704,0),variables,2,0)</f>
        <v>10805</v>
      </c>
      <c r="H704" s="29" t="str">
        <f t="array" ref="H704">IF(AND(G704&gt;=10861,G704&lt;=10863),TEXT(INDIRECT(CHAR(39)&amp;$A704&amp;CHAR(39)&amp;"!r"&amp;$B704&amp;"c"&amp;$C704,0),"dd-mmm-yyyy"),(INDIRECT(CHAR(39)&amp;$A704&amp;CHAR(39)&amp;"!r"&amp;$B704&amp;"c"&amp;$C704,0)))</f>
        <v/>
      </c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3.5" customHeight="1">
      <c r="A705" s="26" t="s">
        <v>785</v>
      </c>
      <c r="B705" s="26">
        <f t="shared" si="13"/>
        <v>6</v>
      </c>
      <c r="C705" s="26">
        <f t="shared" si="11"/>
        <v>67</v>
      </c>
      <c r="D705" s="26"/>
      <c r="E705" s="26">
        <f>plan_id</f>
        <v>510</v>
      </c>
      <c r="F705" s="26">
        <f t="shared" si="1"/>
        <v>2003</v>
      </c>
      <c r="G705" s="26">
        <f>VLOOKUP(INDIRECT(CHAR(39)&amp;$A705&amp;CHAR(39)&amp;"!r2c"&amp;$C705,0),variables,2,0)</f>
        <v>10806</v>
      </c>
      <c r="H705" s="29" t="str">
        <f t="array" ref="H705">IF(AND(G705&gt;=10861,G705&lt;=10863),TEXT(INDIRECT(CHAR(39)&amp;$A705&amp;CHAR(39)&amp;"!r"&amp;$B705&amp;"c"&amp;$C705,0),"dd-mmm-yyyy"),(INDIRECT(CHAR(39)&amp;$A705&amp;CHAR(39)&amp;"!r"&amp;$B705&amp;"c"&amp;$C705,0)))</f>
        <v/>
      </c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3.5" customHeight="1">
      <c r="A706" s="26" t="s">
        <v>785</v>
      </c>
      <c r="B706" s="26">
        <f t="shared" ref="B706:B731" si="14">B705</f>
        <v>6</v>
      </c>
      <c r="C706" s="26">
        <f t="shared" si="11"/>
        <v>68</v>
      </c>
      <c r="D706" s="26"/>
      <c r="E706" s="26">
        <f>plan_id</f>
        <v>510</v>
      </c>
      <c r="F706" s="26">
        <f t="shared" si="1"/>
        <v>2003</v>
      </c>
      <c r="G706" s="26">
        <f>VLOOKUP(INDIRECT(CHAR(39)&amp;$A706&amp;CHAR(39)&amp;"!r2c"&amp;$C706,0),variables,2,0)</f>
        <v>10807</v>
      </c>
      <c r="H706" s="29" t="str">
        <f t="array" ref="H706">IF(AND(G706&gt;=10861,G706&lt;=10863),TEXT(INDIRECT(CHAR(39)&amp;$A706&amp;CHAR(39)&amp;"!r"&amp;$B706&amp;"c"&amp;$C706,0),"dd-mmm-yyyy"),(INDIRECT(CHAR(39)&amp;$A706&amp;CHAR(39)&amp;"!r"&amp;$B706&amp;"c"&amp;$C706,0)))</f>
        <v/>
      </c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3.5" customHeight="1">
      <c r="A707" s="26" t="s">
        <v>785</v>
      </c>
      <c r="B707" s="26">
        <f t="shared" si="14"/>
        <v>6</v>
      </c>
      <c r="C707" s="26">
        <f t="shared" si="11"/>
        <v>69</v>
      </c>
      <c r="D707" s="26"/>
      <c r="E707" s="26">
        <f>plan_id</f>
        <v>510</v>
      </c>
      <c r="F707" s="26">
        <f t="shared" si="1"/>
        <v>2003</v>
      </c>
      <c r="G707" s="26">
        <f>VLOOKUP(INDIRECT(CHAR(39)&amp;$A707&amp;CHAR(39)&amp;"!r2c"&amp;$C707,0),variables,2,0)</f>
        <v>10808</v>
      </c>
      <c r="H707" s="29" t="str">
        <f t="array" ref="H707">IF(AND(G707&gt;=10861,G707&lt;=10863),TEXT(INDIRECT(CHAR(39)&amp;$A707&amp;CHAR(39)&amp;"!r"&amp;$B707&amp;"c"&amp;$C707,0),"dd-mmm-yyyy"),(INDIRECT(CHAR(39)&amp;$A707&amp;CHAR(39)&amp;"!r"&amp;$B707&amp;"c"&amp;$C707,0)))</f>
        <v/>
      </c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3.5" customHeight="1">
      <c r="A708" s="26" t="s">
        <v>785</v>
      </c>
      <c r="B708" s="26">
        <f t="shared" si="14"/>
        <v>6</v>
      </c>
      <c r="C708" s="26">
        <f t="shared" si="11"/>
        <v>70</v>
      </c>
      <c r="D708" s="26"/>
      <c r="E708" s="26">
        <f>plan_id</f>
        <v>510</v>
      </c>
      <c r="F708" s="26">
        <f t="shared" si="1"/>
        <v>2003</v>
      </c>
      <c r="G708" s="26">
        <f>VLOOKUP(INDIRECT(CHAR(39)&amp;$A708&amp;CHAR(39)&amp;"!r2c"&amp;$C708,0),variables,2,0)</f>
        <v>10809</v>
      </c>
      <c r="H708" s="29" t="str">
        <f t="array" ref="H708">IF(AND(G708&gt;=10861,G708&lt;=10863),TEXT(INDIRECT(CHAR(39)&amp;$A708&amp;CHAR(39)&amp;"!r"&amp;$B708&amp;"c"&amp;$C708,0),"dd-mmm-yyyy"),(INDIRECT(CHAR(39)&amp;$A708&amp;CHAR(39)&amp;"!r"&amp;$B708&amp;"c"&amp;$C708,0)))</f>
        <v/>
      </c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3.5" customHeight="1">
      <c r="A709" s="26" t="s">
        <v>785</v>
      </c>
      <c r="B709" s="26">
        <f t="shared" si="14"/>
        <v>6</v>
      </c>
      <c r="C709" s="26">
        <f t="shared" si="11"/>
        <v>71</v>
      </c>
      <c r="D709" s="26"/>
      <c r="E709" s="26">
        <f>plan_id</f>
        <v>510</v>
      </c>
      <c r="F709" s="26">
        <f t="shared" si="1"/>
        <v>2003</v>
      </c>
      <c r="G709" s="26">
        <f>VLOOKUP(INDIRECT(CHAR(39)&amp;$A709&amp;CHAR(39)&amp;"!r2c"&amp;$C709,0),variables,2,0)</f>
        <v>10810</v>
      </c>
      <c r="H709" s="29">
        <f t="array" ref="H709">IF(AND(G709&gt;=10861,G709&lt;=10863),TEXT(INDIRECT(CHAR(39)&amp;$A709&amp;CHAR(39)&amp;"!r"&amp;$B709&amp;"c"&amp;$C709,0),"dd-mmm-yyyy"),(INDIRECT(CHAR(39)&amp;$A709&amp;CHAR(39)&amp;"!r"&amp;$B709&amp;"c"&amp;$C709,0)))</f>
        <v>-31913000</v>
      </c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3.5" customHeight="1">
      <c r="A710" s="26" t="s">
        <v>785</v>
      </c>
      <c r="B710" s="26">
        <f t="shared" si="14"/>
        <v>6</v>
      </c>
      <c r="C710" s="26">
        <f t="shared" si="11"/>
        <v>72</v>
      </c>
      <c r="D710" s="26"/>
      <c r="E710" s="26">
        <f>plan_id</f>
        <v>510</v>
      </c>
      <c r="F710" s="26">
        <f t="shared" si="1"/>
        <v>2003</v>
      </c>
      <c r="G710" s="26">
        <f>VLOOKUP(INDIRECT(CHAR(39)&amp;$A710&amp;CHAR(39)&amp;"!r2c"&amp;$C710,0),variables,2,0)</f>
        <v>10811</v>
      </c>
      <c r="H710" s="29" t="str">
        <f t="array" ref="H710">IF(AND(G710&gt;=10861,G710&lt;=10863),TEXT(INDIRECT(CHAR(39)&amp;$A710&amp;CHAR(39)&amp;"!r"&amp;$B710&amp;"c"&amp;$C710,0),"dd-mmm-yyyy"),(INDIRECT(CHAR(39)&amp;$A710&amp;CHAR(39)&amp;"!r"&amp;$B710&amp;"c"&amp;$C710,0)))</f>
        <v/>
      </c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3.5" customHeight="1">
      <c r="A711" s="26" t="s">
        <v>785</v>
      </c>
      <c r="B711" s="26">
        <f t="shared" si="14"/>
        <v>6</v>
      </c>
      <c r="C711" s="26">
        <f t="shared" si="11"/>
        <v>73</v>
      </c>
      <c r="D711" s="26"/>
      <c r="E711" s="26">
        <f>plan_id</f>
        <v>510</v>
      </c>
      <c r="F711" s="26">
        <f t="shared" si="1"/>
        <v>2003</v>
      </c>
      <c r="G711" s="26">
        <f>VLOOKUP(INDIRECT(CHAR(39)&amp;$A711&amp;CHAR(39)&amp;"!r2c"&amp;$C711,0),variables,2,0)</f>
        <v>10812</v>
      </c>
      <c r="H711" s="29" t="str">
        <f t="array" ref="H711">IF(AND(G711&gt;=10861,G711&lt;=10863),TEXT(INDIRECT(CHAR(39)&amp;$A711&amp;CHAR(39)&amp;"!r"&amp;$B711&amp;"c"&amp;$C711,0),"dd-mmm-yyyy"),(INDIRECT(CHAR(39)&amp;$A711&amp;CHAR(39)&amp;"!r"&amp;$B711&amp;"c"&amp;$C711,0)))</f>
        <v/>
      </c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3.5" customHeight="1">
      <c r="A712" s="26" t="s">
        <v>785</v>
      </c>
      <c r="B712" s="26">
        <f t="shared" si="14"/>
        <v>6</v>
      </c>
      <c r="C712" s="26">
        <f t="shared" si="11"/>
        <v>74</v>
      </c>
      <c r="D712" s="26"/>
      <c r="E712" s="26">
        <f>plan_id</f>
        <v>510</v>
      </c>
      <c r="F712" s="26">
        <f t="shared" si="1"/>
        <v>2003</v>
      </c>
      <c r="G712" s="26">
        <f>VLOOKUP(INDIRECT(CHAR(39)&amp;$A712&amp;CHAR(39)&amp;"!r2c"&amp;$C712,0),variables,2,0)</f>
        <v>10813</v>
      </c>
      <c r="H712" s="29" t="str">
        <f t="array" ref="H712">IF(AND(G712&gt;=10861,G712&lt;=10863),TEXT(INDIRECT(CHAR(39)&amp;$A712&amp;CHAR(39)&amp;"!r"&amp;$B712&amp;"c"&amp;$C712,0),"dd-mmm-yyyy"),(INDIRECT(CHAR(39)&amp;$A712&amp;CHAR(39)&amp;"!r"&amp;$B712&amp;"c"&amp;$C712,0)))</f>
        <v/>
      </c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3.5" customHeight="1">
      <c r="A713" s="26" t="s">
        <v>785</v>
      </c>
      <c r="B713" s="26">
        <f t="shared" si="14"/>
        <v>6</v>
      </c>
      <c r="C713" s="26">
        <f t="shared" si="11"/>
        <v>75</v>
      </c>
      <c r="D713" s="26"/>
      <c r="E713" s="26">
        <f>plan_id</f>
        <v>510</v>
      </c>
      <c r="F713" s="26">
        <f t="shared" si="1"/>
        <v>2003</v>
      </c>
      <c r="G713" s="26">
        <f>VLOOKUP(INDIRECT(CHAR(39)&amp;$A713&amp;CHAR(39)&amp;"!r2c"&amp;$C713,0),variables,2,0)</f>
        <v>10814</v>
      </c>
      <c r="H713" s="29" t="str">
        <f t="array" ref="H713">IF(AND(G713&gt;=10861,G713&lt;=10863),TEXT(INDIRECT(CHAR(39)&amp;$A713&amp;CHAR(39)&amp;"!r"&amp;$B713&amp;"c"&amp;$C713,0),"dd-mmm-yyyy"),(INDIRECT(CHAR(39)&amp;$A713&amp;CHAR(39)&amp;"!r"&amp;$B713&amp;"c"&amp;$C713,0)))</f>
        <v/>
      </c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3.5" customHeight="1">
      <c r="A714" s="26" t="s">
        <v>785</v>
      </c>
      <c r="B714" s="26">
        <f t="shared" si="14"/>
        <v>6</v>
      </c>
      <c r="C714" s="26">
        <f t="shared" si="11"/>
        <v>76</v>
      </c>
      <c r="D714" s="26"/>
      <c r="E714" s="26">
        <f>plan_id</f>
        <v>510</v>
      </c>
      <c r="F714" s="26">
        <f t="shared" si="1"/>
        <v>2003</v>
      </c>
      <c r="G714" s="26">
        <f>VLOOKUP(INDIRECT(CHAR(39)&amp;$A714&amp;CHAR(39)&amp;"!r2c"&amp;$C714,0),variables,2,0)</f>
        <v>10815</v>
      </c>
      <c r="H714" s="29">
        <f t="array" ref="H714">IF(AND(G714&gt;=10861,G714&lt;=10863),TEXT(INDIRECT(CHAR(39)&amp;$A714&amp;CHAR(39)&amp;"!r"&amp;$B714&amp;"c"&amp;$C714,0),"dd-mmm-yyyy"),(INDIRECT(CHAR(39)&amp;$A714&amp;CHAR(39)&amp;"!r"&amp;$B714&amp;"c"&amp;$C714,0)))</f>
        <v>17211000</v>
      </c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3.5" customHeight="1">
      <c r="A715" s="26" t="s">
        <v>785</v>
      </c>
      <c r="B715" s="26">
        <f t="shared" si="14"/>
        <v>6</v>
      </c>
      <c r="C715" s="26">
        <f t="shared" si="11"/>
        <v>77</v>
      </c>
      <c r="D715" s="26"/>
      <c r="E715" s="26">
        <f>plan_id</f>
        <v>510</v>
      </c>
      <c r="F715" s="26">
        <f t="shared" si="1"/>
        <v>2003</v>
      </c>
      <c r="G715" s="26">
        <f>VLOOKUP(INDIRECT(CHAR(39)&amp;$A715&amp;CHAR(39)&amp;"!r2c"&amp;$C715,0),variables,2,0)</f>
        <v>10816</v>
      </c>
      <c r="H715" s="29">
        <f t="array" ref="H715">IF(AND(G715&gt;=10861,G715&lt;=10863),TEXT(INDIRECT(CHAR(39)&amp;$A715&amp;CHAR(39)&amp;"!r"&amp;$B715&amp;"c"&amp;$C715,0),"dd-mmm-yyyy"),(INDIRECT(CHAR(39)&amp;$A715&amp;CHAR(39)&amp;"!r"&amp;$B715&amp;"c"&amp;$C715,0)))</f>
        <v>171802000</v>
      </c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3.5" customHeight="1">
      <c r="A716" s="26" t="s">
        <v>785</v>
      </c>
      <c r="B716" s="26">
        <f t="shared" si="14"/>
        <v>6</v>
      </c>
      <c r="C716" s="26">
        <f t="shared" si="11"/>
        <v>78</v>
      </c>
      <c r="D716" s="26"/>
      <c r="E716" s="26">
        <f>plan_id</f>
        <v>510</v>
      </c>
      <c r="F716" s="26">
        <f t="shared" si="1"/>
        <v>2003</v>
      </c>
      <c r="G716" s="26">
        <f>VLOOKUP(INDIRECT(CHAR(39)&amp;$A716&amp;CHAR(39)&amp;"!r2c"&amp;$C716,0),variables,2,0)</f>
        <v>10817</v>
      </c>
      <c r="H716" s="29" t="str">
        <f t="array" ref="H716">IF(AND(G716&gt;=10861,G716&lt;=10863),TEXT(INDIRECT(CHAR(39)&amp;$A716&amp;CHAR(39)&amp;"!r"&amp;$B716&amp;"c"&amp;$C716,0),"dd-mmm-yyyy"),(INDIRECT(CHAR(39)&amp;$A716&amp;CHAR(39)&amp;"!r"&amp;$B716&amp;"c"&amp;$C716,0)))</f>
        <v/>
      </c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3.5" customHeight="1">
      <c r="A717" s="26" t="s">
        <v>785</v>
      </c>
      <c r="B717" s="26">
        <f t="shared" si="14"/>
        <v>6</v>
      </c>
      <c r="C717" s="26">
        <f t="shared" si="11"/>
        <v>79</v>
      </c>
      <c r="D717" s="26"/>
      <c r="E717" s="26">
        <f>plan_id</f>
        <v>510</v>
      </c>
      <c r="F717" s="26">
        <f t="shared" si="1"/>
        <v>2003</v>
      </c>
      <c r="G717" s="26">
        <f>VLOOKUP(INDIRECT(CHAR(39)&amp;$A717&amp;CHAR(39)&amp;"!r2c"&amp;$C717,0),variables,2,0)</f>
        <v>10818</v>
      </c>
      <c r="H717" s="29">
        <f t="array" ref="H717">IF(AND(G717&gt;=10861,G717&lt;=10863),TEXT(INDIRECT(CHAR(39)&amp;$A717&amp;CHAR(39)&amp;"!r"&amp;$B717&amp;"c"&amp;$C717,0),"dd-mmm-yyyy"),(INDIRECT(CHAR(39)&amp;$A717&amp;CHAR(39)&amp;"!r"&amp;$B717&amp;"c"&amp;$C717,0)))</f>
        <v>27026000</v>
      </c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3.5" customHeight="1">
      <c r="A718" s="26" t="s">
        <v>785</v>
      </c>
      <c r="B718" s="26">
        <f t="shared" si="14"/>
        <v>6</v>
      </c>
      <c r="C718" s="26">
        <f t="shared" si="11"/>
        <v>80</v>
      </c>
      <c r="D718" s="26"/>
      <c r="E718" s="26">
        <f>plan_id</f>
        <v>510</v>
      </c>
      <c r="F718" s="26">
        <f t="shared" si="1"/>
        <v>2003</v>
      </c>
      <c r="G718" s="26">
        <f>VLOOKUP(INDIRECT(CHAR(39)&amp;$A718&amp;CHAR(39)&amp;"!r2c"&amp;$C718,0),variables,2,0)</f>
        <v>10819</v>
      </c>
      <c r="H718" s="29" t="str">
        <f t="array" ref="H718">IF(AND(G718&gt;=10861,G718&lt;=10863),TEXT(INDIRECT(CHAR(39)&amp;$A718&amp;CHAR(39)&amp;"!r"&amp;$B718&amp;"c"&amp;$C718,0),"dd-mmm-yyyy"),(INDIRECT(CHAR(39)&amp;$A718&amp;CHAR(39)&amp;"!r"&amp;$B718&amp;"c"&amp;$C718,0)))</f>
        <v/>
      </c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3.5" customHeight="1">
      <c r="A719" s="26" t="s">
        <v>785</v>
      </c>
      <c r="B719" s="26">
        <f t="shared" si="14"/>
        <v>6</v>
      </c>
      <c r="C719" s="26">
        <f t="shared" si="11"/>
        <v>81</v>
      </c>
      <c r="D719" s="26"/>
      <c r="E719" s="26">
        <f>plan_id</f>
        <v>510</v>
      </c>
      <c r="F719" s="26">
        <f t="shared" si="1"/>
        <v>2003</v>
      </c>
      <c r="G719" s="26">
        <f>VLOOKUP(INDIRECT(CHAR(39)&amp;$A719&amp;CHAR(39)&amp;"!r2c"&amp;$C719,0),variables,2,0)</f>
        <v>10820</v>
      </c>
      <c r="H719" s="29">
        <f t="array" ref="H719">IF(AND(G719&gt;=10861,G719&lt;=10863),TEXT(INDIRECT(CHAR(39)&amp;$A719&amp;CHAR(39)&amp;"!r"&amp;$B719&amp;"c"&amp;$C719,0),"dd-mmm-yyyy"),(INDIRECT(CHAR(39)&amp;$A719&amp;CHAR(39)&amp;"!r"&amp;$B719&amp;"c"&amp;$C719,0)))</f>
        <v>617823000</v>
      </c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3.5" customHeight="1">
      <c r="A720" s="26" t="s">
        <v>785</v>
      </c>
      <c r="B720" s="26">
        <f t="shared" si="14"/>
        <v>6</v>
      </c>
      <c r="C720" s="26">
        <f t="shared" si="11"/>
        <v>82</v>
      </c>
      <c r="D720" s="26"/>
      <c r="E720" s="26">
        <f>plan_id</f>
        <v>510</v>
      </c>
      <c r="F720" s="26">
        <f t="shared" si="1"/>
        <v>2003</v>
      </c>
      <c r="G720" s="26">
        <f>VLOOKUP(INDIRECT(CHAR(39)&amp;$A720&amp;CHAR(39)&amp;"!r2c"&amp;$C720,0),variables,2,0)</f>
        <v>10821</v>
      </c>
      <c r="H720" s="29" t="str">
        <f t="array" ref="H720">IF(AND(G720&gt;=10861,G720&lt;=10863),TEXT(INDIRECT(CHAR(39)&amp;$A720&amp;CHAR(39)&amp;"!r"&amp;$B720&amp;"c"&amp;$C720,0),"dd-mmm-yyyy"),(INDIRECT(CHAR(39)&amp;$A720&amp;CHAR(39)&amp;"!r"&amp;$B720&amp;"c"&amp;$C720,0)))</f>
        <v/>
      </c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3.5" customHeight="1">
      <c r="A721" s="26" t="s">
        <v>785</v>
      </c>
      <c r="B721" s="26">
        <f t="shared" si="14"/>
        <v>6</v>
      </c>
      <c r="C721" s="26">
        <f t="shared" si="11"/>
        <v>83</v>
      </c>
      <c r="D721" s="26"/>
      <c r="E721" s="26">
        <f>plan_id</f>
        <v>510</v>
      </c>
      <c r="F721" s="26">
        <f t="shared" si="1"/>
        <v>2003</v>
      </c>
      <c r="G721" s="26">
        <f>VLOOKUP(INDIRECT(CHAR(39)&amp;$A721&amp;CHAR(39)&amp;"!r2c"&amp;$C721,0),variables,2,0)</f>
        <v>10822</v>
      </c>
      <c r="H721" s="29" t="str">
        <f t="array" ref="H721">IF(AND(G721&gt;=10861,G721&lt;=10863),TEXT(INDIRECT(CHAR(39)&amp;$A721&amp;CHAR(39)&amp;"!r"&amp;$B721&amp;"c"&amp;$C721,0),"dd-mmm-yyyy"),(INDIRECT(CHAR(39)&amp;$A721&amp;CHAR(39)&amp;"!r"&amp;$B721&amp;"c"&amp;$C721,0)))</f>
        <v/>
      </c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3.5" customHeight="1">
      <c r="A722" s="26" t="s">
        <v>785</v>
      </c>
      <c r="B722" s="26">
        <f t="shared" si="14"/>
        <v>6</v>
      </c>
      <c r="C722" s="26">
        <f t="shared" si="11"/>
        <v>84</v>
      </c>
      <c r="D722" s="26"/>
      <c r="E722" s="26">
        <f>plan_id</f>
        <v>510</v>
      </c>
      <c r="F722" s="26">
        <f t="shared" si="1"/>
        <v>2003</v>
      </c>
      <c r="G722" s="26">
        <f>VLOOKUP(INDIRECT(CHAR(39)&amp;$A722&amp;CHAR(39)&amp;"!r2c"&amp;$C722,0),variables,2,0)</f>
        <v>10829</v>
      </c>
      <c r="H722" s="29" t="str">
        <f t="array" ref="H722">IF(AND(G722&gt;=10861,G722&lt;=10863),TEXT(INDIRECT(CHAR(39)&amp;$A722&amp;CHAR(39)&amp;"!r"&amp;$B722&amp;"c"&amp;$C722,0),"dd-mmm-yyyy"),(INDIRECT(CHAR(39)&amp;$A722&amp;CHAR(39)&amp;"!r"&amp;$B722&amp;"c"&amp;$C722,0)))</f>
        <v/>
      </c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3.5" customHeight="1">
      <c r="A723" s="26" t="s">
        <v>785</v>
      </c>
      <c r="B723" s="26">
        <f t="shared" si="14"/>
        <v>6</v>
      </c>
      <c r="C723" s="26">
        <f t="shared" si="11"/>
        <v>85</v>
      </c>
      <c r="D723" s="26"/>
      <c r="E723" s="26">
        <f>plan_id</f>
        <v>510</v>
      </c>
      <c r="F723" s="26">
        <f t="shared" si="1"/>
        <v>2003</v>
      </c>
      <c r="G723" s="26">
        <f>VLOOKUP(INDIRECT(CHAR(39)&amp;$A723&amp;CHAR(39)&amp;"!r2c"&amp;$C723,0),variables,2,0)</f>
        <v>10823</v>
      </c>
      <c r="H723" s="29">
        <f t="array" ref="H723">IF(AND(G723&gt;=10861,G723&lt;=10863),TEXT(INDIRECT(CHAR(39)&amp;$A723&amp;CHAR(39)&amp;"!r"&amp;$B723&amp;"c"&amp;$C723,0),"dd-mmm-yyyy"),(INDIRECT(CHAR(39)&amp;$A723&amp;CHAR(39)&amp;"!r"&amp;$B723&amp;"c"&amp;$C723,0)))</f>
        <v>3127220000</v>
      </c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3.5" customHeight="1">
      <c r="A724" s="26" t="s">
        <v>785</v>
      </c>
      <c r="B724" s="26">
        <f t="shared" si="14"/>
        <v>6</v>
      </c>
      <c r="C724" s="26">
        <f t="shared" si="11"/>
        <v>86</v>
      </c>
      <c r="D724" s="26"/>
      <c r="E724" s="26">
        <f>plan_id</f>
        <v>510</v>
      </c>
      <c r="F724" s="26">
        <f t="shared" si="1"/>
        <v>2003</v>
      </c>
      <c r="G724" s="26">
        <f>VLOOKUP(INDIRECT(CHAR(39)&amp;$A724&amp;CHAR(39)&amp;"!r2c"&amp;$C724,0),variables,2,0)</f>
        <v>10798</v>
      </c>
      <c r="H724" s="29" t="str">
        <f t="array" ref="H724">IF(AND(G724&gt;=10861,G724&lt;=10863),TEXT(INDIRECT(CHAR(39)&amp;$A724&amp;CHAR(39)&amp;"!r"&amp;$B724&amp;"c"&amp;$C724,0),"dd-mmm-yyyy"),(INDIRECT(CHAR(39)&amp;$A724&amp;CHAR(39)&amp;"!r"&amp;$B724&amp;"c"&amp;$C724,0)))</f>
        <v/>
      </c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3.5" customHeight="1">
      <c r="A725" s="26" t="s">
        <v>785</v>
      </c>
      <c r="B725" s="26">
        <f t="shared" si="14"/>
        <v>6</v>
      </c>
      <c r="C725" s="26">
        <f t="shared" si="11"/>
        <v>87</v>
      </c>
      <c r="D725" s="26"/>
      <c r="E725" s="26">
        <f>plan_id</f>
        <v>510</v>
      </c>
      <c r="F725" s="26">
        <f t="shared" si="1"/>
        <v>2003</v>
      </c>
      <c r="G725" s="26">
        <f>VLOOKUP(INDIRECT(CHAR(39)&amp;$A725&amp;CHAR(39)&amp;"!r2c"&amp;$C725,0),variables,2,0)</f>
        <v>10799</v>
      </c>
      <c r="H725" s="29" t="str">
        <f t="array" ref="H725">IF(AND(G725&gt;=10861,G725&lt;=10863),TEXT(INDIRECT(CHAR(39)&amp;$A725&amp;CHAR(39)&amp;"!r"&amp;$B725&amp;"c"&amp;$C725,0),"dd-mmm-yyyy"),(INDIRECT(CHAR(39)&amp;$A725&amp;CHAR(39)&amp;"!r"&amp;$B725&amp;"c"&amp;$C725,0)))</f>
        <v/>
      </c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3.5" customHeight="1">
      <c r="A726" s="26" t="s">
        <v>785</v>
      </c>
      <c r="B726" s="26">
        <f t="shared" si="14"/>
        <v>6</v>
      </c>
      <c r="C726" s="26">
        <f t="shared" si="11"/>
        <v>88</v>
      </c>
      <c r="D726" s="26"/>
      <c r="E726" s="26">
        <f>plan_id</f>
        <v>510</v>
      </c>
      <c r="F726" s="26">
        <f t="shared" si="1"/>
        <v>2003</v>
      </c>
      <c r="G726" s="26">
        <f>VLOOKUP(INDIRECT(CHAR(39)&amp;$A726&amp;CHAR(39)&amp;"!r2c"&amp;$C726,0),variables,2,0)</f>
        <v>10800</v>
      </c>
      <c r="H726" s="29" t="str">
        <f t="array" ref="H726">IF(AND(G726&gt;=10861,G726&lt;=10863),TEXT(INDIRECT(CHAR(39)&amp;$A726&amp;CHAR(39)&amp;"!r"&amp;$B726&amp;"c"&amp;$C726,0),"dd-mmm-yyyy"),(INDIRECT(CHAR(39)&amp;$A726&amp;CHAR(39)&amp;"!r"&amp;$B726&amp;"c"&amp;$C726,0)))</f>
        <v/>
      </c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3.5" customHeight="1">
      <c r="A727" s="26" t="s">
        <v>785</v>
      </c>
      <c r="B727" s="26">
        <f t="shared" si="14"/>
        <v>6</v>
      </c>
      <c r="C727" s="26">
        <f t="shared" si="11"/>
        <v>89</v>
      </c>
      <c r="D727" s="26"/>
      <c r="E727" s="26">
        <f>plan_id</f>
        <v>510</v>
      </c>
      <c r="F727" s="26">
        <f t="shared" si="1"/>
        <v>2003</v>
      </c>
      <c r="G727" s="26">
        <f>VLOOKUP(INDIRECT(CHAR(39)&amp;$A727&amp;CHAR(39)&amp;"!r2c"&amp;$C727,0),variables,2,0)</f>
        <v>10824</v>
      </c>
      <c r="H727" s="29">
        <f t="array" ref="H727">IF(AND(G727&gt;=10861,G727&lt;=10863),TEXT(INDIRECT(CHAR(39)&amp;$A727&amp;CHAR(39)&amp;"!r"&amp;$B727&amp;"c"&amp;$C727,0),"dd-mmm-yyyy"),(INDIRECT(CHAR(39)&amp;$A727&amp;CHAR(39)&amp;"!r"&amp;$B727&amp;"c"&amp;$C727,0)))</f>
        <v>53850000</v>
      </c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3.5" customHeight="1">
      <c r="A728" s="26" t="s">
        <v>785</v>
      </c>
      <c r="B728" s="26">
        <f t="shared" si="14"/>
        <v>6</v>
      </c>
      <c r="C728" s="26">
        <f t="shared" si="11"/>
        <v>90</v>
      </c>
      <c r="D728" s="26"/>
      <c r="E728" s="26">
        <f>plan_id</f>
        <v>510</v>
      </c>
      <c r="F728" s="26">
        <f t="shared" si="1"/>
        <v>2003</v>
      </c>
      <c r="G728" s="26">
        <f>VLOOKUP(INDIRECT(CHAR(39)&amp;$A728&amp;CHAR(39)&amp;"!r2c"&amp;$C728,0),variables,2,0)</f>
        <v>10825</v>
      </c>
      <c r="H728" s="29">
        <f t="array" ref="H728">IF(AND(G728&gt;=10861,G728&lt;=10863),TEXT(INDIRECT(CHAR(39)&amp;$A728&amp;CHAR(39)&amp;"!r"&amp;$B728&amp;"c"&amp;$C728,0),"dd-mmm-yyyy"),(INDIRECT(CHAR(39)&amp;$A728&amp;CHAR(39)&amp;"!r"&amp;$B728&amp;"c"&amp;$C728,0)))</f>
        <v>0</v>
      </c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3.5" customHeight="1">
      <c r="A729" s="26" t="s">
        <v>785</v>
      </c>
      <c r="B729" s="26">
        <f t="shared" si="14"/>
        <v>6</v>
      </c>
      <c r="C729" s="26">
        <f t="shared" si="11"/>
        <v>91</v>
      </c>
      <c r="D729" s="26"/>
      <c r="E729" s="26">
        <f>plan_id</f>
        <v>510</v>
      </c>
      <c r="F729" s="26">
        <f t="shared" si="1"/>
        <v>2003</v>
      </c>
      <c r="G729" s="26">
        <f>VLOOKUP(INDIRECT(CHAR(39)&amp;$A729&amp;CHAR(39)&amp;"!r2c"&amp;$C729,0),variables,2,0)</f>
        <v>10826</v>
      </c>
      <c r="H729" s="29" t="str">
        <f t="array" ref="H729">IF(AND(G729&gt;=10861,G729&lt;=10863),TEXT(INDIRECT(CHAR(39)&amp;$A729&amp;CHAR(39)&amp;"!r"&amp;$B729&amp;"c"&amp;$C729,0),"dd-mmm-yyyy"),(INDIRECT(CHAR(39)&amp;$A729&amp;CHAR(39)&amp;"!r"&amp;$B729&amp;"c"&amp;$C729,0)))</f>
        <v/>
      </c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3.5" customHeight="1">
      <c r="A730" s="26" t="s">
        <v>785</v>
      </c>
      <c r="B730" s="26">
        <f t="shared" si="14"/>
        <v>6</v>
      </c>
      <c r="C730" s="26">
        <f t="shared" si="11"/>
        <v>92</v>
      </c>
      <c r="D730" s="26"/>
      <c r="E730" s="26">
        <f>plan_id</f>
        <v>510</v>
      </c>
      <c r="F730" s="26">
        <f t="shared" si="1"/>
        <v>2003</v>
      </c>
      <c r="G730" s="26">
        <f>VLOOKUP(INDIRECT(CHAR(39)&amp;$A730&amp;CHAR(39)&amp;"!r2c"&amp;$C730,0),variables,2,0)</f>
        <v>10828</v>
      </c>
      <c r="H730" s="29" t="str">
        <f t="array" ref="H730">IF(AND(G730&gt;=10861,G730&lt;=10863),TEXT(INDIRECT(CHAR(39)&amp;$A730&amp;CHAR(39)&amp;"!r"&amp;$B730&amp;"c"&amp;$C730,0),"dd-mmm-yyyy"),(INDIRECT(CHAR(39)&amp;$A730&amp;CHAR(39)&amp;"!r"&amp;$B730&amp;"c"&amp;$C730,0)))</f>
        <v/>
      </c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3.5" customHeight="1">
      <c r="A731" s="26" t="s">
        <v>785</v>
      </c>
      <c r="B731" s="26">
        <f t="shared" si="14"/>
        <v>6</v>
      </c>
      <c r="C731" s="26">
        <f t="shared" si="11"/>
        <v>93</v>
      </c>
      <c r="D731" s="26"/>
      <c r="E731" s="26">
        <f>plan_id</f>
        <v>510</v>
      </c>
      <c r="F731" s="26">
        <f t="shared" si="1"/>
        <v>2003</v>
      </c>
      <c r="G731" s="26">
        <f>VLOOKUP(INDIRECT(CHAR(39)&amp;$A731&amp;CHAR(39)&amp;"!r2c"&amp;$C731,0),variables,2,0)</f>
        <v>10827</v>
      </c>
      <c r="H731" s="28" t="str">
        <f t="array" ref="H731">IF(AND(G731&gt;=10861,G731&lt;=10863),TEXT(INDIRECT(CHAR(39)&amp;$A731&amp;CHAR(39)&amp;"!r"&amp;$B731&amp;"c"&amp;$C731,0),"dd-mmm-yyyy"),(INDIRECT(CHAR(39)&amp;$A731&amp;CHAR(39)&amp;"!r"&amp;$B731&amp;"c"&amp;$C731,0)))</f>
        <v/>
      </c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3.5" customHeight="1">
      <c r="A732" s="26" t="s">
        <v>785</v>
      </c>
      <c r="B732" s="26">
        <f t="shared" ref="B732:B796" si="15">B667+1</f>
        <v>7</v>
      </c>
      <c r="C732" s="26">
        <f t="shared" si="11"/>
        <v>3</v>
      </c>
      <c r="D732" s="26"/>
      <c r="E732" s="26">
        <f>plan_id</f>
        <v>510</v>
      </c>
      <c r="F732" s="26">
        <f t="shared" si="1"/>
        <v>2004</v>
      </c>
      <c r="G732" s="26">
        <f>VLOOKUP(INDIRECT(CHAR(39)&amp;$A732&amp;CHAR(39)&amp;"!r2c"&amp;$C732,0),variables,2,0)</f>
        <v>10703</v>
      </c>
      <c r="H732" s="28">
        <f t="array" ref="H732">IF(AND(G732&gt;=10861,G732&lt;=10863),TEXT(INDIRECT(CHAR(39)&amp;$A732&amp;CHAR(39)&amp;"!r"&amp;$B732&amp;"c"&amp;$C732,0),"dd-mmm-yyyy"),(INDIRECT(CHAR(39)&amp;$A732&amp;CHAR(39)&amp;"!r"&amp;$B732&amp;"c"&amp;$C732,0)))</f>
        <v>2006</v>
      </c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3.5" customHeight="1">
      <c r="A733" s="26" t="s">
        <v>785</v>
      </c>
      <c r="B733" s="26">
        <f t="shared" si="15"/>
        <v>7</v>
      </c>
      <c r="C733" s="26">
        <f t="shared" si="11"/>
        <v>4</v>
      </c>
      <c r="D733" s="26"/>
      <c r="E733" s="26">
        <f>plan_id</f>
        <v>510</v>
      </c>
      <c r="F733" s="26">
        <f t="shared" si="1"/>
        <v>2004</v>
      </c>
      <c r="G733" s="26">
        <f>VLOOKUP(INDIRECT(CHAR(39)&amp;$A733&amp;CHAR(39)&amp;"!r2c"&amp;$C733,0),variables,2,0)</f>
        <v>10845</v>
      </c>
      <c r="H733" s="28" t="str">
        <f t="array" ref="H733">IF(AND(G733&gt;=10861,G733&lt;=10863),TEXT(INDIRECT(CHAR(39)&amp;$A733&amp;CHAR(39)&amp;"!r"&amp;$B733&amp;"c"&amp;$C733,0),"dd-mmm-yyyy"),(INDIRECT(CHAR(39)&amp;$A733&amp;CHAR(39)&amp;"!r"&amp;$B733&amp;"c"&amp;$C733,0)))</f>
        <v>Mellon</v>
      </c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3.5" customHeight="1">
      <c r="A734" s="26" t="s">
        <v>785</v>
      </c>
      <c r="B734" s="26">
        <f t="shared" si="15"/>
        <v>7</v>
      </c>
      <c r="C734" s="26">
        <f t="shared" si="11"/>
        <v>5</v>
      </c>
      <c r="D734" s="26"/>
      <c r="E734" s="26">
        <f>plan_id</f>
        <v>510</v>
      </c>
      <c r="F734" s="26">
        <f t="shared" si="1"/>
        <v>2004</v>
      </c>
      <c r="G734" s="26">
        <f>VLOOKUP(INDIRECT(CHAR(39)&amp;$A734&amp;CHAR(39)&amp;"!r2c"&amp;$C734,0),variables,2,0)</f>
        <v>10924</v>
      </c>
      <c r="H734" s="31" t="str">
        <f t="array" ref="H734">IF(AND(G734&gt;=10861,G734&lt;=10863),TEXT(INDIRECT(CHAR(39)&amp;$A734&amp;CHAR(39)&amp;"!r"&amp;$B734&amp;"c"&amp;$C734,0),"dd-mmm-yyyy"),(INDIRECT(CHAR(39)&amp;$A734&amp;CHAR(39)&amp;"!r"&amp;$B734&amp;"c"&amp;$C734,0)))</f>
        <v/>
      </c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3.5" customHeight="1">
      <c r="A735" s="26" t="s">
        <v>785</v>
      </c>
      <c r="B735" s="26">
        <f t="shared" si="15"/>
        <v>7</v>
      </c>
      <c r="C735" s="26">
        <f t="shared" si="11"/>
        <v>6</v>
      </c>
      <c r="D735" s="26"/>
      <c r="E735" s="26">
        <f>plan_id</f>
        <v>510</v>
      </c>
      <c r="F735" s="26">
        <f t="shared" si="1"/>
        <v>2004</v>
      </c>
      <c r="G735" s="26">
        <f>VLOOKUP(INDIRECT(CHAR(39)&amp;$A735&amp;CHAR(39)&amp;"!r2c"&amp;$C735,0),variables,2,0)</f>
        <v>10925</v>
      </c>
      <c r="H735" s="31">
        <f t="array" ref="H735">IF(AND(G735&gt;=10861,G735&lt;=10863),TEXT(INDIRECT(CHAR(39)&amp;$A735&amp;CHAR(39)&amp;"!r"&amp;$B735&amp;"c"&amp;$C735,0),"dd-mmm-yyyy"),(INDIRECT(CHAR(39)&amp;$A735&amp;CHAR(39)&amp;"!r"&amp;$B735&amp;"c"&amp;$C735,0)))</f>
        <v>0.0827</v>
      </c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3.5" customHeight="1">
      <c r="A736" s="26" t="s">
        <v>785</v>
      </c>
      <c r="B736" s="26">
        <f t="shared" si="15"/>
        <v>7</v>
      </c>
      <c r="C736" s="26">
        <f t="shared" si="11"/>
        <v>7</v>
      </c>
      <c r="D736" s="26"/>
      <c r="E736" s="26">
        <f>plan_id</f>
        <v>510</v>
      </c>
      <c r="F736" s="26">
        <f t="shared" si="1"/>
        <v>2004</v>
      </c>
      <c r="G736" s="26">
        <f>VLOOKUP(INDIRECT(CHAR(39)&amp;$A736&amp;CHAR(39)&amp;"!r2c"&amp;$C736,0),variables,2,0)</f>
        <v>10926</v>
      </c>
      <c r="H736" s="31">
        <f t="array" ref="H736">IF(AND(G736&gt;=10861,G736&lt;=10863),TEXT(INDIRECT(CHAR(39)&amp;$A736&amp;CHAR(39)&amp;"!r"&amp;$B736&amp;"c"&amp;$C736,0),"dd-mmm-yyyy"),(INDIRECT(CHAR(39)&amp;$A736&amp;CHAR(39)&amp;"!r"&amp;$B736&amp;"c"&amp;$C736,0)))</f>
        <v>0.1015</v>
      </c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3.5" customHeight="1">
      <c r="A737" s="26" t="s">
        <v>785</v>
      </c>
      <c r="B737" s="26">
        <f t="shared" si="15"/>
        <v>7</v>
      </c>
      <c r="C737" s="26">
        <f t="shared" si="11"/>
        <v>8</v>
      </c>
      <c r="D737" s="26"/>
      <c r="E737" s="26">
        <f>plan_id</f>
        <v>510</v>
      </c>
      <c r="F737" s="26">
        <f t="shared" si="1"/>
        <v>2004</v>
      </c>
      <c r="G737" s="26">
        <f>VLOOKUP(INDIRECT(CHAR(39)&amp;$A737&amp;CHAR(39)&amp;"!r2c"&amp;$C737,0),variables,2,0)</f>
        <v>10704</v>
      </c>
      <c r="H737" s="29" t="str">
        <f t="array" ref="H737">IF(AND(G737&gt;=10861,G737&lt;=10863),TEXT(INDIRECT(CHAR(39)&amp;$A737&amp;CHAR(39)&amp;"!r"&amp;$B737&amp;"c"&amp;$C737,0),"dd-mmm-yyyy"),(INDIRECT(CHAR(39)&amp;$A737&amp;CHAR(39)&amp;"!r"&amp;$B737&amp;"c"&amp;$C737,0)))</f>
        <v/>
      </c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3.5" customHeight="1">
      <c r="A738" s="26" t="s">
        <v>785</v>
      </c>
      <c r="B738" s="26">
        <f t="shared" si="15"/>
        <v>7</v>
      </c>
      <c r="C738" s="26">
        <f t="shared" si="11"/>
        <v>9</v>
      </c>
      <c r="D738" s="26"/>
      <c r="E738" s="26">
        <f>plan_id</f>
        <v>510</v>
      </c>
      <c r="F738" s="26">
        <f t="shared" si="1"/>
        <v>2004</v>
      </c>
      <c r="G738" s="26">
        <f>VLOOKUP(INDIRECT(CHAR(39)&amp;$A738&amp;CHAR(39)&amp;"!r2c"&amp;$C738,0),variables,2,0)</f>
        <v>10928</v>
      </c>
      <c r="H738" s="31" t="str">
        <f t="array" ref="H738">IF(AND(G738&gt;=10861,G738&lt;=10863),TEXT(INDIRECT(CHAR(39)&amp;$A738&amp;CHAR(39)&amp;"!r"&amp;$B738&amp;"c"&amp;$C738,0),"dd-mmm-yyyy"),(INDIRECT(CHAR(39)&amp;$A738&amp;CHAR(39)&amp;"!r"&amp;$B738&amp;"c"&amp;$C738,0)))</f>
        <v/>
      </c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3.5" customHeight="1">
      <c r="A739" s="26" t="s">
        <v>785</v>
      </c>
      <c r="B739" s="26">
        <f t="shared" si="15"/>
        <v>7</v>
      </c>
      <c r="C739" s="26">
        <f t="shared" si="11"/>
        <v>10</v>
      </c>
      <c r="D739" s="26"/>
      <c r="E739" s="26">
        <f>plan_id</f>
        <v>510</v>
      </c>
      <c r="F739" s="26">
        <f t="shared" si="1"/>
        <v>2004</v>
      </c>
      <c r="G739" s="26">
        <f>VLOOKUP(INDIRECT(CHAR(39)&amp;$A739&amp;CHAR(39)&amp;"!r2c"&amp;$C739,0),variables,2,0)</f>
        <v>10929</v>
      </c>
      <c r="H739" s="31">
        <f t="array" ref="H739">IF(AND(G739&gt;=10861,G739&lt;=10863),TEXT(INDIRECT(CHAR(39)&amp;$A739&amp;CHAR(39)&amp;"!r"&amp;$B739&amp;"c"&amp;$C739,0),"dd-mmm-yyyy"),(INDIRECT(CHAR(39)&amp;$A739&amp;CHAR(39)&amp;"!r"&amp;$B739&amp;"c"&amp;$C739,0)))</f>
        <v>0.0631</v>
      </c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3.5" customHeight="1">
      <c r="A740" s="26" t="s">
        <v>785</v>
      </c>
      <c r="B740" s="26">
        <f t="shared" si="15"/>
        <v>7</v>
      </c>
      <c r="C740" s="26">
        <f t="shared" si="11"/>
        <v>11</v>
      </c>
      <c r="D740" s="26"/>
      <c r="E740" s="26">
        <f>plan_id</f>
        <v>510</v>
      </c>
      <c r="F740" s="26">
        <f t="shared" si="1"/>
        <v>2004</v>
      </c>
      <c r="G740" s="26">
        <f>VLOOKUP(INDIRECT(CHAR(39)&amp;$A740&amp;CHAR(39)&amp;"!r2c"&amp;$C740,0),variables,2,0)</f>
        <v>10930</v>
      </c>
      <c r="H740" s="31" t="str">
        <f t="array" ref="H740">IF(AND(G740&gt;=10861,G740&lt;=10863),TEXT(INDIRECT(CHAR(39)&amp;$A740&amp;CHAR(39)&amp;"!r"&amp;$B740&amp;"c"&amp;$C740,0),"dd-mmm-yyyy"),(INDIRECT(CHAR(39)&amp;$A740&amp;CHAR(39)&amp;"!r"&amp;$B740&amp;"c"&amp;$C740,0)))</f>
        <v/>
      </c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3.5" customHeight="1">
      <c r="A741" s="26" t="s">
        <v>785</v>
      </c>
      <c r="B741" s="26">
        <f t="shared" si="15"/>
        <v>7</v>
      </c>
      <c r="C741" s="26">
        <f t="shared" si="11"/>
        <v>12</v>
      </c>
      <c r="D741" s="26"/>
      <c r="E741" s="26">
        <f>plan_id</f>
        <v>510</v>
      </c>
      <c r="F741" s="26">
        <f t="shared" si="1"/>
        <v>2004</v>
      </c>
      <c r="G741" s="26">
        <f>VLOOKUP(INDIRECT(CHAR(39)&amp;$A741&amp;CHAR(39)&amp;"!r2c"&amp;$C741,0),variables,2,0)</f>
        <v>10705</v>
      </c>
      <c r="H741" s="29">
        <f t="array" ref="H741">IF(AND(G741&gt;=10861,G741&lt;=10863),TEXT(INDIRECT(CHAR(39)&amp;$A741&amp;CHAR(39)&amp;"!r"&amp;$B741&amp;"c"&amp;$C741,0),"dd-mmm-yyyy"),(INDIRECT(CHAR(39)&amp;$A741&amp;CHAR(39)&amp;"!r"&amp;$B741&amp;"c"&amp;$C741,0)))</f>
        <v>768661000</v>
      </c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3.5" customHeight="1">
      <c r="A742" s="26" t="s">
        <v>785</v>
      </c>
      <c r="B742" s="26">
        <f t="shared" si="15"/>
        <v>7</v>
      </c>
      <c r="C742" s="26">
        <f t="shared" si="11"/>
        <v>13</v>
      </c>
      <c r="D742" s="26"/>
      <c r="E742" s="26">
        <f>plan_id</f>
        <v>510</v>
      </c>
      <c r="F742" s="26">
        <f t="shared" si="1"/>
        <v>2004</v>
      </c>
      <c r="G742" s="26">
        <f>VLOOKUP(INDIRECT(CHAR(39)&amp;$A742&amp;CHAR(39)&amp;"!r2c"&amp;$C742,0),variables,2,0)</f>
        <v>10842</v>
      </c>
      <c r="H742" s="29">
        <f t="array" ref="H742">IF(AND(G742&gt;=10861,G742&lt;=10863),TEXT(INDIRECT(CHAR(39)&amp;$A742&amp;CHAR(39)&amp;"!r"&amp;$B742&amp;"c"&amp;$C742,0),"dd-mmm-yyyy"),(INDIRECT(CHAR(39)&amp;$A742&amp;CHAR(39)&amp;"!r"&amp;$B742&amp;"c"&amp;$C742,0)))</f>
        <v>1058537000</v>
      </c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3.5" customHeight="1">
      <c r="A743" s="26" t="s">
        <v>785</v>
      </c>
      <c r="B743" s="26">
        <f t="shared" si="15"/>
        <v>7</v>
      </c>
      <c r="C743" s="26">
        <f t="shared" si="11"/>
        <v>14</v>
      </c>
      <c r="D743" s="26"/>
      <c r="E743" s="26">
        <f>plan_id</f>
        <v>510</v>
      </c>
      <c r="F743" s="26">
        <f t="shared" si="1"/>
        <v>2004</v>
      </c>
      <c r="G743" s="26">
        <f>VLOOKUP(INDIRECT(CHAR(39)&amp;$A743&amp;CHAR(39)&amp;"!r2c"&amp;$C743,0),variables,2,0)</f>
        <v>10843</v>
      </c>
      <c r="H743" s="31" t="str">
        <f t="array" ref="H743">IF(AND(G743&gt;=10861,G743&lt;=10863),TEXT(INDIRECT(CHAR(39)&amp;$A743&amp;CHAR(39)&amp;"!r"&amp;$B743&amp;"c"&amp;$C743,0),"dd-mmm-yyyy"),(INDIRECT(CHAR(39)&amp;$A743&amp;CHAR(39)&amp;"!r"&amp;$B743&amp;"c"&amp;$C743,0)))</f>
        <v/>
      </c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3.5" customHeight="1">
      <c r="A744" s="26" t="s">
        <v>785</v>
      </c>
      <c r="B744" s="26">
        <f t="shared" si="15"/>
        <v>7</v>
      </c>
      <c r="C744" s="26">
        <f t="shared" si="11"/>
        <v>15</v>
      </c>
      <c r="D744" s="26"/>
      <c r="E744" s="26">
        <f>plan_id</f>
        <v>510</v>
      </c>
      <c r="F744" s="26">
        <f t="shared" si="1"/>
        <v>2004</v>
      </c>
      <c r="G744" s="26">
        <f>VLOOKUP(INDIRECT(CHAR(39)&amp;$A744&amp;CHAR(39)&amp;"!r2c"&amp;$C744,0),variables,2,0)</f>
        <v>10931</v>
      </c>
      <c r="H744" s="31" t="str">
        <f t="array" ref="H744">IF(AND(G744&gt;=10861,G744&lt;=10863),TEXT(INDIRECT(CHAR(39)&amp;$A744&amp;CHAR(39)&amp;"!r"&amp;$B744&amp;"c"&amp;$C744,0),"dd-mmm-yyyy"),(INDIRECT(CHAR(39)&amp;$A744&amp;CHAR(39)&amp;"!r"&amp;$B744&amp;"c"&amp;$C744,0)))</f>
        <v/>
      </c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3.5" customHeight="1">
      <c r="A745" s="26" t="s">
        <v>785</v>
      </c>
      <c r="B745" s="26">
        <f t="shared" si="15"/>
        <v>7</v>
      </c>
      <c r="C745" s="26">
        <f t="shared" si="11"/>
        <v>16</v>
      </c>
      <c r="D745" s="26"/>
      <c r="E745" s="26">
        <f>plan_id</f>
        <v>510</v>
      </c>
      <c r="F745" s="26">
        <f t="shared" si="1"/>
        <v>2004</v>
      </c>
      <c r="G745" s="26">
        <f>VLOOKUP(INDIRECT(CHAR(39)&amp;$A745&amp;CHAR(39)&amp;"!r2c"&amp;$C745,0),variables,2,0)</f>
        <v>10932</v>
      </c>
      <c r="H745" s="31" t="str">
        <f t="array" ref="H745">IF(AND(G745&gt;=10861,G745&lt;=10863),TEXT(INDIRECT(CHAR(39)&amp;$A745&amp;CHAR(39)&amp;"!r"&amp;$B745&amp;"c"&amp;$C745,0),"dd-mmm-yyyy"),(INDIRECT(CHAR(39)&amp;$A745&amp;CHAR(39)&amp;"!r"&amp;$B745&amp;"c"&amp;$C745,0)))</f>
        <v/>
      </c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3.5" customHeight="1">
      <c r="A746" s="26" t="s">
        <v>785</v>
      </c>
      <c r="B746" s="26">
        <f t="shared" si="15"/>
        <v>7</v>
      </c>
      <c r="C746" s="26">
        <f t="shared" si="11"/>
        <v>17</v>
      </c>
      <c r="D746" s="26"/>
      <c r="E746" s="26">
        <f>plan_id</f>
        <v>510</v>
      </c>
      <c r="F746" s="26">
        <f t="shared" si="1"/>
        <v>2004</v>
      </c>
      <c r="G746" s="26">
        <f>VLOOKUP(INDIRECT(CHAR(39)&amp;$A746&amp;CHAR(39)&amp;"!r2c"&amp;$C746,0),variables,2,0)</f>
        <v>10933</v>
      </c>
      <c r="H746" s="31">
        <f t="array" ref="H746">IF(AND(G746&gt;=10861,G746&lt;=10863),TEXT(INDIRECT(CHAR(39)&amp;$A746&amp;CHAR(39)&amp;"!r"&amp;$B746&amp;"c"&amp;$C746,0),"dd-mmm-yyyy"),(INDIRECT(CHAR(39)&amp;$A746&amp;CHAR(39)&amp;"!r"&amp;$B746&amp;"c"&amp;$C746,0)))</f>
        <v>0.1458</v>
      </c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3.5" customHeight="1">
      <c r="A747" s="26" t="s">
        <v>785</v>
      </c>
      <c r="B747" s="26">
        <f t="shared" si="15"/>
        <v>7</v>
      </c>
      <c r="C747" s="26">
        <f t="shared" si="11"/>
        <v>18</v>
      </c>
      <c r="D747" s="26"/>
      <c r="E747" s="26">
        <f>plan_id</f>
        <v>510</v>
      </c>
      <c r="F747" s="26">
        <f t="shared" si="1"/>
        <v>2004</v>
      </c>
      <c r="G747" s="26">
        <f>VLOOKUP(INDIRECT(CHAR(39)&amp;$A747&amp;CHAR(39)&amp;"!r2c"&amp;$C747,0),variables,2,0)</f>
        <v>10934</v>
      </c>
      <c r="H747" s="31">
        <f t="array" ref="H747">IF(AND(G747&gt;=10861,G747&lt;=10863),TEXT(INDIRECT(CHAR(39)&amp;$A747&amp;CHAR(39)&amp;"!r"&amp;$B747&amp;"c"&amp;$C747,0),"dd-mmm-yyyy"),(INDIRECT(CHAR(39)&amp;$A747&amp;CHAR(39)&amp;"!r"&amp;$B747&amp;"c"&amp;$C747,0)))</f>
        <v>0.1015</v>
      </c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3.5" customHeight="1">
      <c r="A748" s="26" t="s">
        <v>785</v>
      </c>
      <c r="B748" s="26">
        <f t="shared" si="15"/>
        <v>7</v>
      </c>
      <c r="C748" s="26">
        <f t="shared" si="11"/>
        <v>19</v>
      </c>
      <c r="D748" s="26"/>
      <c r="E748" s="26">
        <f>plan_id</f>
        <v>510</v>
      </c>
      <c r="F748" s="26">
        <f t="shared" si="1"/>
        <v>2004</v>
      </c>
      <c r="G748" s="26">
        <f>VLOOKUP(INDIRECT(CHAR(39)&amp;$A748&amp;CHAR(39)&amp;"!r2c"&amp;$C748,0),variables,2,0)</f>
        <v>10935</v>
      </c>
      <c r="H748" s="28" t="str">
        <f t="array" ref="H748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3.5" customHeight="1">
      <c r="A749" s="26" t="s">
        <v>785</v>
      </c>
      <c r="B749" s="26">
        <f t="shared" si="15"/>
        <v>7</v>
      </c>
      <c r="C749" s="26">
        <f t="shared" si="11"/>
        <v>20</v>
      </c>
      <c r="D749" s="26"/>
      <c r="E749" s="26">
        <f>plan_id</f>
        <v>510</v>
      </c>
      <c r="F749" s="26">
        <f t="shared" si="1"/>
        <v>2004</v>
      </c>
      <c r="G749" s="26">
        <f>VLOOKUP(INDIRECT(CHAR(39)&amp;$A749&amp;CHAR(39)&amp;"!r2c"&amp;$C749,0),variables,2,0)</f>
        <v>10937</v>
      </c>
      <c r="H749" s="31" t="str">
        <f t="array" ref="H749">IF(AND(G749&gt;=10861,G749&lt;=10863),TEXT(INDIRECT(CHAR(39)&amp;$A749&amp;CHAR(39)&amp;"!r"&amp;$B749&amp;"c"&amp;$C749,0),"dd-mmm-yyyy"),(INDIRECT(CHAR(39)&amp;$A749&amp;CHAR(39)&amp;"!r"&amp;$B749&amp;"c"&amp;$C749,0)))</f>
        <v/>
      </c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3.5" customHeight="1">
      <c r="A750" s="26" t="s">
        <v>785</v>
      </c>
      <c r="B750" s="26">
        <f t="shared" si="15"/>
        <v>7</v>
      </c>
      <c r="C750" s="26">
        <f t="shared" si="11"/>
        <v>21</v>
      </c>
      <c r="D750" s="26"/>
      <c r="E750" s="26">
        <f>plan_id</f>
        <v>510</v>
      </c>
      <c r="F750" s="26">
        <f t="shared" si="1"/>
        <v>2004</v>
      </c>
      <c r="G750" s="26">
        <f>VLOOKUP(INDIRECT(CHAR(39)&amp;$A750&amp;CHAR(39)&amp;"!r2c"&amp;$C750,0),variables,2,0)</f>
        <v>10938</v>
      </c>
      <c r="H750" s="31" t="str">
        <f t="array" ref="H750">IF(AND(G750&gt;=10861,G750&lt;=10863),TEXT(INDIRECT(CHAR(39)&amp;$A750&amp;CHAR(39)&amp;"!r"&amp;$B750&amp;"c"&amp;$C750,0),"dd-mmm-yyyy"),(INDIRECT(CHAR(39)&amp;$A750&amp;CHAR(39)&amp;"!r"&amp;$B750&amp;"c"&amp;$C750,0)))</f>
        <v/>
      </c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3.5" customHeight="1">
      <c r="A751" s="26" t="s">
        <v>785</v>
      </c>
      <c r="B751" s="26">
        <f t="shared" si="15"/>
        <v>7</v>
      </c>
      <c r="C751" s="26">
        <f t="shared" si="11"/>
        <v>22</v>
      </c>
      <c r="D751" s="26"/>
      <c r="E751" s="26">
        <f>plan_id</f>
        <v>510</v>
      </c>
      <c r="F751" s="26">
        <f t="shared" si="1"/>
        <v>2004</v>
      </c>
      <c r="G751" s="26">
        <f>VLOOKUP(INDIRECT(CHAR(39)&amp;$A751&amp;CHAR(39)&amp;"!r2c"&amp;$C751,0),variables,2,0)</f>
        <v>11007</v>
      </c>
      <c r="H751" s="28" t="str">
        <f t="array" ref="H751">IF(AND(G751&gt;=10861,G751&lt;=10863),TEXT(INDIRECT(CHAR(39)&amp;$A751&amp;CHAR(39)&amp;"!r"&amp;$B751&amp;"c"&amp;$C751,0),"dd-mmm-yyyy"),(INDIRECT(CHAR(39)&amp;$A751&amp;CHAR(39)&amp;"!r"&amp;$B751&amp;"c"&amp;$C751,0)))</f>
        <v>&gt;of:1)ServicePrior 7/1/98: 1.67% - 2.30%, Others:2.20%; 2)1.5%+$7.50 for 1st 20yrs of creditable service; 3)actuarially equivalent life annuity=member's contributions and State-matching contributions (1.4x member contributions)+compound interest on both.</v>
      </c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3.5" customHeight="1">
      <c r="A752" s="26" t="s">
        <v>785</v>
      </c>
      <c r="B752" s="26">
        <f t="shared" si="15"/>
        <v>7</v>
      </c>
      <c r="C752" s="26">
        <f t="shared" si="11"/>
        <v>23</v>
      </c>
      <c r="D752" s="26"/>
      <c r="E752" s="26">
        <f>plan_id</f>
        <v>510</v>
      </c>
      <c r="F752" s="26">
        <f t="shared" si="1"/>
        <v>2004</v>
      </c>
      <c r="G752" s="26">
        <f>VLOOKUP(INDIRECT(CHAR(39)&amp;$A752&amp;CHAR(39)&amp;"!r2c"&amp;$C752,0),variables,2,0)</f>
        <v>10941</v>
      </c>
      <c r="H752" s="28" t="str">
        <f t="array" ref="H752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3.5" customHeight="1">
      <c r="A753" s="26" t="s">
        <v>785</v>
      </c>
      <c r="B753" s="26">
        <f t="shared" si="15"/>
        <v>7</v>
      </c>
      <c r="C753" s="26">
        <f t="shared" si="11"/>
        <v>24</v>
      </c>
      <c r="D753" s="26"/>
      <c r="E753" s="26">
        <f>plan_id</f>
        <v>510</v>
      </c>
      <c r="F753" s="26">
        <f t="shared" si="1"/>
        <v>2004</v>
      </c>
      <c r="G753" s="26">
        <f>VLOOKUP(INDIRECT(CHAR(39)&amp;$A753&amp;CHAR(39)&amp;"!r2c"&amp;$C753,0),variables,2,0)</f>
        <v>10942</v>
      </c>
      <c r="H753" s="28" t="str">
        <f t="array" ref="H753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3.5" customHeight="1">
      <c r="A754" s="26" t="s">
        <v>785</v>
      </c>
      <c r="B754" s="26">
        <f t="shared" si="15"/>
        <v>7</v>
      </c>
      <c r="C754" s="26">
        <f t="shared" si="11"/>
        <v>25</v>
      </c>
      <c r="D754" s="26"/>
      <c r="E754" s="26">
        <f>plan_id</f>
        <v>510</v>
      </c>
      <c r="F754" s="26">
        <f t="shared" si="1"/>
        <v>2004</v>
      </c>
      <c r="G754" s="26">
        <f>VLOOKUP(INDIRECT(CHAR(39)&amp;$A754&amp;CHAR(39)&amp;"!r2c"&amp;$C754,0),variables,2,0)</f>
        <v>10701</v>
      </c>
      <c r="H754" s="31">
        <f t="array" ref="H754">IF(AND(G754&gt;=10861,G754&lt;=10863),TEXT(INDIRECT(CHAR(39)&amp;$A754&amp;CHAR(39)&amp;"!r"&amp;$B754&amp;"c"&amp;$C754,0),"dd-mmm-yyyy"),(INDIRECT(CHAR(39)&amp;$A754&amp;CHAR(39)&amp;"!r"&amp;$B754&amp;"c"&amp;$C754,0)))</f>
        <v>0.03</v>
      </c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3.5" customHeight="1">
      <c r="A755" s="26" t="s">
        <v>785</v>
      </c>
      <c r="B755" s="26">
        <f t="shared" si="15"/>
        <v>7</v>
      </c>
      <c r="C755" s="26">
        <f t="shared" si="11"/>
        <v>26</v>
      </c>
      <c r="D755" s="26"/>
      <c r="E755" s="26">
        <f>plan_id</f>
        <v>510</v>
      </c>
      <c r="F755" s="26">
        <f t="shared" si="1"/>
        <v>2004</v>
      </c>
      <c r="G755" s="26">
        <f>VLOOKUP(INDIRECT(CHAR(39)&amp;$A755&amp;CHAR(39)&amp;"!r2c"&amp;$C755,0),variables,2,0)</f>
        <v>10702</v>
      </c>
      <c r="H755" s="31" t="str">
        <f t="array" ref="H755">IF(AND(G755&gt;=10861,G755&lt;=10863),TEXT(INDIRECT(CHAR(39)&amp;$A755&amp;CHAR(39)&amp;"!r"&amp;$B755&amp;"c"&amp;$C755,0),"dd-mmm-yyyy"),(INDIRECT(CHAR(39)&amp;$A755&amp;CHAR(39)&amp;"!r"&amp;$B755&amp;"c"&amp;$C755,0)))</f>
        <v/>
      </c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3.5" customHeight="1">
      <c r="A756" s="26" t="s">
        <v>785</v>
      </c>
      <c r="B756" s="26">
        <f t="shared" si="15"/>
        <v>7</v>
      </c>
      <c r="C756" s="26">
        <f t="shared" si="11"/>
        <v>27</v>
      </c>
      <c r="D756" s="26"/>
      <c r="E756" s="26">
        <f>plan_id</f>
        <v>510</v>
      </c>
      <c r="F756" s="26">
        <f t="shared" si="1"/>
        <v>2004</v>
      </c>
      <c r="G756" s="26">
        <f>VLOOKUP(INDIRECT(CHAR(39)&amp;$A756&amp;CHAR(39)&amp;"!r2c"&amp;$C756,0),variables,2,0)</f>
        <v>10943</v>
      </c>
      <c r="H756" s="31" t="str">
        <f t="array" ref="H756">IF(AND(G756&gt;=10861,G756&lt;=10863),TEXT(INDIRECT(CHAR(39)&amp;$A756&amp;CHAR(39)&amp;"!r"&amp;$B756&amp;"c"&amp;$C756,0),"dd-mmm-yyyy"),(INDIRECT(CHAR(39)&amp;$A756&amp;CHAR(39)&amp;"!r"&amp;$B756&amp;"c"&amp;$C756,0)))</f>
        <v/>
      </c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3.5" customHeight="1">
      <c r="A757" s="26" t="s">
        <v>785</v>
      </c>
      <c r="B757" s="26">
        <f t="shared" si="15"/>
        <v>7</v>
      </c>
      <c r="C757" s="26">
        <f t="shared" si="11"/>
        <v>28</v>
      </c>
      <c r="D757" s="26"/>
      <c r="E757" s="26">
        <f>plan_id</f>
        <v>510</v>
      </c>
      <c r="F757" s="26">
        <f t="shared" si="1"/>
        <v>2004</v>
      </c>
      <c r="G757" s="26">
        <f>VLOOKUP(INDIRECT(CHAR(39)&amp;$A757&amp;CHAR(39)&amp;"!r2c"&amp;$C757,0),variables,2,0)</f>
        <v>10944</v>
      </c>
      <c r="H757" s="28" t="str">
        <f t="array" ref="H757">IF(AND(G757&gt;=10861,G757&lt;=10863),TEXT(INDIRECT(CHAR(39)&amp;$A757&amp;CHAR(39)&amp;"!r"&amp;$B757&amp;"c"&amp;$C757,0),"dd-mmm-yyyy"),(INDIRECT(CHAR(39)&amp;$A757&amp;CHAR(39)&amp;"!r"&amp;$B757&amp;"c"&amp;$C757,0)))</f>
        <v>No</v>
      </c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3.5" customHeight="1">
      <c r="A758" s="26" t="s">
        <v>785</v>
      </c>
      <c r="B758" s="26">
        <f t="shared" si="15"/>
        <v>7</v>
      </c>
      <c r="C758" s="26">
        <f t="shared" si="11"/>
        <v>29</v>
      </c>
      <c r="D758" s="26"/>
      <c r="E758" s="26">
        <f>plan_id</f>
        <v>510</v>
      </c>
      <c r="F758" s="26">
        <f t="shared" si="1"/>
        <v>2004</v>
      </c>
      <c r="G758" s="26">
        <f>VLOOKUP(INDIRECT(CHAR(39)&amp;$A758&amp;CHAR(39)&amp;"!r2c"&amp;$C758,0),variables,2,0)</f>
        <v>10945</v>
      </c>
      <c r="H758" s="28" t="str">
        <f t="array" ref="H758">IF(AND(G758&gt;=10861,G758&lt;=10863),TEXT(INDIRECT(CHAR(39)&amp;$A758&amp;CHAR(39)&amp;"!r"&amp;$B758&amp;"c"&amp;$C758,0),"dd-mmm-yyyy"),(INDIRECT(CHAR(39)&amp;$A758&amp;CHAR(39)&amp;"!r"&amp;$B758&amp;"c"&amp;$C758,0)))</f>
        <v>No</v>
      </c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3.5" customHeight="1">
      <c r="A759" s="26" t="s">
        <v>785</v>
      </c>
      <c r="B759" s="26">
        <f t="shared" si="15"/>
        <v>7</v>
      </c>
      <c r="C759" s="26">
        <f t="shared" si="11"/>
        <v>30</v>
      </c>
      <c r="D759" s="26"/>
      <c r="E759" s="26">
        <f>plan_id</f>
        <v>510</v>
      </c>
      <c r="F759" s="26">
        <f t="shared" si="1"/>
        <v>2004</v>
      </c>
      <c r="G759" s="26">
        <f>VLOOKUP(INDIRECT(CHAR(39)&amp;$A759&amp;CHAR(39)&amp;"!r2c"&amp;$C759,0),variables,2,0)</f>
        <v>10947</v>
      </c>
      <c r="H759" s="28" t="str">
        <f t="array" ref="H759">IF(AND(G759&gt;=10861,G759&lt;=10863),TEXT(INDIRECT(CHAR(39)&amp;$A759&amp;CHAR(39)&amp;"!r"&amp;$B759&amp;"c"&amp;$C759,0),"dd-mmm-yyyy"),(INDIRECT(CHAR(39)&amp;$A759&amp;CHAR(39)&amp;"!r"&amp;$B759&amp;"c"&amp;$C759,0)))</f>
        <v/>
      </c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3.5" customHeight="1">
      <c r="A760" s="26" t="s">
        <v>785</v>
      </c>
      <c r="B760" s="26">
        <f t="shared" si="15"/>
        <v>7</v>
      </c>
      <c r="C760" s="26">
        <f t="shared" si="11"/>
        <v>31</v>
      </c>
      <c r="D760" s="26"/>
      <c r="E760" s="26">
        <f>plan_id</f>
        <v>510</v>
      </c>
      <c r="F760" s="26">
        <f t="shared" si="1"/>
        <v>2004</v>
      </c>
      <c r="G760" s="26">
        <f>VLOOKUP(INDIRECT(CHAR(39)&amp;$A760&amp;CHAR(39)&amp;"!r2c"&amp;$C760,0),variables,2,0)</f>
        <v>10948</v>
      </c>
      <c r="H760" s="28" t="str">
        <f t="array" ref="H760">IF(AND(G760&gt;=10861,G760&lt;=10863),TEXT(INDIRECT(CHAR(39)&amp;$A760&amp;CHAR(39)&amp;"!r"&amp;$B760&amp;"c"&amp;$C760,0),"dd-mmm-yyyy"),(INDIRECT(CHAR(39)&amp;$A760&amp;CHAR(39)&amp;"!r"&amp;$B760&amp;"c"&amp;$C760,0)))</f>
        <v>No</v>
      </c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3.5" customHeight="1">
      <c r="A761" s="26" t="s">
        <v>785</v>
      </c>
      <c r="B761" s="26">
        <f t="shared" si="15"/>
        <v>7</v>
      </c>
      <c r="C761" s="26">
        <f t="shared" si="11"/>
        <v>32</v>
      </c>
      <c r="D761" s="26"/>
      <c r="E761" s="26">
        <f>plan_id</f>
        <v>510</v>
      </c>
      <c r="F761" s="26">
        <f t="shared" si="1"/>
        <v>2004</v>
      </c>
      <c r="G761" s="26">
        <f>VLOOKUP(INDIRECT(CHAR(39)&amp;$A761&amp;CHAR(39)&amp;"!r2c"&amp;$C761,0),variables,2,0)</f>
        <v>10949</v>
      </c>
      <c r="H761" s="28" t="str">
        <f t="array" ref="H76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3.5" customHeight="1">
      <c r="A762" s="26" t="s">
        <v>785</v>
      </c>
      <c r="B762" s="26">
        <f t="shared" si="15"/>
        <v>7</v>
      </c>
      <c r="C762" s="26">
        <f t="shared" si="11"/>
        <v>33</v>
      </c>
      <c r="D762" s="26"/>
      <c r="E762" s="26">
        <f>plan_id</f>
        <v>510</v>
      </c>
      <c r="F762" s="26">
        <f t="shared" si="1"/>
        <v>2004</v>
      </c>
      <c r="G762" s="26">
        <f>VLOOKUP(INDIRECT(CHAR(39)&amp;$A762&amp;CHAR(39)&amp;"!r2c"&amp;$C762,0),variables,2,0)</f>
        <v>10951</v>
      </c>
      <c r="H762" s="28" t="str">
        <f t="array" ref="H762">IF(AND(G762&gt;=10861,G762&lt;=10863),TEXT(INDIRECT(CHAR(39)&amp;$A762&amp;CHAR(39)&amp;"!r"&amp;$B762&amp;"c"&amp;$C762,0),"dd-mmm-yyyy"),(INDIRECT(CHAR(39)&amp;$A762&amp;CHAR(39)&amp;"!r"&amp;$B762&amp;"c"&amp;$C762,0)))</f>
        <v>No</v>
      </c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3.5" customHeight="1">
      <c r="A763" s="26" t="s">
        <v>785</v>
      </c>
      <c r="B763" s="26">
        <f t="shared" si="15"/>
        <v>7</v>
      </c>
      <c r="C763" s="26">
        <f t="shared" si="11"/>
        <v>34</v>
      </c>
      <c r="D763" s="26"/>
      <c r="E763" s="26">
        <f>plan_id</f>
        <v>510</v>
      </c>
      <c r="F763" s="26">
        <f t="shared" si="1"/>
        <v>2004</v>
      </c>
      <c r="G763" s="26">
        <f>VLOOKUP(INDIRECT(CHAR(39)&amp;$A763&amp;CHAR(39)&amp;"!r2c"&amp;$C763,0),variables,2,0)</f>
        <v>10950</v>
      </c>
      <c r="H763" s="28" t="str">
        <f t="array" ref="H763">IF(AND(G763&gt;=10861,G763&lt;=10863),TEXT(INDIRECT(CHAR(39)&amp;$A763&amp;CHAR(39)&amp;"!r"&amp;$B763&amp;"c"&amp;$C763,0),"dd-mmm-yyyy"),(INDIRECT(CHAR(39)&amp;$A763&amp;CHAR(39)&amp;"!r"&amp;$B763&amp;"c"&amp;$C763,0)))</f>
        <v/>
      </c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3.5" customHeight="1">
      <c r="A764" s="26" t="s">
        <v>785</v>
      </c>
      <c r="B764" s="26">
        <f t="shared" si="15"/>
        <v>7</v>
      </c>
      <c r="C764" s="26">
        <f t="shared" si="11"/>
        <v>35</v>
      </c>
      <c r="D764" s="26"/>
      <c r="E764" s="26">
        <f>plan_id</f>
        <v>510</v>
      </c>
      <c r="F764" s="26">
        <f t="shared" si="1"/>
        <v>2004</v>
      </c>
      <c r="G764" s="26">
        <f>VLOOKUP(INDIRECT(CHAR(39)&amp;$A764&amp;CHAR(39)&amp;"!r2c"&amp;$C764,0),variables,2,0)</f>
        <v>10954</v>
      </c>
      <c r="H764" s="31">
        <f t="array" ref="H764">IF(AND(G764&gt;=10861,G764&lt;=10863),TEXT(INDIRECT(CHAR(39)&amp;$A764&amp;CHAR(39)&amp;"!r"&amp;$B764&amp;"c"&amp;$C764,0),"dd-mmm-yyyy"),(INDIRECT(CHAR(39)&amp;$A764&amp;CHAR(39)&amp;"!r"&amp;$B764&amp;"c"&amp;$C764,0)))</f>
        <v>0.035</v>
      </c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3.5" customHeight="1">
      <c r="A765" s="26" t="s">
        <v>785</v>
      </c>
      <c r="B765" s="26">
        <f t="shared" si="15"/>
        <v>7</v>
      </c>
      <c r="C765" s="26">
        <f t="shared" si="11"/>
        <v>36</v>
      </c>
      <c r="D765" s="26"/>
      <c r="E765" s="26">
        <f>plan_id</f>
        <v>510</v>
      </c>
      <c r="F765" s="26">
        <f t="shared" si="1"/>
        <v>2004</v>
      </c>
      <c r="G765" s="26">
        <f>VLOOKUP(INDIRECT(CHAR(39)&amp;$A765&amp;CHAR(39)&amp;"!r2c"&amp;$C765,0),variables,2,0)</f>
        <v>10955</v>
      </c>
      <c r="H765" s="31">
        <f t="array" ref="H765">IF(AND(G765&gt;=10861,G765&lt;=10863),TEXT(INDIRECT(CHAR(39)&amp;$A765&amp;CHAR(39)&amp;"!r"&amp;$B765&amp;"c"&amp;$C765,0),"dd-mmm-yyyy"),(INDIRECT(CHAR(39)&amp;$A765&amp;CHAR(39)&amp;"!r"&amp;$B765&amp;"c"&amp;$C765,0)))</f>
        <v>0.085</v>
      </c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3.5" customHeight="1">
      <c r="A766" s="26" t="s">
        <v>785</v>
      </c>
      <c r="B766" s="26">
        <f t="shared" si="15"/>
        <v>7</v>
      </c>
      <c r="C766" s="26">
        <f t="shared" si="11"/>
        <v>37</v>
      </c>
      <c r="D766" s="26"/>
      <c r="E766" s="26">
        <f>plan_id</f>
        <v>510</v>
      </c>
      <c r="F766" s="26">
        <f t="shared" si="1"/>
        <v>2004</v>
      </c>
      <c r="G766" s="26">
        <f>VLOOKUP(INDIRECT(CHAR(39)&amp;$A766&amp;CHAR(39)&amp;"!r2c"&amp;$C766,0),variables,2,0)</f>
        <v>10956</v>
      </c>
      <c r="H766" s="31" t="str">
        <f t="array" ref="H766">IF(AND(G766&gt;=10861,G766&lt;=10863),TEXT(INDIRECT(CHAR(39)&amp;$A766&amp;CHAR(39)&amp;"!r"&amp;$B766&amp;"c"&amp;$C766,0),"dd-mmm-yyyy"),(INDIRECT(CHAR(39)&amp;$A766&amp;CHAR(39)&amp;"!r"&amp;$B766&amp;"c"&amp;$C766,0)))</f>
        <v/>
      </c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3.5" customHeight="1">
      <c r="A767" s="26" t="s">
        <v>785</v>
      </c>
      <c r="B767" s="26">
        <f t="shared" si="15"/>
        <v>7</v>
      </c>
      <c r="C767" s="26">
        <f t="shared" si="11"/>
        <v>38</v>
      </c>
      <c r="D767" s="26"/>
      <c r="E767" s="26">
        <f>plan_id</f>
        <v>510</v>
      </c>
      <c r="F767" s="26">
        <f t="shared" si="1"/>
        <v>2004</v>
      </c>
      <c r="G767" s="26">
        <f>VLOOKUP(INDIRECT(CHAR(39)&amp;$A767&amp;CHAR(39)&amp;"!r2c"&amp;$C767,0),variables,2,0)</f>
        <v>10959</v>
      </c>
      <c r="H767" s="28" t="str">
        <f t="array" ref="H767">IF(AND(G767&gt;=10861,G767&lt;=10863),TEXT(INDIRECT(CHAR(39)&amp;$A767&amp;CHAR(39)&amp;"!r"&amp;$B767&amp;"c"&amp;$C767,0),"dd-mmm-yyyy"),(INDIRECT(CHAR(39)&amp;$A767&amp;CHAR(39)&amp;"!r"&amp;$B767&amp;"c"&amp;$C767,0)))</f>
        <v>5.90% - 10.20%</v>
      </c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3.5" customHeight="1">
      <c r="A768" s="26" t="s">
        <v>785</v>
      </c>
      <c r="B768" s="26">
        <f t="shared" si="15"/>
        <v>7</v>
      </c>
      <c r="C768" s="26">
        <f t="shared" si="11"/>
        <v>39</v>
      </c>
      <c r="D768" s="26"/>
      <c r="E768" s="26">
        <f>plan_id</f>
        <v>510</v>
      </c>
      <c r="F768" s="26">
        <f t="shared" si="1"/>
        <v>2004</v>
      </c>
      <c r="G768" s="26">
        <f>VLOOKUP(INDIRECT(CHAR(39)&amp;$A768&amp;CHAR(39)&amp;"!r2c"&amp;$C768,0),variables,2,0)</f>
        <v>10962</v>
      </c>
      <c r="H768" s="28" t="str">
        <f t="array" ref="H768">IF(AND(G768&gt;=10861,G768&lt;=10863),TEXT(INDIRECT(CHAR(39)&amp;$A768&amp;CHAR(39)&amp;"!r"&amp;$B768&amp;"c"&amp;$C768,0),"dd-mmm-yyyy"),(INDIRECT(CHAR(39)&amp;$A768&amp;CHAR(39)&amp;"!r"&amp;$B768&amp;"c"&amp;$C768,0)))</f>
        <v>Pg.No 44</v>
      </c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3.5" customHeight="1">
      <c r="A769" s="26" t="s">
        <v>785</v>
      </c>
      <c r="B769" s="26">
        <f t="shared" si="15"/>
        <v>7</v>
      </c>
      <c r="C769" s="26">
        <f t="shared" si="11"/>
        <v>40</v>
      </c>
      <c r="D769" s="26"/>
      <c r="E769" s="26">
        <f>plan_id</f>
        <v>510</v>
      </c>
      <c r="F769" s="26">
        <f t="shared" si="1"/>
        <v>2004</v>
      </c>
      <c r="G769" s="26">
        <f>VLOOKUP(INDIRECT(CHAR(39)&amp;$A769&amp;CHAR(39)&amp;"!r2c"&amp;$C769,0),variables,2,0)</f>
        <v>10964</v>
      </c>
      <c r="H769" s="28" t="str">
        <f t="array" ref="H769">IF(AND(G769&gt;=10861,G769&lt;=10863),TEXT(INDIRECT(CHAR(39)&amp;$A769&amp;CHAR(39)&amp;"!r"&amp;$B769&amp;"c"&amp;$C769,0),"dd-mmm-yyyy"),(INDIRECT(CHAR(39)&amp;$A769&amp;CHAR(39)&amp;"!r"&amp;$B769&amp;"c"&amp;$C769,0)))</f>
        <v>Pg.No 44</v>
      </c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3.5" customHeight="1">
      <c r="A770" s="26" t="s">
        <v>785</v>
      </c>
      <c r="B770" s="26">
        <f t="shared" si="15"/>
        <v>7</v>
      </c>
      <c r="C770" s="26">
        <f t="shared" si="11"/>
        <v>41</v>
      </c>
      <c r="D770" s="26"/>
      <c r="E770" s="26">
        <f>plan_id</f>
        <v>510</v>
      </c>
      <c r="F770" s="26">
        <f t="shared" si="1"/>
        <v>2004</v>
      </c>
      <c r="G770" s="26">
        <f>VLOOKUP(INDIRECT(CHAR(39)&amp;$A770&amp;CHAR(39)&amp;"!r2c"&amp;$C770,0),variables,2,0)</f>
        <v>10967</v>
      </c>
      <c r="H770" s="28" t="str">
        <f t="array" ref="H770">IF(AND(G770&gt;=10861,G770&lt;=10863),TEXT(INDIRECT(CHAR(39)&amp;$A770&amp;CHAR(39)&amp;"!r"&amp;$B770&amp;"c"&amp;$C770,0),"dd-mmm-yyyy"),(INDIRECT(CHAR(39)&amp;$A770&amp;CHAR(39)&amp;"!r"&amp;$B770&amp;"c"&amp;$C770,0)))</f>
        <v>1995 George B.Buck Mortality Table</v>
      </c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3.5" customHeight="1">
      <c r="A771" s="26" t="s">
        <v>785</v>
      </c>
      <c r="B771" s="26">
        <f t="shared" si="15"/>
        <v>7</v>
      </c>
      <c r="C771" s="26">
        <f t="shared" si="11"/>
        <v>42</v>
      </c>
      <c r="D771" s="26"/>
      <c r="E771" s="26">
        <f>plan_id</f>
        <v>510</v>
      </c>
      <c r="F771" s="26">
        <f t="shared" si="1"/>
        <v>2004</v>
      </c>
      <c r="G771" s="26">
        <f>VLOOKUP(INDIRECT(CHAR(39)&amp;$A771&amp;CHAR(39)&amp;"!r2c"&amp;$C771,0),variables,2,0)</f>
        <v>10968</v>
      </c>
      <c r="H771" s="28">
        <f t="array" ref="H771">IF(AND(G771&gt;=10861,G771&lt;=10863),TEXT(INDIRECT(CHAR(39)&amp;$A771&amp;CHAR(39)&amp;"!r"&amp;$B771&amp;"c"&amp;$C771,0),"dd-mmm-yyyy"),(INDIRECT(CHAR(39)&amp;$A771&amp;CHAR(39)&amp;"!r"&amp;$B771&amp;"c"&amp;$C771,0)))</f>
        <v>1995</v>
      </c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3.5" customHeight="1">
      <c r="A772" s="26" t="s">
        <v>785</v>
      </c>
      <c r="B772" s="26">
        <f t="shared" si="15"/>
        <v>7</v>
      </c>
      <c r="C772" s="26">
        <f t="shared" si="11"/>
        <v>43</v>
      </c>
      <c r="D772" s="26"/>
      <c r="E772" s="26">
        <f>plan_id</f>
        <v>510</v>
      </c>
      <c r="F772" s="26">
        <f t="shared" si="1"/>
        <v>2004</v>
      </c>
      <c r="G772" s="26">
        <f>VLOOKUP(INDIRECT(CHAR(39)&amp;$A772&amp;CHAR(39)&amp;"!r2c"&amp;$C772,0),variables,2,0)</f>
        <v>10969</v>
      </c>
      <c r="H772" s="28" t="str">
        <f t="array" ref="H772">IF(AND(G772&gt;=10861,G772&lt;=10863),TEXT(INDIRECT(CHAR(39)&amp;$A772&amp;CHAR(39)&amp;"!r"&amp;$B772&amp;"c"&amp;$C772,0),"dd-mmm-yyyy"),(INDIRECT(CHAR(39)&amp;$A772&amp;CHAR(39)&amp;"!r"&amp;$B772&amp;"c"&amp;$C772,0)))</f>
        <v/>
      </c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3.5" customHeight="1">
      <c r="A773" s="26" t="s">
        <v>785</v>
      </c>
      <c r="B773" s="26">
        <f t="shared" si="15"/>
        <v>7</v>
      </c>
      <c r="C773" s="26">
        <f t="shared" si="11"/>
        <v>44</v>
      </c>
      <c r="D773" s="26"/>
      <c r="E773" s="26">
        <f>plan_id</f>
        <v>510</v>
      </c>
      <c r="F773" s="26">
        <f t="shared" si="1"/>
        <v>2004</v>
      </c>
      <c r="G773" s="26">
        <f>VLOOKUP(INDIRECT(CHAR(39)&amp;$A773&amp;CHAR(39)&amp;"!r2c"&amp;$C773,0),variables,2,0)</f>
        <v>10970</v>
      </c>
      <c r="H773" s="28" t="str">
        <f t="array" ref="H773">IF(AND(G773&gt;=10861,G773&lt;=10863),TEXT(INDIRECT(CHAR(39)&amp;$A773&amp;CHAR(39)&amp;"!r"&amp;$B773&amp;"c"&amp;$C773,0),"dd-mmm-yyyy"),(INDIRECT(CHAR(39)&amp;$A773&amp;CHAR(39)&amp;"!r"&amp;$B773&amp;"c"&amp;$C773,0)))</f>
        <v/>
      </c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3.5" customHeight="1">
      <c r="A774" s="26" t="s">
        <v>785</v>
      </c>
      <c r="B774" s="26">
        <f t="shared" si="15"/>
        <v>7</v>
      </c>
      <c r="C774" s="26">
        <f t="shared" si="11"/>
        <v>45</v>
      </c>
      <c r="D774" s="26"/>
      <c r="E774" s="26">
        <f>plan_id</f>
        <v>510</v>
      </c>
      <c r="F774" s="26">
        <f t="shared" si="1"/>
        <v>2004</v>
      </c>
      <c r="G774" s="26">
        <f>VLOOKUP(INDIRECT(CHAR(39)&amp;$A774&amp;CHAR(39)&amp;"!r2c"&amp;$C774,0),variables,2,0)</f>
        <v>10971</v>
      </c>
      <c r="H774" s="28" t="str">
        <f t="array" ref="H774">IF(AND(G774&gt;=10861,G774&lt;=10863),TEXT(INDIRECT(CHAR(39)&amp;$A774&amp;CHAR(39)&amp;"!r"&amp;$B774&amp;"c"&amp;$C774,0),"dd-mmm-yyyy"),(INDIRECT(CHAR(39)&amp;$A774&amp;CHAR(39)&amp;"!r"&amp;$B774&amp;"c"&amp;$C774,0)))</f>
        <v>Beneficiaries - Males: 3 Years, Female: 1 year</v>
      </c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3.5" customHeight="1">
      <c r="A775" s="26" t="s">
        <v>785</v>
      </c>
      <c r="B775" s="26">
        <f t="shared" si="15"/>
        <v>7</v>
      </c>
      <c r="C775" s="26">
        <f t="shared" si="11"/>
        <v>46</v>
      </c>
      <c r="D775" s="26"/>
      <c r="E775" s="26">
        <f>plan_id</f>
        <v>510</v>
      </c>
      <c r="F775" s="26">
        <f t="shared" si="1"/>
        <v>2004</v>
      </c>
      <c r="G775" s="26">
        <f>VLOOKUP(INDIRECT(CHAR(39)&amp;$A775&amp;CHAR(39)&amp;"!r2c"&amp;$C775,0),variables,2,0)</f>
        <v>10972</v>
      </c>
      <c r="H775" s="28" t="str">
        <f t="array" ref="H775">IF(AND(G775&gt;=10861,G775&lt;=10863),TEXT(INDIRECT(CHAR(39)&amp;$A775&amp;CHAR(39)&amp;"!r"&amp;$B775&amp;"c"&amp;$C775,0),"dd-mmm-yyyy"),(INDIRECT(CHAR(39)&amp;$A775&amp;CHAR(39)&amp;"!r"&amp;$B775&amp;"c"&amp;$C775,0)))</f>
        <v>Level Percent Open</v>
      </c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3.5" customHeight="1">
      <c r="A776" s="26" t="s">
        <v>785</v>
      </c>
      <c r="B776" s="26">
        <f t="shared" si="15"/>
        <v>7</v>
      </c>
      <c r="C776" s="26">
        <f t="shared" si="11"/>
        <v>47</v>
      </c>
      <c r="D776" s="26"/>
      <c r="E776" s="26">
        <f>plan_id</f>
        <v>510</v>
      </c>
      <c r="F776" s="26">
        <f t="shared" si="1"/>
        <v>2004</v>
      </c>
      <c r="G776" s="26">
        <f>VLOOKUP(INDIRECT(CHAR(39)&amp;$A776&amp;CHAR(39)&amp;"!r2c"&amp;$C776,0),variables,2,0)</f>
        <v>10973</v>
      </c>
      <c r="H776" s="28" t="str">
        <f t="array" ref="H776">IF(AND(G776&gt;=10861,G776&lt;=10863),TEXT(INDIRECT(CHAR(39)&amp;$A776&amp;CHAR(39)&amp;"!r"&amp;$B776&amp;"c"&amp;$C776,0),"dd-mmm-yyyy"),(INDIRECT(CHAR(39)&amp;$A776&amp;CHAR(39)&amp;"!r"&amp;$B776&amp;"c"&amp;$C776,0)))</f>
        <v>40 Years</v>
      </c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3.5" customHeight="1">
      <c r="A777" s="26" t="s">
        <v>785</v>
      </c>
      <c r="B777" s="26">
        <f t="shared" si="15"/>
        <v>7</v>
      </c>
      <c r="C777" s="26">
        <f t="shared" si="11"/>
        <v>48</v>
      </c>
      <c r="D777" s="26"/>
      <c r="E777" s="26">
        <f>plan_id</f>
        <v>510</v>
      </c>
      <c r="F777" s="26">
        <f t="shared" si="1"/>
        <v>2004</v>
      </c>
      <c r="G777" s="26">
        <f>VLOOKUP(INDIRECT(CHAR(39)&amp;$A777&amp;CHAR(39)&amp;"!r2c"&amp;$C777,0),variables,2,0)</f>
        <v>10975</v>
      </c>
      <c r="H777" s="28" t="str">
        <f t="array" ref="H777">IF(AND(G777&gt;=10861,G777&lt;=10863),TEXT(INDIRECT(CHAR(39)&amp;$A777&amp;CHAR(39)&amp;"!r"&amp;$B777&amp;"c"&amp;$C777,0),"dd-mmm-yyyy"),(INDIRECT(CHAR(39)&amp;$A777&amp;CHAR(39)&amp;"!r"&amp;$B777&amp;"c"&amp;$C777,0)))</f>
        <v>PUC</v>
      </c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3.5" customHeight="1">
      <c r="A778" s="26" t="s">
        <v>785</v>
      </c>
      <c r="B778" s="26">
        <f t="shared" si="15"/>
        <v>7</v>
      </c>
      <c r="C778" s="26">
        <f t="shared" si="11"/>
        <v>49</v>
      </c>
      <c r="D778" s="26"/>
      <c r="E778" s="26">
        <f>plan_id</f>
        <v>510</v>
      </c>
      <c r="F778" s="26">
        <f t="shared" si="1"/>
        <v>2004</v>
      </c>
      <c r="G778" s="26">
        <f>VLOOKUP(INDIRECT(CHAR(39)&amp;$A778&amp;CHAR(39)&amp;"!r2c"&amp;$C778,0),variables,2,0)</f>
        <v>10976</v>
      </c>
      <c r="H778" s="31">
        <f t="array" ref="H778">IF(AND(G778&gt;=10861,G778&lt;=10863),TEXT(INDIRECT(CHAR(39)&amp;$A778&amp;CHAR(39)&amp;"!r"&amp;$B778&amp;"c"&amp;$C778,0),"dd-mmm-yyyy"),(INDIRECT(CHAR(39)&amp;$A778&amp;CHAR(39)&amp;"!r"&amp;$B778&amp;"c"&amp;$C778,0)))</f>
        <v>0.085</v>
      </c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3.5" customHeight="1">
      <c r="A779" s="26" t="s">
        <v>785</v>
      </c>
      <c r="B779" s="26">
        <f t="shared" si="15"/>
        <v>7</v>
      </c>
      <c r="C779" s="26">
        <f t="shared" si="11"/>
        <v>50</v>
      </c>
      <c r="D779" s="26"/>
      <c r="E779" s="26">
        <f>plan_id</f>
        <v>510</v>
      </c>
      <c r="F779" s="26">
        <f t="shared" si="1"/>
        <v>2004</v>
      </c>
      <c r="G779" s="26">
        <f>VLOOKUP(INDIRECT(CHAR(39)&amp;$A779&amp;CHAR(39)&amp;"!r2c"&amp;$C779,0),variables,2,0)</f>
        <v>10977</v>
      </c>
      <c r="H779" s="28" t="str">
        <f t="array" ref="H779">IF(AND(G779&gt;=10861,G779&lt;=10863),TEXT(INDIRECT(CHAR(39)&amp;$A779&amp;CHAR(39)&amp;"!r"&amp;$B779&amp;"c"&amp;$C779,0),"dd-mmm-yyyy"),(INDIRECT(CHAR(39)&amp;$A779&amp;CHAR(39)&amp;"!r"&amp;$B779&amp;"c"&amp;$C779,0)))</f>
        <v>No</v>
      </c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3.5" customHeight="1">
      <c r="A780" s="26" t="s">
        <v>785</v>
      </c>
      <c r="B780" s="26">
        <f t="shared" si="15"/>
        <v>7</v>
      </c>
      <c r="C780" s="26">
        <f t="shared" si="11"/>
        <v>51</v>
      </c>
      <c r="D780" s="26"/>
      <c r="E780" s="26">
        <f>plan_id</f>
        <v>510</v>
      </c>
      <c r="F780" s="26">
        <f t="shared" si="1"/>
        <v>2004</v>
      </c>
      <c r="G780" s="26">
        <f>VLOOKUP(INDIRECT(CHAR(39)&amp;$A780&amp;CHAR(39)&amp;"!r2c"&amp;$C780,0),variables,2,0)</f>
        <v>10978</v>
      </c>
      <c r="H780" s="31">
        <f t="array" ref="H780">IF(AND(G780&gt;=10861,G780&lt;=10863),TEXT(INDIRECT(CHAR(39)&amp;$A780&amp;CHAR(39)&amp;"!r"&amp;$B780&amp;"c"&amp;$C780,0),"dd-mmm-yyyy"),(INDIRECT(CHAR(39)&amp;$A780&amp;CHAR(39)&amp;"!r"&amp;$B780&amp;"c"&amp;$C780,0)))</f>
        <v>0.085</v>
      </c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3.5" customHeight="1">
      <c r="A781" s="26" t="s">
        <v>785</v>
      </c>
      <c r="B781" s="26">
        <f t="shared" si="15"/>
        <v>7</v>
      </c>
      <c r="C781" s="26">
        <f t="shared" si="11"/>
        <v>52</v>
      </c>
      <c r="D781" s="26"/>
      <c r="E781" s="26">
        <f>plan_id</f>
        <v>510</v>
      </c>
      <c r="F781" s="26">
        <f t="shared" si="1"/>
        <v>2004</v>
      </c>
      <c r="G781" s="26">
        <f>VLOOKUP(INDIRECT(CHAR(39)&amp;$A781&amp;CHAR(39)&amp;"!r2c"&amp;$C781,0),variables,2,0)</f>
        <v>10979</v>
      </c>
      <c r="H781" s="28" t="str">
        <f t="array" ref="H781">IF(AND(G781&gt;=10861,G781&lt;=10863),TEXT(INDIRECT(CHAR(39)&amp;$A781&amp;CHAR(39)&amp;"!r"&amp;$B781&amp;"c"&amp;$C781,0),"dd-mmm-yyyy"),(INDIRECT(CHAR(39)&amp;$A781&amp;CHAR(39)&amp;"!r"&amp;$B781&amp;"c"&amp;$C781,0)))</f>
        <v/>
      </c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3.5" customHeight="1">
      <c r="A782" s="26" t="s">
        <v>785</v>
      </c>
      <c r="B782" s="26">
        <f t="shared" si="15"/>
        <v>7</v>
      </c>
      <c r="C782" s="26">
        <f t="shared" si="11"/>
        <v>53</v>
      </c>
      <c r="D782" s="26"/>
      <c r="E782" s="26">
        <f>plan_id</f>
        <v>510</v>
      </c>
      <c r="F782" s="26">
        <f t="shared" si="1"/>
        <v>2004</v>
      </c>
      <c r="G782" s="26">
        <f>VLOOKUP(INDIRECT(CHAR(39)&amp;$A782&amp;CHAR(39)&amp;"!r2c"&amp;$C782,0),variables,2,0)</f>
        <v>10980</v>
      </c>
      <c r="H782" s="31">
        <f t="array" ref="H782">IF(AND(G782&gt;=10861,G782&lt;=10863),TEXT(INDIRECT(CHAR(39)&amp;$A782&amp;CHAR(39)&amp;"!r"&amp;$B782&amp;"c"&amp;$C782,0),"dd-mmm-yyyy"),(INDIRECT(CHAR(39)&amp;$A782&amp;CHAR(39)&amp;"!r"&amp;$B782&amp;"c"&amp;$C782,0)))</f>
        <v>0.1646</v>
      </c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3.5" customHeight="1">
      <c r="A783" s="26" t="s">
        <v>785</v>
      </c>
      <c r="B783" s="26">
        <f t="shared" si="15"/>
        <v>7</v>
      </c>
      <c r="C783" s="26">
        <f t="shared" si="11"/>
        <v>54</v>
      </c>
      <c r="D783" s="26"/>
      <c r="E783" s="26">
        <f>plan_id</f>
        <v>510</v>
      </c>
      <c r="F783" s="26">
        <f t="shared" si="1"/>
        <v>2004</v>
      </c>
      <c r="G783" s="26">
        <f>VLOOKUP(INDIRECT(CHAR(39)&amp;$A783&amp;CHAR(39)&amp;"!r2c"&amp;$C783,0),variables,2,0)</f>
        <v>10981</v>
      </c>
      <c r="H783" s="31">
        <f t="array" ref="H783">IF(AND(G783&gt;=10861,G783&lt;=10863),TEXT(INDIRECT(CHAR(39)&amp;$A783&amp;CHAR(39)&amp;"!r"&amp;$B783&amp;"c"&amp;$C783,0),"dd-mmm-yyyy"),(INDIRECT(CHAR(39)&amp;$A783&amp;CHAR(39)&amp;"!r"&amp;$B783&amp;"c"&amp;$C783,0)))</f>
        <v>0.1646</v>
      </c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3.5" customHeight="1">
      <c r="A784" s="26" t="s">
        <v>785</v>
      </c>
      <c r="B784" s="26">
        <f t="shared" si="15"/>
        <v>7</v>
      </c>
      <c r="C784" s="26">
        <f t="shared" si="11"/>
        <v>55</v>
      </c>
      <c r="D784" s="26"/>
      <c r="E784" s="26">
        <f>plan_id</f>
        <v>510</v>
      </c>
      <c r="F784" s="26">
        <f t="shared" si="1"/>
        <v>2004</v>
      </c>
      <c r="G784" s="26">
        <f>VLOOKUP(INDIRECT(CHAR(39)&amp;$A784&amp;CHAR(39)&amp;"!r2c"&amp;$C784,0),variables,2,0)</f>
        <v>10706</v>
      </c>
      <c r="H784" s="31" t="str">
        <f t="array" ref="H784">IF(AND(G784&gt;=10861,G784&lt;=10863),TEXT(INDIRECT(CHAR(39)&amp;$A784&amp;CHAR(39)&amp;"!r"&amp;$B784&amp;"c"&amp;$C784,0),"dd-mmm-yyyy"),(INDIRECT(CHAR(39)&amp;$A784&amp;CHAR(39)&amp;"!r"&amp;$B784&amp;"c"&amp;$C784,0)))</f>
        <v/>
      </c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3.5" customHeight="1">
      <c r="A785" s="26" t="s">
        <v>785</v>
      </c>
      <c r="B785" s="26">
        <f t="shared" si="15"/>
        <v>7</v>
      </c>
      <c r="C785" s="26">
        <f t="shared" si="11"/>
        <v>56</v>
      </c>
      <c r="D785" s="26"/>
      <c r="E785" s="26">
        <f>plan_id</f>
        <v>510</v>
      </c>
      <c r="F785" s="26">
        <f t="shared" si="1"/>
        <v>2004</v>
      </c>
      <c r="G785" s="26">
        <f>VLOOKUP(INDIRECT(CHAR(39)&amp;$A785&amp;CHAR(39)&amp;"!r2c"&amp;$C785,0),variables,2,0)</f>
        <v>10983</v>
      </c>
      <c r="H785" s="28" t="str">
        <f t="array" ref="H785">IF(AND(G785&gt;=10861,G785&lt;=10863),TEXT(INDIRECT(CHAR(39)&amp;$A785&amp;CHAR(39)&amp;"!r"&amp;$B785&amp;"c"&amp;$C785,0),"dd-mmm-yyyy"),(INDIRECT(CHAR(39)&amp;$A785&amp;CHAR(39)&amp;"!r"&amp;$B785&amp;"c"&amp;$C785,0)))</f>
        <v>No</v>
      </c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3.5" customHeight="1">
      <c r="A786" s="26" t="s">
        <v>785</v>
      </c>
      <c r="B786" s="26">
        <f t="shared" si="15"/>
        <v>7</v>
      </c>
      <c r="C786" s="26">
        <f t="shared" si="11"/>
        <v>57</v>
      </c>
      <c r="D786" s="26"/>
      <c r="E786" s="26">
        <f>plan_id</f>
        <v>510</v>
      </c>
      <c r="F786" s="26">
        <f t="shared" si="1"/>
        <v>2004</v>
      </c>
      <c r="G786" s="26">
        <f>VLOOKUP(INDIRECT(CHAR(39)&amp;$A786&amp;CHAR(39)&amp;"!r2c"&amp;$C786,0),variables,2,0)</f>
        <v>10989</v>
      </c>
      <c r="H786" s="29">
        <f t="array" ref="H786">IF(AND(G786&gt;=10861,G786&lt;=10863),TEXT(INDIRECT(CHAR(39)&amp;$A786&amp;CHAR(39)&amp;"!r"&amp;$B786&amp;"c"&amp;$C786,0),"dd-mmm-yyyy"),(INDIRECT(CHAR(39)&amp;$A786&amp;CHAR(39)&amp;"!r"&amp;$B786&amp;"c"&amp;$C786,0)))</f>
        <v>31544729000</v>
      </c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3.5" customHeight="1">
      <c r="A787" s="26" t="s">
        <v>785</v>
      </c>
      <c r="B787" s="26">
        <f t="shared" si="15"/>
        <v>7</v>
      </c>
      <c r="C787" s="26">
        <f t="shared" si="11"/>
        <v>58</v>
      </c>
      <c r="D787" s="26"/>
      <c r="E787" s="26">
        <f>plan_id</f>
        <v>510</v>
      </c>
      <c r="F787" s="26">
        <f t="shared" si="1"/>
        <v>2004</v>
      </c>
      <c r="G787" s="26">
        <f>VLOOKUP(INDIRECT(CHAR(39)&amp;$A787&amp;CHAR(39)&amp;"!r2c"&amp;$C787,0),variables,2,0)</f>
        <v>10990</v>
      </c>
      <c r="H787" s="29">
        <f t="array" ref="H787">IF(AND(G787&gt;=10861,G787&lt;=10863),TEXT(INDIRECT(CHAR(39)&amp;$A787&amp;CHAR(39)&amp;"!r"&amp;$B787&amp;"c"&amp;$C787,0),"dd-mmm-yyyy"),(INDIRECT(CHAR(39)&amp;$A787&amp;CHAR(39)&amp;"!r"&amp;$B787&amp;"c"&amp;$C787,0)))</f>
        <v>50947451000</v>
      </c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3.5" customHeight="1">
      <c r="A788" s="26" t="s">
        <v>785</v>
      </c>
      <c r="B788" s="26">
        <f t="shared" si="15"/>
        <v>7</v>
      </c>
      <c r="C788" s="26">
        <f t="shared" si="11"/>
        <v>59</v>
      </c>
      <c r="D788" s="26"/>
      <c r="E788" s="26">
        <f>plan_id</f>
        <v>510</v>
      </c>
      <c r="F788" s="26">
        <f t="shared" si="1"/>
        <v>2004</v>
      </c>
      <c r="G788" s="26">
        <f>VLOOKUP(INDIRECT(CHAR(39)&amp;$A788&amp;CHAR(39)&amp;"!r2c"&amp;$C788,0),variables,2,0)</f>
        <v>10991</v>
      </c>
      <c r="H788" s="29">
        <f t="array" ref="H788">IF(AND(G788&gt;=10861,G788&lt;=10863),TEXT(INDIRECT(CHAR(39)&amp;$A788&amp;CHAR(39)&amp;"!r"&amp;$B788&amp;"c"&amp;$C788,0),"dd-mmm-yyyy"),(INDIRECT(CHAR(39)&amp;$A788&amp;CHAR(39)&amp;"!r"&amp;$B788&amp;"c"&amp;$C788,0)))</f>
        <v>19402722000</v>
      </c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3.5" customHeight="1">
      <c r="A789" s="26" t="s">
        <v>785</v>
      </c>
      <c r="B789" s="26">
        <f t="shared" si="15"/>
        <v>7</v>
      </c>
      <c r="C789" s="26">
        <f t="shared" si="11"/>
        <v>60</v>
      </c>
      <c r="D789" s="26"/>
      <c r="E789" s="26">
        <f>plan_id</f>
        <v>510</v>
      </c>
      <c r="F789" s="26">
        <f t="shared" si="1"/>
        <v>2004</v>
      </c>
      <c r="G789" s="26">
        <f>VLOOKUP(INDIRECT(CHAR(39)&amp;$A789&amp;CHAR(39)&amp;"!r2c"&amp;$C789,0),variables,2,0)</f>
        <v>10992</v>
      </c>
      <c r="H789" s="31">
        <f t="array" ref="H789">IF(AND(G789&gt;=10861,G789&lt;=10863),TEXT(INDIRECT(CHAR(39)&amp;$A789&amp;CHAR(39)&amp;"!r"&amp;$B789&amp;"c"&amp;$C789,0),"dd-mmm-yyyy"),(INDIRECT(CHAR(39)&amp;$A789&amp;CHAR(39)&amp;"!r"&amp;$B789&amp;"c"&amp;$C789,0)))</f>
        <v>0.619</v>
      </c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3.5" customHeight="1">
      <c r="A790" s="26" t="s">
        <v>785</v>
      </c>
      <c r="B790" s="26">
        <f t="shared" si="15"/>
        <v>7</v>
      </c>
      <c r="C790" s="26">
        <f t="shared" si="11"/>
        <v>61</v>
      </c>
      <c r="D790" s="26"/>
      <c r="E790" s="26">
        <f>plan_id</f>
        <v>510</v>
      </c>
      <c r="F790" s="26">
        <f t="shared" si="1"/>
        <v>2004</v>
      </c>
      <c r="G790" s="26">
        <f>VLOOKUP(INDIRECT(CHAR(39)&amp;$A790&amp;CHAR(39)&amp;"!r2c"&amp;$C790,0),variables,2,0)</f>
        <v>10993</v>
      </c>
      <c r="H790" s="29">
        <f t="array" ref="H790">IF(AND(G790&gt;=10861,G790&lt;=10863),TEXT(INDIRECT(CHAR(39)&amp;$A790&amp;CHAR(39)&amp;"!r"&amp;$B790&amp;"c"&amp;$C790,0),"dd-mmm-yyyy"),(INDIRECT(CHAR(39)&amp;$A790&amp;CHAR(39)&amp;"!r"&amp;$B790&amp;"c"&amp;$C790,0)))</f>
        <v>7280795000</v>
      </c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3.5" customHeight="1">
      <c r="A791" s="26" t="s">
        <v>785</v>
      </c>
      <c r="B791" s="26">
        <f t="shared" si="15"/>
        <v>7</v>
      </c>
      <c r="C791" s="26">
        <f t="shared" si="11"/>
        <v>62</v>
      </c>
      <c r="D791" s="26"/>
      <c r="E791" s="26">
        <f>plan_id</f>
        <v>510</v>
      </c>
      <c r="F791" s="26">
        <f t="shared" si="1"/>
        <v>2004</v>
      </c>
      <c r="G791" s="26">
        <f>VLOOKUP(INDIRECT(CHAR(39)&amp;$A791&amp;CHAR(39)&amp;"!r2c"&amp;$C791,0),variables,2,0)</f>
        <v>10801</v>
      </c>
      <c r="H791" s="29">
        <f t="array" ref="H791">IF(AND(G791&gt;=10861,G791&lt;=10863),TEXT(INDIRECT(CHAR(39)&amp;$A791&amp;CHAR(39)&amp;"!r"&amp;$B791&amp;"c"&amp;$C791,0),"dd-mmm-yyyy"),(INDIRECT(CHAR(39)&amp;$A791&amp;CHAR(39)&amp;"!r"&amp;$B791&amp;"c"&amp;$C791,0)))</f>
        <v>-2168876000</v>
      </c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3.5" customHeight="1">
      <c r="A792" s="26" t="s">
        <v>785</v>
      </c>
      <c r="B792" s="26">
        <f t="shared" si="15"/>
        <v>7</v>
      </c>
      <c r="C792" s="26">
        <f t="shared" si="11"/>
        <v>63</v>
      </c>
      <c r="D792" s="26"/>
      <c r="E792" s="26">
        <f>plan_id</f>
        <v>510</v>
      </c>
      <c r="F792" s="26">
        <f t="shared" si="1"/>
        <v>2004</v>
      </c>
      <c r="G792" s="26">
        <f>VLOOKUP(INDIRECT(CHAR(39)&amp;$A792&amp;CHAR(39)&amp;"!r2c"&amp;$C792,0),variables,2,0)</f>
        <v>10802</v>
      </c>
      <c r="H792" s="29">
        <f t="array" ref="H792">IF(AND(G792&gt;=10861,G792&lt;=10863),TEXT(INDIRECT(CHAR(39)&amp;$A792&amp;CHAR(39)&amp;"!r"&amp;$B792&amp;"c"&amp;$C792,0),"dd-mmm-yyyy"),(INDIRECT(CHAR(39)&amp;$A792&amp;CHAR(39)&amp;"!r"&amp;$B792&amp;"c"&amp;$C792,0)))</f>
        <v>4621000</v>
      </c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3.5" customHeight="1">
      <c r="A793" s="26" t="s">
        <v>785</v>
      </c>
      <c r="B793" s="26">
        <f t="shared" si="15"/>
        <v>7</v>
      </c>
      <c r="C793" s="26">
        <f t="shared" si="11"/>
        <v>64</v>
      </c>
      <c r="D793" s="26"/>
      <c r="E793" s="26">
        <f>plan_id</f>
        <v>510</v>
      </c>
      <c r="F793" s="26">
        <f t="shared" si="1"/>
        <v>2004</v>
      </c>
      <c r="G793" s="26">
        <f>VLOOKUP(INDIRECT(CHAR(39)&amp;$A793&amp;CHAR(39)&amp;"!r2c"&amp;$C793,0),variables,2,0)</f>
        <v>10803</v>
      </c>
      <c r="H793" s="29" t="str">
        <f t="array" ref="H793">IF(AND(G793&gt;=10861,G793&lt;=10863),TEXT(INDIRECT(CHAR(39)&amp;$A793&amp;CHAR(39)&amp;"!r"&amp;$B793&amp;"c"&amp;$C793,0),"dd-mmm-yyyy"),(INDIRECT(CHAR(39)&amp;$A793&amp;CHAR(39)&amp;"!r"&amp;$B793&amp;"c"&amp;$C793,0)))</f>
        <v/>
      </c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3.5" customHeight="1">
      <c r="A794" s="26" t="s">
        <v>785</v>
      </c>
      <c r="B794" s="26">
        <f t="shared" si="15"/>
        <v>7</v>
      </c>
      <c r="C794" s="26">
        <f t="shared" si="11"/>
        <v>65</v>
      </c>
      <c r="D794" s="26"/>
      <c r="E794" s="26">
        <f>plan_id</f>
        <v>510</v>
      </c>
      <c r="F794" s="26">
        <f t="shared" si="1"/>
        <v>2004</v>
      </c>
      <c r="G794" s="26">
        <f>VLOOKUP(INDIRECT(CHAR(39)&amp;$A794&amp;CHAR(39)&amp;"!r2c"&amp;$C794,0),variables,2,0)</f>
        <v>10804</v>
      </c>
      <c r="H794" s="29" t="str">
        <f t="array" ref="H794">IF(AND(G794&gt;=10861,G794&lt;=10863),TEXT(INDIRECT(CHAR(39)&amp;$A794&amp;CHAR(39)&amp;"!r"&amp;$B794&amp;"c"&amp;$C794,0),"dd-mmm-yyyy"),(INDIRECT(CHAR(39)&amp;$A794&amp;CHAR(39)&amp;"!r"&amp;$B794&amp;"c"&amp;$C794,0)))</f>
        <v/>
      </c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3.5" customHeight="1">
      <c r="A795" s="26" t="s">
        <v>785</v>
      </c>
      <c r="B795" s="26">
        <f t="shared" si="15"/>
        <v>7</v>
      </c>
      <c r="C795" s="26">
        <f t="shared" si="11"/>
        <v>66</v>
      </c>
      <c r="D795" s="26"/>
      <c r="E795" s="26">
        <f>plan_id</f>
        <v>510</v>
      </c>
      <c r="F795" s="26">
        <f t="shared" si="1"/>
        <v>2004</v>
      </c>
      <c r="G795" s="26">
        <f>VLOOKUP(INDIRECT(CHAR(39)&amp;$A795&amp;CHAR(39)&amp;"!r2c"&amp;$C795,0),variables,2,0)</f>
        <v>10805</v>
      </c>
      <c r="H795" s="29" t="str">
        <f t="array" ref="H795">IF(AND(G795&gt;=10861,G795&lt;=10863),TEXT(INDIRECT(CHAR(39)&amp;$A795&amp;CHAR(39)&amp;"!r"&amp;$B795&amp;"c"&amp;$C795,0),"dd-mmm-yyyy"),(INDIRECT(CHAR(39)&amp;$A795&amp;CHAR(39)&amp;"!r"&amp;$B795&amp;"c"&amp;$C795,0)))</f>
        <v/>
      </c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3.5" customHeight="1">
      <c r="A796" s="26" t="s">
        <v>785</v>
      </c>
      <c r="B796" s="26">
        <f t="shared" si="15"/>
        <v>7</v>
      </c>
      <c r="C796" s="26">
        <f t="shared" si="11"/>
        <v>67</v>
      </c>
      <c r="D796" s="26"/>
      <c r="E796" s="26">
        <f>plan_id</f>
        <v>510</v>
      </c>
      <c r="F796" s="26">
        <f t="shared" si="1"/>
        <v>2004</v>
      </c>
      <c r="G796" s="26">
        <f>VLOOKUP(INDIRECT(CHAR(39)&amp;$A796&amp;CHAR(39)&amp;"!r2c"&amp;$C796,0),variables,2,0)</f>
        <v>10806</v>
      </c>
      <c r="H796" s="29" t="str">
        <f t="array" ref="H796">IF(AND(G796&gt;=10861,G796&lt;=10863),TEXT(INDIRECT(CHAR(39)&amp;$A796&amp;CHAR(39)&amp;"!r"&amp;$B796&amp;"c"&amp;$C796,0),"dd-mmm-yyyy"),(INDIRECT(CHAR(39)&amp;$A796&amp;CHAR(39)&amp;"!r"&amp;$B796&amp;"c"&amp;$C796,0)))</f>
        <v/>
      </c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3.5" customHeight="1">
      <c r="A797" s="26" t="s">
        <v>785</v>
      </c>
      <c r="B797" s="26">
        <f t="shared" ref="B797:B822" si="16">B796</f>
        <v>7</v>
      </c>
      <c r="C797" s="26">
        <f t="shared" si="11"/>
        <v>68</v>
      </c>
      <c r="D797" s="26"/>
      <c r="E797" s="26">
        <f>plan_id</f>
        <v>510</v>
      </c>
      <c r="F797" s="26">
        <f t="shared" si="1"/>
        <v>2004</v>
      </c>
      <c r="G797" s="26">
        <f>VLOOKUP(INDIRECT(CHAR(39)&amp;$A797&amp;CHAR(39)&amp;"!r2c"&amp;$C797,0),variables,2,0)</f>
        <v>10807</v>
      </c>
      <c r="H797" s="29" t="str">
        <f t="array" ref="H797">IF(AND(G797&gt;=10861,G797&lt;=10863),TEXT(INDIRECT(CHAR(39)&amp;$A797&amp;CHAR(39)&amp;"!r"&amp;$B797&amp;"c"&amp;$C797,0),"dd-mmm-yyyy"),(INDIRECT(CHAR(39)&amp;$A797&amp;CHAR(39)&amp;"!r"&amp;$B797&amp;"c"&amp;$C797,0)))</f>
        <v/>
      </c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3.5" customHeight="1">
      <c r="A798" s="26" t="s">
        <v>785</v>
      </c>
      <c r="B798" s="26">
        <f t="shared" si="16"/>
        <v>7</v>
      </c>
      <c r="C798" s="26">
        <f t="shared" si="11"/>
        <v>69</v>
      </c>
      <c r="D798" s="26"/>
      <c r="E798" s="26">
        <f>plan_id</f>
        <v>510</v>
      </c>
      <c r="F798" s="26">
        <f t="shared" si="1"/>
        <v>2004</v>
      </c>
      <c r="G798" s="26">
        <f>VLOOKUP(INDIRECT(CHAR(39)&amp;$A798&amp;CHAR(39)&amp;"!r2c"&amp;$C798,0),variables,2,0)</f>
        <v>10808</v>
      </c>
      <c r="H798" s="29" t="str">
        <f t="array" ref="H798">IF(AND(G798&gt;=10861,G798&lt;=10863),TEXT(INDIRECT(CHAR(39)&amp;$A798&amp;CHAR(39)&amp;"!r"&amp;$B798&amp;"c"&amp;$C798,0),"dd-mmm-yyyy"),(INDIRECT(CHAR(39)&amp;$A798&amp;CHAR(39)&amp;"!r"&amp;$B798&amp;"c"&amp;$C798,0)))</f>
        <v/>
      </c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3.5" customHeight="1">
      <c r="A799" s="26" t="s">
        <v>785</v>
      </c>
      <c r="B799" s="26">
        <f t="shared" si="16"/>
        <v>7</v>
      </c>
      <c r="C799" s="26">
        <f t="shared" si="11"/>
        <v>70</v>
      </c>
      <c r="D799" s="26"/>
      <c r="E799" s="26">
        <f>plan_id</f>
        <v>510</v>
      </c>
      <c r="F799" s="26">
        <f t="shared" si="1"/>
        <v>2004</v>
      </c>
      <c r="G799" s="26">
        <f>VLOOKUP(INDIRECT(CHAR(39)&amp;$A799&amp;CHAR(39)&amp;"!r2c"&amp;$C799,0),variables,2,0)</f>
        <v>10809</v>
      </c>
      <c r="H799" s="29" t="str">
        <f t="array" ref="H799">IF(AND(G799&gt;=10861,G799&lt;=10863),TEXT(INDIRECT(CHAR(39)&amp;$A799&amp;CHAR(39)&amp;"!r"&amp;$B799&amp;"c"&amp;$C799,0),"dd-mmm-yyyy"),(INDIRECT(CHAR(39)&amp;$A799&amp;CHAR(39)&amp;"!r"&amp;$B799&amp;"c"&amp;$C799,0)))</f>
        <v/>
      </c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3.5" customHeight="1">
      <c r="A800" s="26" t="s">
        <v>785</v>
      </c>
      <c r="B800" s="26">
        <f t="shared" si="16"/>
        <v>7</v>
      </c>
      <c r="C800" s="26">
        <f t="shared" si="11"/>
        <v>71</v>
      </c>
      <c r="D800" s="26"/>
      <c r="E800" s="26">
        <f>plan_id</f>
        <v>510</v>
      </c>
      <c r="F800" s="26">
        <f t="shared" si="1"/>
        <v>2004</v>
      </c>
      <c r="G800" s="26">
        <f>VLOOKUP(INDIRECT(CHAR(39)&amp;$A800&amp;CHAR(39)&amp;"!r2c"&amp;$C800,0),variables,2,0)</f>
        <v>10810</v>
      </c>
      <c r="H800" s="29">
        <f t="array" ref="H800">IF(AND(G800&gt;=10861,G800&lt;=10863),TEXT(INDIRECT(CHAR(39)&amp;$A800&amp;CHAR(39)&amp;"!r"&amp;$B800&amp;"c"&amp;$C800,0),"dd-mmm-yyyy"),(INDIRECT(CHAR(39)&amp;$A800&amp;CHAR(39)&amp;"!r"&amp;$B800&amp;"c"&amp;$C800,0)))</f>
        <v>-42065000</v>
      </c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3.5" customHeight="1">
      <c r="A801" s="26" t="s">
        <v>785</v>
      </c>
      <c r="B801" s="26">
        <f t="shared" si="16"/>
        <v>7</v>
      </c>
      <c r="C801" s="26">
        <f t="shared" si="11"/>
        <v>72</v>
      </c>
      <c r="D801" s="26"/>
      <c r="E801" s="26">
        <f>plan_id</f>
        <v>510</v>
      </c>
      <c r="F801" s="26">
        <f t="shared" si="1"/>
        <v>2004</v>
      </c>
      <c r="G801" s="26">
        <f>VLOOKUP(INDIRECT(CHAR(39)&amp;$A801&amp;CHAR(39)&amp;"!r2c"&amp;$C801,0),variables,2,0)</f>
        <v>10811</v>
      </c>
      <c r="H801" s="29" t="str">
        <f t="array" ref="H801">IF(AND(G801&gt;=10861,G801&lt;=10863),TEXT(INDIRECT(CHAR(39)&amp;$A801&amp;CHAR(39)&amp;"!r"&amp;$B801&amp;"c"&amp;$C801,0),"dd-mmm-yyyy"),(INDIRECT(CHAR(39)&amp;$A801&amp;CHAR(39)&amp;"!r"&amp;$B801&amp;"c"&amp;$C801,0)))</f>
        <v/>
      </c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3.5" customHeight="1">
      <c r="A802" s="26" t="s">
        <v>785</v>
      </c>
      <c r="B802" s="26">
        <f t="shared" si="16"/>
        <v>7</v>
      </c>
      <c r="C802" s="26">
        <f t="shared" si="11"/>
        <v>73</v>
      </c>
      <c r="D802" s="26"/>
      <c r="E802" s="26">
        <f>plan_id</f>
        <v>510</v>
      </c>
      <c r="F802" s="26">
        <f t="shared" si="1"/>
        <v>2004</v>
      </c>
      <c r="G802" s="26">
        <f>VLOOKUP(INDIRECT(CHAR(39)&amp;$A802&amp;CHAR(39)&amp;"!r2c"&amp;$C802,0),variables,2,0)</f>
        <v>10812</v>
      </c>
      <c r="H802" s="29" t="str">
        <f t="array" ref="H802">IF(AND(G802&gt;=10861,G802&lt;=10863),TEXT(INDIRECT(CHAR(39)&amp;$A802&amp;CHAR(39)&amp;"!r"&amp;$B802&amp;"c"&amp;$C802,0),"dd-mmm-yyyy"),(INDIRECT(CHAR(39)&amp;$A802&amp;CHAR(39)&amp;"!r"&amp;$B802&amp;"c"&amp;$C802,0)))</f>
        <v/>
      </c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3.5" customHeight="1">
      <c r="A803" s="26" t="s">
        <v>785</v>
      </c>
      <c r="B803" s="26">
        <f t="shared" si="16"/>
        <v>7</v>
      </c>
      <c r="C803" s="26">
        <f t="shared" si="11"/>
        <v>74</v>
      </c>
      <c r="D803" s="26"/>
      <c r="E803" s="26">
        <f>plan_id</f>
        <v>510</v>
      </c>
      <c r="F803" s="26">
        <f t="shared" si="1"/>
        <v>2004</v>
      </c>
      <c r="G803" s="26">
        <f>VLOOKUP(INDIRECT(CHAR(39)&amp;$A803&amp;CHAR(39)&amp;"!r2c"&amp;$C803,0),variables,2,0)</f>
        <v>10813</v>
      </c>
      <c r="H803" s="29" t="str">
        <f t="array" ref="H803">IF(AND(G803&gt;=10861,G803&lt;=10863),TEXT(INDIRECT(CHAR(39)&amp;$A803&amp;CHAR(39)&amp;"!r"&amp;$B803&amp;"c"&amp;$C803,0),"dd-mmm-yyyy"),(INDIRECT(CHAR(39)&amp;$A803&amp;CHAR(39)&amp;"!r"&amp;$B803&amp;"c"&amp;$C803,0)))</f>
        <v/>
      </c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3.5" customHeight="1">
      <c r="A804" s="26" t="s">
        <v>785</v>
      </c>
      <c r="B804" s="26">
        <f t="shared" si="16"/>
        <v>7</v>
      </c>
      <c r="C804" s="26">
        <f t="shared" si="11"/>
        <v>75</v>
      </c>
      <c r="D804" s="26"/>
      <c r="E804" s="26">
        <f>plan_id</f>
        <v>510</v>
      </c>
      <c r="F804" s="26">
        <f t="shared" si="1"/>
        <v>2004</v>
      </c>
      <c r="G804" s="26">
        <f>VLOOKUP(INDIRECT(CHAR(39)&amp;$A804&amp;CHAR(39)&amp;"!r2c"&amp;$C804,0),variables,2,0)</f>
        <v>10814</v>
      </c>
      <c r="H804" s="29" t="str">
        <f t="array" ref="H804">IF(AND(G804&gt;=10861,G804&lt;=10863),TEXT(INDIRECT(CHAR(39)&amp;$A804&amp;CHAR(39)&amp;"!r"&amp;$B804&amp;"c"&amp;$C804,0),"dd-mmm-yyyy"),(INDIRECT(CHAR(39)&amp;$A804&amp;CHAR(39)&amp;"!r"&amp;$B804&amp;"c"&amp;$C804,0)))</f>
        <v/>
      </c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3.5" customHeight="1">
      <c r="A805" s="26" t="s">
        <v>785</v>
      </c>
      <c r="B805" s="26">
        <f t="shared" si="16"/>
        <v>7</v>
      </c>
      <c r="C805" s="26">
        <f t="shared" si="11"/>
        <v>76</v>
      </c>
      <c r="D805" s="26"/>
      <c r="E805" s="26">
        <f>plan_id</f>
        <v>510</v>
      </c>
      <c r="F805" s="26">
        <f t="shared" si="1"/>
        <v>2004</v>
      </c>
      <c r="G805" s="26">
        <f>VLOOKUP(INDIRECT(CHAR(39)&amp;$A805&amp;CHAR(39)&amp;"!r2c"&amp;$C805,0),variables,2,0)</f>
        <v>10815</v>
      </c>
      <c r="H805" s="29">
        <f t="array" ref="H805">IF(AND(G805&gt;=10861,G805&lt;=10863),TEXT(INDIRECT(CHAR(39)&amp;$A805&amp;CHAR(39)&amp;"!r"&amp;$B805&amp;"c"&amp;$C805,0),"dd-mmm-yyyy"),(INDIRECT(CHAR(39)&amp;$A805&amp;CHAR(39)&amp;"!r"&amp;$B805&amp;"c"&amp;$C805,0)))</f>
        <v>18999000</v>
      </c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3.5" customHeight="1">
      <c r="A806" s="26" t="s">
        <v>785</v>
      </c>
      <c r="B806" s="26">
        <f t="shared" si="16"/>
        <v>7</v>
      </c>
      <c r="C806" s="26">
        <f t="shared" si="11"/>
        <v>77</v>
      </c>
      <c r="D806" s="26"/>
      <c r="E806" s="26">
        <f>plan_id</f>
        <v>510</v>
      </c>
      <c r="F806" s="26">
        <f t="shared" si="1"/>
        <v>2004</v>
      </c>
      <c r="G806" s="26">
        <f>VLOOKUP(INDIRECT(CHAR(39)&amp;$A806&amp;CHAR(39)&amp;"!r2c"&amp;$C806,0),variables,2,0)</f>
        <v>10816</v>
      </c>
      <c r="H806" s="29">
        <f t="array" ref="H806">IF(AND(G806&gt;=10861,G806&lt;=10863),TEXT(INDIRECT(CHAR(39)&amp;$A806&amp;CHAR(39)&amp;"!r"&amp;$B806&amp;"c"&amp;$C806,0),"dd-mmm-yyyy"),(INDIRECT(CHAR(39)&amp;$A806&amp;CHAR(39)&amp;"!r"&amp;$B806&amp;"c"&amp;$C806,0)))</f>
        <v>217255000</v>
      </c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3.5" customHeight="1">
      <c r="A807" s="26" t="s">
        <v>785</v>
      </c>
      <c r="B807" s="26">
        <f t="shared" si="16"/>
        <v>7</v>
      </c>
      <c r="C807" s="26">
        <f t="shared" si="11"/>
        <v>78</v>
      </c>
      <c r="D807" s="26"/>
      <c r="E807" s="26">
        <f>plan_id</f>
        <v>510</v>
      </c>
      <c r="F807" s="26">
        <f t="shared" si="1"/>
        <v>2004</v>
      </c>
      <c r="G807" s="26">
        <f>VLOOKUP(INDIRECT(CHAR(39)&amp;$A807&amp;CHAR(39)&amp;"!r2c"&amp;$C807,0),variables,2,0)</f>
        <v>10817</v>
      </c>
      <c r="H807" s="29" t="str">
        <f t="array" ref="H807">IF(AND(G807&gt;=10861,G807&lt;=10863),TEXT(INDIRECT(CHAR(39)&amp;$A807&amp;CHAR(39)&amp;"!r"&amp;$B807&amp;"c"&amp;$C807,0),"dd-mmm-yyyy"),(INDIRECT(CHAR(39)&amp;$A807&amp;CHAR(39)&amp;"!r"&amp;$B807&amp;"c"&amp;$C807,0)))</f>
        <v/>
      </c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3.5" customHeight="1">
      <c r="A808" s="26" t="s">
        <v>785</v>
      </c>
      <c r="B808" s="26">
        <f t="shared" si="16"/>
        <v>7</v>
      </c>
      <c r="C808" s="26">
        <f t="shared" si="11"/>
        <v>79</v>
      </c>
      <c r="D808" s="26"/>
      <c r="E808" s="26">
        <f>plan_id</f>
        <v>510</v>
      </c>
      <c r="F808" s="26">
        <f t="shared" si="1"/>
        <v>2004</v>
      </c>
      <c r="G808" s="26">
        <f>VLOOKUP(INDIRECT(CHAR(39)&amp;$A808&amp;CHAR(39)&amp;"!r2c"&amp;$C808,0),variables,2,0)</f>
        <v>10818</v>
      </c>
      <c r="H808" s="29">
        <f t="array" ref="H808">IF(AND(G808&gt;=10861,G808&lt;=10863),TEXT(INDIRECT(CHAR(39)&amp;$A808&amp;CHAR(39)&amp;"!r"&amp;$B808&amp;"c"&amp;$C808,0),"dd-mmm-yyyy"),(INDIRECT(CHAR(39)&amp;$A808&amp;CHAR(39)&amp;"!r"&amp;$B808&amp;"c"&amp;$C808,0)))</f>
        <v>19078000</v>
      </c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3.5" customHeight="1">
      <c r="A809" s="26" t="s">
        <v>785</v>
      </c>
      <c r="B809" s="26">
        <f t="shared" si="16"/>
        <v>7</v>
      </c>
      <c r="C809" s="26">
        <f t="shared" si="11"/>
        <v>80</v>
      </c>
      <c r="D809" s="26"/>
      <c r="E809" s="26">
        <f>plan_id</f>
        <v>510</v>
      </c>
      <c r="F809" s="26">
        <f t="shared" si="1"/>
        <v>2004</v>
      </c>
      <c r="G809" s="26">
        <f>VLOOKUP(INDIRECT(CHAR(39)&amp;$A809&amp;CHAR(39)&amp;"!r2c"&amp;$C809,0),variables,2,0)</f>
        <v>10819</v>
      </c>
      <c r="H809" s="29" t="str">
        <f t="array" ref="H809">IF(AND(G809&gt;=10861,G809&lt;=10863),TEXT(INDIRECT(CHAR(39)&amp;$A809&amp;CHAR(39)&amp;"!r"&amp;$B809&amp;"c"&amp;$C809,0),"dd-mmm-yyyy"),(INDIRECT(CHAR(39)&amp;$A809&amp;CHAR(39)&amp;"!r"&amp;$B809&amp;"c"&amp;$C809,0)))</f>
        <v/>
      </c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3.5" customHeight="1">
      <c r="A810" s="26" t="s">
        <v>785</v>
      </c>
      <c r="B810" s="26">
        <f t="shared" si="16"/>
        <v>7</v>
      </c>
      <c r="C810" s="26">
        <f t="shared" si="11"/>
        <v>81</v>
      </c>
      <c r="D810" s="26"/>
      <c r="E810" s="26">
        <f>plan_id</f>
        <v>510</v>
      </c>
      <c r="F810" s="26">
        <f t="shared" si="1"/>
        <v>2004</v>
      </c>
      <c r="G810" s="26">
        <f>VLOOKUP(INDIRECT(CHAR(39)&amp;$A810&amp;CHAR(39)&amp;"!r2c"&amp;$C810,0),variables,2,0)</f>
        <v>10820</v>
      </c>
      <c r="H810" s="29">
        <f t="array" ref="H810">IF(AND(G810&gt;=10861,G810&lt;=10863),TEXT(INDIRECT(CHAR(39)&amp;$A810&amp;CHAR(39)&amp;"!r"&amp;$B810&amp;"c"&amp;$C810,0),"dd-mmm-yyyy"),(INDIRECT(CHAR(39)&amp;$A810&amp;CHAR(39)&amp;"!r"&amp;$B810&amp;"c"&amp;$C810,0)))</f>
        <v>356617000</v>
      </c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3.5" customHeight="1">
      <c r="A811" s="26" t="s">
        <v>785</v>
      </c>
      <c r="B811" s="26">
        <f t="shared" si="16"/>
        <v>7</v>
      </c>
      <c r="C811" s="26">
        <f t="shared" si="11"/>
        <v>82</v>
      </c>
      <c r="D811" s="26"/>
      <c r="E811" s="26">
        <f>plan_id</f>
        <v>510</v>
      </c>
      <c r="F811" s="26">
        <f t="shared" si="1"/>
        <v>2004</v>
      </c>
      <c r="G811" s="26">
        <f>VLOOKUP(INDIRECT(CHAR(39)&amp;$A811&amp;CHAR(39)&amp;"!r2c"&amp;$C811,0),variables,2,0)</f>
        <v>10821</v>
      </c>
      <c r="H811" s="29" t="str">
        <f t="array" ref="H811">IF(AND(G811&gt;=10861,G811&lt;=10863),TEXT(INDIRECT(CHAR(39)&amp;$A811&amp;CHAR(39)&amp;"!r"&amp;$B811&amp;"c"&amp;$C811,0),"dd-mmm-yyyy"),(INDIRECT(CHAR(39)&amp;$A811&amp;CHAR(39)&amp;"!r"&amp;$B811&amp;"c"&amp;$C811,0)))</f>
        <v/>
      </c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3.5" customHeight="1">
      <c r="A812" s="26" t="s">
        <v>785</v>
      </c>
      <c r="B812" s="26">
        <f t="shared" si="16"/>
        <v>7</v>
      </c>
      <c r="C812" s="26">
        <f t="shared" si="11"/>
        <v>83</v>
      </c>
      <c r="D812" s="26"/>
      <c r="E812" s="26">
        <f>plan_id</f>
        <v>510</v>
      </c>
      <c r="F812" s="26">
        <f t="shared" si="1"/>
        <v>2004</v>
      </c>
      <c r="G812" s="26">
        <f>VLOOKUP(INDIRECT(CHAR(39)&amp;$A812&amp;CHAR(39)&amp;"!r2c"&amp;$C812,0),variables,2,0)</f>
        <v>10822</v>
      </c>
      <c r="H812" s="29" t="str">
        <f t="array" ref="H812">IF(AND(G812&gt;=10861,G812&lt;=10863),TEXT(INDIRECT(CHAR(39)&amp;$A812&amp;CHAR(39)&amp;"!r"&amp;$B812&amp;"c"&amp;$C812,0),"dd-mmm-yyyy"),(INDIRECT(CHAR(39)&amp;$A812&amp;CHAR(39)&amp;"!r"&amp;$B812&amp;"c"&amp;$C812,0)))</f>
        <v/>
      </c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3.5" customHeight="1">
      <c r="A813" s="26" t="s">
        <v>785</v>
      </c>
      <c r="B813" s="26">
        <f t="shared" si="16"/>
        <v>7</v>
      </c>
      <c r="C813" s="26">
        <f t="shared" si="11"/>
        <v>84</v>
      </c>
      <c r="D813" s="26"/>
      <c r="E813" s="26">
        <f>plan_id</f>
        <v>510</v>
      </c>
      <c r="F813" s="26">
        <f t="shared" si="1"/>
        <v>2004</v>
      </c>
      <c r="G813" s="26">
        <f>VLOOKUP(INDIRECT(CHAR(39)&amp;$A813&amp;CHAR(39)&amp;"!r2c"&amp;$C813,0),variables,2,0)</f>
        <v>10829</v>
      </c>
      <c r="H813" s="29" t="str">
        <f t="array" ref="H813">IF(AND(G813&gt;=10861,G813&lt;=10863),TEXT(INDIRECT(CHAR(39)&amp;$A813&amp;CHAR(39)&amp;"!r"&amp;$B813&amp;"c"&amp;$C813,0),"dd-mmm-yyyy"),(INDIRECT(CHAR(39)&amp;$A813&amp;CHAR(39)&amp;"!r"&amp;$B813&amp;"c"&amp;$C813,0)))</f>
        <v/>
      </c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3.5" customHeight="1">
      <c r="A814" s="26" t="s">
        <v>785</v>
      </c>
      <c r="B814" s="26">
        <f t="shared" si="16"/>
        <v>7</v>
      </c>
      <c r="C814" s="26">
        <f t="shared" si="11"/>
        <v>85</v>
      </c>
      <c r="D814" s="26"/>
      <c r="E814" s="26">
        <f>plan_id</f>
        <v>510</v>
      </c>
      <c r="F814" s="26">
        <f t="shared" si="1"/>
        <v>2004</v>
      </c>
      <c r="G814" s="26">
        <f>VLOOKUP(INDIRECT(CHAR(39)&amp;$A814&amp;CHAR(39)&amp;"!r2c"&amp;$C814,0),variables,2,0)</f>
        <v>10823</v>
      </c>
      <c r="H814" s="29">
        <f t="array" ref="H814">IF(AND(G814&gt;=10861,G814&lt;=10863),TEXT(INDIRECT(CHAR(39)&amp;$A814&amp;CHAR(39)&amp;"!r"&amp;$B814&amp;"c"&amp;$C814,0),"dd-mmm-yyyy"),(INDIRECT(CHAR(39)&amp;$A814&amp;CHAR(39)&amp;"!r"&amp;$B814&amp;"c"&amp;$C814,0)))</f>
        <v>-4405887000</v>
      </c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3.5" customHeight="1">
      <c r="A815" s="26" t="s">
        <v>785</v>
      </c>
      <c r="B815" s="26">
        <f t="shared" si="16"/>
        <v>7</v>
      </c>
      <c r="C815" s="26">
        <f t="shared" si="11"/>
        <v>86</v>
      </c>
      <c r="D815" s="26"/>
      <c r="E815" s="26">
        <f>plan_id</f>
        <v>510</v>
      </c>
      <c r="F815" s="26">
        <f t="shared" si="1"/>
        <v>2004</v>
      </c>
      <c r="G815" s="26">
        <f>VLOOKUP(INDIRECT(CHAR(39)&amp;$A815&amp;CHAR(39)&amp;"!r2c"&amp;$C815,0),variables,2,0)</f>
        <v>10798</v>
      </c>
      <c r="H815" s="29" t="str">
        <f t="array" ref="H815">IF(AND(G815&gt;=10861,G815&lt;=10863),TEXT(INDIRECT(CHAR(39)&amp;$A815&amp;CHAR(39)&amp;"!r"&amp;$B815&amp;"c"&amp;$C815,0),"dd-mmm-yyyy"),(INDIRECT(CHAR(39)&amp;$A815&amp;CHAR(39)&amp;"!r"&amp;$B815&amp;"c"&amp;$C815,0)))</f>
        <v/>
      </c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3.5" customHeight="1">
      <c r="A816" s="26" t="s">
        <v>785</v>
      </c>
      <c r="B816" s="26">
        <f t="shared" si="16"/>
        <v>7</v>
      </c>
      <c r="C816" s="26">
        <f t="shared" si="11"/>
        <v>87</v>
      </c>
      <c r="D816" s="26"/>
      <c r="E816" s="26">
        <f>plan_id</f>
        <v>510</v>
      </c>
      <c r="F816" s="26">
        <f t="shared" si="1"/>
        <v>2004</v>
      </c>
      <c r="G816" s="26">
        <f>VLOOKUP(INDIRECT(CHAR(39)&amp;$A816&amp;CHAR(39)&amp;"!r2c"&amp;$C816,0),variables,2,0)</f>
        <v>10799</v>
      </c>
      <c r="H816" s="29" t="str">
        <f t="array" ref="H816">IF(AND(G816&gt;=10861,G816&lt;=10863),TEXT(INDIRECT(CHAR(39)&amp;$A816&amp;CHAR(39)&amp;"!r"&amp;$B816&amp;"c"&amp;$C816,0),"dd-mmm-yyyy"),(INDIRECT(CHAR(39)&amp;$A816&amp;CHAR(39)&amp;"!r"&amp;$B816&amp;"c"&amp;$C816,0)))</f>
        <v/>
      </c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3.5" customHeight="1">
      <c r="A817" s="26" t="s">
        <v>785</v>
      </c>
      <c r="B817" s="26">
        <f t="shared" si="16"/>
        <v>7</v>
      </c>
      <c r="C817" s="26">
        <f t="shared" si="11"/>
        <v>88</v>
      </c>
      <c r="D817" s="26"/>
      <c r="E817" s="26">
        <f>plan_id</f>
        <v>510</v>
      </c>
      <c r="F817" s="26">
        <f t="shared" si="1"/>
        <v>2004</v>
      </c>
      <c r="G817" s="26">
        <f>VLOOKUP(INDIRECT(CHAR(39)&amp;$A817&amp;CHAR(39)&amp;"!r2c"&amp;$C817,0),variables,2,0)</f>
        <v>10800</v>
      </c>
      <c r="H817" s="29" t="str">
        <f t="array" ref="H817">IF(AND(G817&gt;=10861,G817&lt;=10863),TEXT(INDIRECT(CHAR(39)&amp;$A817&amp;CHAR(39)&amp;"!r"&amp;$B817&amp;"c"&amp;$C817,0),"dd-mmm-yyyy"),(INDIRECT(CHAR(39)&amp;$A817&amp;CHAR(39)&amp;"!r"&amp;$B817&amp;"c"&amp;$C817,0)))</f>
        <v/>
      </c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3.5" customHeight="1">
      <c r="A818" s="26" t="s">
        <v>785</v>
      </c>
      <c r="B818" s="26">
        <f t="shared" si="16"/>
        <v>7</v>
      </c>
      <c r="C818" s="26">
        <f t="shared" si="11"/>
        <v>89</v>
      </c>
      <c r="D818" s="26"/>
      <c r="E818" s="26">
        <f>plan_id</f>
        <v>510</v>
      </c>
      <c r="F818" s="26">
        <f t="shared" si="1"/>
        <v>2004</v>
      </c>
      <c r="G818" s="26">
        <f>VLOOKUP(INDIRECT(CHAR(39)&amp;$A818&amp;CHAR(39)&amp;"!r2c"&amp;$C818,0),variables,2,0)</f>
        <v>10824</v>
      </c>
      <c r="H818" s="29">
        <f t="array" ref="H818">IF(AND(G818&gt;=10861,G818&lt;=10863),TEXT(INDIRECT(CHAR(39)&amp;$A818&amp;CHAR(39)&amp;"!r"&amp;$B818&amp;"c"&amp;$C818,0),"dd-mmm-yyyy"),(INDIRECT(CHAR(39)&amp;$A818&amp;CHAR(39)&amp;"!r"&amp;$B818&amp;"c"&amp;$C818,0)))</f>
        <v>-4330374000</v>
      </c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3.5" customHeight="1">
      <c r="A819" s="26" t="s">
        <v>785</v>
      </c>
      <c r="B819" s="26">
        <f t="shared" si="16"/>
        <v>7</v>
      </c>
      <c r="C819" s="26">
        <f t="shared" si="11"/>
        <v>90</v>
      </c>
      <c r="D819" s="26"/>
      <c r="E819" s="26">
        <f>plan_id</f>
        <v>510</v>
      </c>
      <c r="F819" s="26">
        <f t="shared" si="1"/>
        <v>2004</v>
      </c>
      <c r="G819" s="26">
        <f>VLOOKUP(INDIRECT(CHAR(39)&amp;$A819&amp;CHAR(39)&amp;"!r2c"&amp;$C819,0),variables,2,0)</f>
        <v>10825</v>
      </c>
      <c r="H819" s="29" t="str">
        <f t="array" ref="H819">IF(AND(G819&gt;=10861,G819&lt;=10863),TEXT(INDIRECT(CHAR(39)&amp;$A819&amp;CHAR(39)&amp;"!r"&amp;$B819&amp;"c"&amp;$C819,0),"dd-mmm-yyyy"),(INDIRECT(CHAR(39)&amp;$A819&amp;CHAR(39)&amp;"!r"&amp;$B819&amp;"c"&amp;$C819,0)))</f>
        <v/>
      </c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3.5" customHeight="1">
      <c r="A820" s="26" t="s">
        <v>785</v>
      </c>
      <c r="B820" s="26">
        <f t="shared" si="16"/>
        <v>7</v>
      </c>
      <c r="C820" s="26">
        <f t="shared" si="11"/>
        <v>91</v>
      </c>
      <c r="D820" s="26"/>
      <c r="E820" s="26">
        <f>plan_id</f>
        <v>510</v>
      </c>
      <c r="F820" s="26">
        <f t="shared" si="1"/>
        <v>2004</v>
      </c>
      <c r="G820" s="26">
        <f>VLOOKUP(INDIRECT(CHAR(39)&amp;$A820&amp;CHAR(39)&amp;"!r2c"&amp;$C820,0),variables,2,0)</f>
        <v>10826</v>
      </c>
      <c r="H820" s="29" t="str">
        <f t="array" ref="H820">IF(AND(G820&gt;=10861,G820&lt;=10863),TEXT(INDIRECT(CHAR(39)&amp;$A820&amp;CHAR(39)&amp;"!r"&amp;$B820&amp;"c"&amp;$C820,0),"dd-mmm-yyyy"),(INDIRECT(CHAR(39)&amp;$A820&amp;CHAR(39)&amp;"!r"&amp;$B820&amp;"c"&amp;$C820,0)))</f>
        <v/>
      </c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3.5" customHeight="1">
      <c r="A821" s="26" t="s">
        <v>785</v>
      </c>
      <c r="B821" s="26">
        <f t="shared" si="16"/>
        <v>7</v>
      </c>
      <c r="C821" s="26">
        <f t="shared" si="11"/>
        <v>92</v>
      </c>
      <c r="D821" s="26"/>
      <c r="E821" s="26">
        <f>plan_id</f>
        <v>510</v>
      </c>
      <c r="F821" s="26">
        <f t="shared" si="1"/>
        <v>2004</v>
      </c>
      <c r="G821" s="26">
        <f>VLOOKUP(INDIRECT(CHAR(39)&amp;$A821&amp;CHAR(39)&amp;"!r2c"&amp;$C821,0),variables,2,0)</f>
        <v>10828</v>
      </c>
      <c r="H821" s="29" t="str">
        <f t="array" ref="H821">IF(AND(G821&gt;=10861,G821&lt;=10863),TEXT(INDIRECT(CHAR(39)&amp;$A821&amp;CHAR(39)&amp;"!r"&amp;$B821&amp;"c"&amp;$C821,0),"dd-mmm-yyyy"),(INDIRECT(CHAR(39)&amp;$A821&amp;CHAR(39)&amp;"!r"&amp;$B821&amp;"c"&amp;$C821,0)))</f>
        <v/>
      </c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3.5" customHeight="1">
      <c r="A822" s="26" t="s">
        <v>785</v>
      </c>
      <c r="B822" s="26">
        <f t="shared" si="16"/>
        <v>7</v>
      </c>
      <c r="C822" s="26">
        <f t="shared" si="11"/>
        <v>93</v>
      </c>
      <c r="D822" s="26"/>
      <c r="E822" s="26">
        <f>plan_id</f>
        <v>510</v>
      </c>
      <c r="F822" s="26">
        <f t="shared" si="1"/>
        <v>2004</v>
      </c>
      <c r="G822" s="26">
        <f>VLOOKUP(INDIRECT(CHAR(39)&amp;$A822&amp;CHAR(39)&amp;"!r2c"&amp;$C822,0),variables,2,0)</f>
        <v>10827</v>
      </c>
      <c r="H822" s="28" t="str">
        <f t="array" ref="H822">IF(AND(G822&gt;=10861,G822&lt;=10863),TEXT(INDIRECT(CHAR(39)&amp;$A822&amp;CHAR(39)&amp;"!r"&amp;$B822&amp;"c"&amp;$C822,0),"dd-mmm-yyyy"),(INDIRECT(CHAR(39)&amp;$A822&amp;CHAR(39)&amp;"!r"&amp;$B822&amp;"c"&amp;$C822,0)))</f>
        <v/>
      </c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3.5" customHeight="1">
      <c r="A823" s="26" t="s">
        <v>785</v>
      </c>
      <c r="B823" s="26">
        <f t="shared" ref="B823:B887" si="17">B758+1</f>
        <v>8</v>
      </c>
      <c r="C823" s="26">
        <f t="shared" si="11"/>
        <v>3</v>
      </c>
      <c r="D823" s="26"/>
      <c r="E823" s="26">
        <f>plan_id</f>
        <v>510</v>
      </c>
      <c r="F823" s="26">
        <f t="shared" si="1"/>
        <v>2005</v>
      </c>
      <c r="G823" s="26">
        <f>VLOOKUP(INDIRECT(CHAR(39)&amp;$A823&amp;CHAR(39)&amp;"!r2c"&amp;$C823,0),variables,2,0)</f>
        <v>10703</v>
      </c>
      <c r="H823" s="28">
        <f t="array" ref="H823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3.5" customHeight="1">
      <c r="A824" s="26" t="s">
        <v>785</v>
      </c>
      <c r="B824" s="26">
        <f t="shared" si="17"/>
        <v>8</v>
      </c>
      <c r="C824" s="26">
        <f t="shared" si="11"/>
        <v>4</v>
      </c>
      <c r="D824" s="26"/>
      <c r="E824" s="26">
        <f>plan_id</f>
        <v>510</v>
      </c>
      <c r="F824" s="26">
        <f t="shared" si="1"/>
        <v>2005</v>
      </c>
      <c r="G824" s="26">
        <f>VLOOKUP(INDIRECT(CHAR(39)&amp;$A824&amp;CHAR(39)&amp;"!r2c"&amp;$C824,0),variables,2,0)</f>
        <v>10845</v>
      </c>
      <c r="H824" s="28" t="str">
        <f t="array" ref="H824">IF(AND(G824&gt;=10861,G824&lt;=10863),TEXT(INDIRECT(CHAR(39)&amp;$A824&amp;CHAR(39)&amp;"!r"&amp;$B824&amp;"c"&amp;$C824,0),"dd-mmm-yyyy"),(INDIRECT(CHAR(39)&amp;$A824&amp;CHAR(39)&amp;"!r"&amp;$B824&amp;"c"&amp;$C824,0)))</f>
        <v>BUCK CONSULTANTS, LLC</v>
      </c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3.5" customHeight="1">
      <c r="A825" s="26" t="s">
        <v>785</v>
      </c>
      <c r="B825" s="26">
        <f t="shared" si="17"/>
        <v>8</v>
      </c>
      <c r="C825" s="26">
        <f t="shared" si="11"/>
        <v>5</v>
      </c>
      <c r="D825" s="26"/>
      <c r="E825" s="26">
        <f>plan_id</f>
        <v>510</v>
      </c>
      <c r="F825" s="26">
        <f t="shared" si="1"/>
        <v>2005</v>
      </c>
      <c r="G825" s="26">
        <f>VLOOKUP(INDIRECT(CHAR(39)&amp;$A825&amp;CHAR(39)&amp;"!r2c"&amp;$C825,0),variables,2,0)</f>
        <v>10924</v>
      </c>
      <c r="H825" s="31" t="str">
        <f t="array" ref="H825">IF(AND(G825&gt;=10861,G825&lt;=10863),TEXT(INDIRECT(CHAR(39)&amp;$A825&amp;CHAR(39)&amp;"!r"&amp;$B825&amp;"c"&amp;$C825,0),"dd-mmm-yyyy"),(INDIRECT(CHAR(39)&amp;$A825&amp;CHAR(39)&amp;"!r"&amp;$B825&amp;"c"&amp;$C825,0)))</f>
        <v/>
      </c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3.5" customHeight="1">
      <c r="A826" s="26" t="s">
        <v>785</v>
      </c>
      <c r="B826" s="26">
        <f t="shared" si="17"/>
        <v>8</v>
      </c>
      <c r="C826" s="26">
        <f t="shared" si="11"/>
        <v>6</v>
      </c>
      <c r="D826" s="26"/>
      <c r="E826" s="26">
        <f>plan_id</f>
        <v>510</v>
      </c>
      <c r="F826" s="26">
        <f t="shared" si="1"/>
        <v>2005</v>
      </c>
      <c r="G826" s="26">
        <f>VLOOKUP(INDIRECT(CHAR(39)&amp;$A826&amp;CHAR(39)&amp;"!r2c"&amp;$C826,0),variables,2,0)</f>
        <v>10925</v>
      </c>
      <c r="H826" s="31">
        <f t="array" ref="H826">IF(AND(G826&gt;=10861,G826&lt;=10863),TEXT(INDIRECT(CHAR(39)&amp;$A826&amp;CHAR(39)&amp;"!r"&amp;$B826&amp;"c"&amp;$C826,0),"dd-mmm-yyyy"),(INDIRECT(CHAR(39)&amp;$A826&amp;CHAR(39)&amp;"!r"&amp;$B826&amp;"c"&amp;$C826,0)))</f>
        <v>0.082</v>
      </c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3.5" customHeight="1">
      <c r="A827" s="26" t="s">
        <v>785</v>
      </c>
      <c r="B827" s="26">
        <f t="shared" si="17"/>
        <v>8</v>
      </c>
      <c r="C827" s="26">
        <f t="shared" si="11"/>
        <v>7</v>
      </c>
      <c r="D827" s="26"/>
      <c r="E827" s="26">
        <f>plan_id</f>
        <v>510</v>
      </c>
      <c r="F827" s="26">
        <f t="shared" si="1"/>
        <v>2005</v>
      </c>
      <c r="G827" s="26">
        <f>VLOOKUP(INDIRECT(CHAR(39)&amp;$A827&amp;CHAR(39)&amp;"!r2c"&amp;$C827,0),variables,2,0)</f>
        <v>10926</v>
      </c>
      <c r="H827" s="31">
        <f t="array" ref="H827">IF(AND(G827&gt;=10861,G827&lt;=10863),TEXT(INDIRECT(CHAR(39)&amp;$A827&amp;CHAR(39)&amp;"!r"&amp;$B827&amp;"c"&amp;$C827,0),"dd-mmm-yyyy"),(INDIRECT(CHAR(39)&amp;$A827&amp;CHAR(39)&amp;"!r"&amp;$B827&amp;"c"&amp;$C827,0)))</f>
        <v>0.1041</v>
      </c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3.5" customHeight="1">
      <c r="A828" s="26" t="s">
        <v>785</v>
      </c>
      <c r="B828" s="26">
        <f t="shared" si="17"/>
        <v>8</v>
      </c>
      <c r="C828" s="26">
        <f t="shared" si="11"/>
        <v>8</v>
      </c>
      <c r="D828" s="26"/>
      <c r="E828" s="26">
        <f>plan_id</f>
        <v>510</v>
      </c>
      <c r="F828" s="26">
        <f t="shared" si="1"/>
        <v>2005</v>
      </c>
      <c r="G828" s="26">
        <f>VLOOKUP(INDIRECT(CHAR(39)&amp;$A828&amp;CHAR(39)&amp;"!r2c"&amp;$C828,0),variables,2,0)</f>
        <v>10704</v>
      </c>
      <c r="H828" s="29" t="str">
        <f t="array" ref="H828">IF(AND(G828&gt;=10861,G828&lt;=10863),TEXT(INDIRECT(CHAR(39)&amp;$A828&amp;CHAR(39)&amp;"!r"&amp;$B828&amp;"c"&amp;$C828,0),"dd-mmm-yyyy"),(INDIRECT(CHAR(39)&amp;$A828&amp;CHAR(39)&amp;"!r"&amp;$B828&amp;"c"&amp;$C828,0)))</f>
        <v/>
      </c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3.5" customHeight="1">
      <c r="A829" s="26" t="s">
        <v>785</v>
      </c>
      <c r="B829" s="26">
        <f t="shared" si="17"/>
        <v>8</v>
      </c>
      <c r="C829" s="26">
        <f t="shared" si="11"/>
        <v>9</v>
      </c>
      <c r="D829" s="26"/>
      <c r="E829" s="26">
        <f>plan_id</f>
        <v>510</v>
      </c>
      <c r="F829" s="26">
        <f t="shared" si="1"/>
        <v>2005</v>
      </c>
      <c r="G829" s="26">
        <f>VLOOKUP(INDIRECT(CHAR(39)&amp;$A829&amp;CHAR(39)&amp;"!r2c"&amp;$C829,0),variables,2,0)</f>
        <v>10928</v>
      </c>
      <c r="H829" s="31" t="str">
        <f t="array" ref="H829">IF(AND(G829&gt;=10861,G829&lt;=10863),TEXT(INDIRECT(CHAR(39)&amp;$A829&amp;CHAR(39)&amp;"!r"&amp;$B829&amp;"c"&amp;$C829,0),"dd-mmm-yyyy"),(INDIRECT(CHAR(39)&amp;$A829&amp;CHAR(39)&amp;"!r"&amp;$B829&amp;"c"&amp;$C829,0)))</f>
        <v/>
      </c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3.5" customHeight="1">
      <c r="A830" s="26" t="s">
        <v>785</v>
      </c>
      <c r="B830" s="26">
        <f t="shared" si="17"/>
        <v>8</v>
      </c>
      <c r="C830" s="26">
        <f t="shared" si="11"/>
        <v>10</v>
      </c>
      <c r="D830" s="26"/>
      <c r="E830" s="26">
        <f>plan_id</f>
        <v>510</v>
      </c>
      <c r="F830" s="26">
        <f t="shared" si="1"/>
        <v>2005</v>
      </c>
      <c r="G830" s="26">
        <f>VLOOKUP(INDIRECT(CHAR(39)&amp;$A830&amp;CHAR(39)&amp;"!r2c"&amp;$C830,0),variables,2,0)</f>
        <v>10929</v>
      </c>
      <c r="H830" s="31">
        <f t="array" ref="H830">IF(AND(G830&gt;=10861,G830&lt;=10863),TEXT(INDIRECT(CHAR(39)&amp;$A830&amp;CHAR(39)&amp;"!r"&amp;$B830&amp;"c"&amp;$C830,0),"dd-mmm-yyyy"),(INDIRECT(CHAR(39)&amp;$A830&amp;CHAR(39)&amp;"!r"&amp;$B830&amp;"c"&amp;$C830,0)))</f>
        <v>0.0217</v>
      </c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3.5" customHeight="1">
      <c r="A831" s="26" t="s">
        <v>785</v>
      </c>
      <c r="B831" s="26">
        <f t="shared" si="17"/>
        <v>8</v>
      </c>
      <c r="C831" s="26">
        <f t="shared" si="11"/>
        <v>11</v>
      </c>
      <c r="D831" s="26"/>
      <c r="E831" s="26">
        <f>plan_id</f>
        <v>510</v>
      </c>
      <c r="F831" s="26">
        <f t="shared" si="1"/>
        <v>2005</v>
      </c>
      <c r="G831" s="26">
        <f>VLOOKUP(INDIRECT(CHAR(39)&amp;$A831&amp;CHAR(39)&amp;"!r2c"&amp;$C831,0),variables,2,0)</f>
        <v>10930</v>
      </c>
      <c r="H831" s="31" t="str">
        <f t="array" ref="H831">IF(AND(G831&gt;=10861,G831&lt;=10863),TEXT(INDIRECT(CHAR(39)&amp;$A831&amp;CHAR(39)&amp;"!r"&amp;$B831&amp;"c"&amp;$C831,0),"dd-mmm-yyyy"),(INDIRECT(CHAR(39)&amp;$A831&amp;CHAR(39)&amp;"!r"&amp;$B831&amp;"c"&amp;$C831,0)))</f>
        <v/>
      </c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3.5" customHeight="1">
      <c r="A832" s="26" t="s">
        <v>785</v>
      </c>
      <c r="B832" s="26">
        <f t="shared" si="17"/>
        <v>8</v>
      </c>
      <c r="C832" s="26">
        <f t="shared" si="11"/>
        <v>12</v>
      </c>
      <c r="D832" s="26"/>
      <c r="E832" s="26">
        <f>plan_id</f>
        <v>510</v>
      </c>
      <c r="F832" s="26">
        <f t="shared" si="1"/>
        <v>2005</v>
      </c>
      <c r="G832" s="26">
        <f>VLOOKUP(INDIRECT(CHAR(39)&amp;$A832&amp;CHAR(39)&amp;"!r2c"&amp;$C832,0),variables,2,0)</f>
        <v>10705</v>
      </c>
      <c r="H832" s="29">
        <f t="array" ref="H832">IF(AND(G832&gt;=10861,G832&lt;=10863),TEXT(INDIRECT(CHAR(39)&amp;$A832&amp;CHAR(39)&amp;"!r"&amp;$B832&amp;"c"&amp;$C832,0),"dd-mmm-yyyy"),(INDIRECT(CHAR(39)&amp;$A832&amp;CHAR(39)&amp;"!r"&amp;$B832&amp;"c"&amp;$C832,0)))</f>
        <v>761790000</v>
      </c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3.5" customHeight="1">
      <c r="A833" s="26" t="s">
        <v>785</v>
      </c>
      <c r="B833" s="26">
        <f t="shared" si="17"/>
        <v>8</v>
      </c>
      <c r="C833" s="26">
        <f t="shared" si="11"/>
        <v>13</v>
      </c>
      <c r="D833" s="26"/>
      <c r="E833" s="26">
        <f>plan_id</f>
        <v>510</v>
      </c>
      <c r="F833" s="26">
        <f t="shared" si="1"/>
        <v>2005</v>
      </c>
      <c r="G833" s="26">
        <f>VLOOKUP(INDIRECT(CHAR(39)&amp;$A833&amp;CHAR(39)&amp;"!r2c"&amp;$C833,0),variables,2,0)</f>
        <v>10842</v>
      </c>
      <c r="H833" s="29">
        <f t="array" ref="H833">IF(AND(G833&gt;=10861,G833&lt;=10863),TEXT(INDIRECT(CHAR(39)&amp;$A833&amp;CHAR(39)&amp;"!r"&amp;$B833&amp;"c"&amp;$C833,0),"dd-mmm-yyyy"),(INDIRECT(CHAR(39)&amp;$A833&amp;CHAR(39)&amp;"!r"&amp;$B833&amp;"c"&amp;$C833,0)))</f>
        <v>738041500</v>
      </c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3.5" customHeight="1">
      <c r="A834" s="26" t="s">
        <v>785</v>
      </c>
      <c r="B834" s="26">
        <f t="shared" si="17"/>
        <v>8</v>
      </c>
      <c r="C834" s="26">
        <f t="shared" si="11"/>
        <v>14</v>
      </c>
      <c r="D834" s="26"/>
      <c r="E834" s="26">
        <f>plan_id</f>
        <v>510</v>
      </c>
      <c r="F834" s="26">
        <f t="shared" si="1"/>
        <v>2005</v>
      </c>
      <c r="G834" s="26">
        <f>VLOOKUP(INDIRECT(CHAR(39)&amp;$A834&amp;CHAR(39)&amp;"!r2c"&amp;$C834,0),variables,2,0)</f>
        <v>10843</v>
      </c>
      <c r="H834" s="31" t="str">
        <f t="array" ref="H834">IF(AND(G834&gt;=10861,G834&lt;=10863),TEXT(INDIRECT(CHAR(39)&amp;$A834&amp;CHAR(39)&amp;"!r"&amp;$B834&amp;"c"&amp;$C834,0),"dd-mmm-yyyy"),(INDIRECT(CHAR(39)&amp;$A834&amp;CHAR(39)&amp;"!r"&amp;$B834&amp;"c"&amp;$C834,0)))</f>
        <v/>
      </c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3.5" customHeight="1">
      <c r="A835" s="26" t="s">
        <v>785</v>
      </c>
      <c r="B835" s="26">
        <f t="shared" si="17"/>
        <v>8</v>
      </c>
      <c r="C835" s="26">
        <f t="shared" si="11"/>
        <v>15</v>
      </c>
      <c r="D835" s="26"/>
      <c r="E835" s="26">
        <f>plan_id</f>
        <v>510</v>
      </c>
      <c r="F835" s="26">
        <f t="shared" si="1"/>
        <v>2005</v>
      </c>
      <c r="G835" s="26">
        <f>VLOOKUP(INDIRECT(CHAR(39)&amp;$A835&amp;CHAR(39)&amp;"!r2c"&amp;$C835,0),variables,2,0)</f>
        <v>10931</v>
      </c>
      <c r="H835" s="31" t="str">
        <f t="array" ref="H835">IF(AND(G835&gt;=10861,G835&lt;=10863),TEXT(INDIRECT(CHAR(39)&amp;$A835&amp;CHAR(39)&amp;"!r"&amp;$B835&amp;"c"&amp;$C835,0),"dd-mmm-yyyy"),(INDIRECT(CHAR(39)&amp;$A835&amp;CHAR(39)&amp;"!r"&amp;$B835&amp;"c"&amp;$C835,0)))</f>
        <v/>
      </c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3.5" customHeight="1">
      <c r="A836" s="26" t="s">
        <v>785</v>
      </c>
      <c r="B836" s="26">
        <f t="shared" si="17"/>
        <v>8</v>
      </c>
      <c r="C836" s="26">
        <f t="shared" si="11"/>
        <v>16</v>
      </c>
      <c r="D836" s="26"/>
      <c r="E836" s="26">
        <f>plan_id</f>
        <v>510</v>
      </c>
      <c r="F836" s="26">
        <f t="shared" si="1"/>
        <v>2005</v>
      </c>
      <c r="G836" s="26">
        <f>VLOOKUP(INDIRECT(CHAR(39)&amp;$A836&amp;CHAR(39)&amp;"!r2c"&amp;$C836,0),variables,2,0)</f>
        <v>10932</v>
      </c>
      <c r="H836" s="31" t="str">
        <f t="array" ref="H836">IF(AND(G836&gt;=10861,G836&lt;=10863),TEXT(INDIRECT(CHAR(39)&amp;$A836&amp;CHAR(39)&amp;"!r"&amp;$B836&amp;"c"&amp;$C836,0),"dd-mmm-yyyy"),(INDIRECT(CHAR(39)&amp;$A836&amp;CHAR(39)&amp;"!r"&amp;$B836&amp;"c"&amp;$C836,0)))</f>
        <v/>
      </c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3.5" customHeight="1">
      <c r="A837" s="26" t="s">
        <v>785</v>
      </c>
      <c r="B837" s="26">
        <f t="shared" si="17"/>
        <v>8</v>
      </c>
      <c r="C837" s="26">
        <f t="shared" si="11"/>
        <v>17</v>
      </c>
      <c r="D837" s="26"/>
      <c r="E837" s="26">
        <f>plan_id</f>
        <v>510</v>
      </c>
      <c r="F837" s="26">
        <f t="shared" si="1"/>
        <v>2005</v>
      </c>
      <c r="G837" s="26">
        <f>VLOOKUP(INDIRECT(CHAR(39)&amp;$A837&amp;CHAR(39)&amp;"!r2c"&amp;$C837,0),variables,2,0)</f>
        <v>10933</v>
      </c>
      <c r="H837" s="31">
        <f t="array" ref="H837">IF(AND(G837&gt;=10861,G837&lt;=10863),TEXT(INDIRECT(CHAR(39)&amp;$A837&amp;CHAR(39)&amp;"!r"&amp;$B837&amp;"c"&amp;$C837,0),"dd-mmm-yyyy"),(INDIRECT(CHAR(39)&amp;$A837&amp;CHAR(39)&amp;"!r"&amp;$B837&amp;"c"&amp;$C837,0)))</f>
        <v>0.1036</v>
      </c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3.5" customHeight="1">
      <c r="A838" s="26" t="s">
        <v>785</v>
      </c>
      <c r="B838" s="26">
        <f t="shared" si="17"/>
        <v>8</v>
      </c>
      <c r="C838" s="26">
        <f t="shared" si="11"/>
        <v>18</v>
      </c>
      <c r="D838" s="26"/>
      <c r="E838" s="26">
        <f>plan_id</f>
        <v>510</v>
      </c>
      <c r="F838" s="26">
        <f t="shared" si="1"/>
        <v>2005</v>
      </c>
      <c r="G838" s="26">
        <f>VLOOKUP(INDIRECT(CHAR(39)&amp;$A838&amp;CHAR(39)&amp;"!r2c"&amp;$C838,0),variables,2,0)</f>
        <v>10934</v>
      </c>
      <c r="H838" s="31">
        <f t="array" ref="H838">IF(AND(G838&gt;=10861,G838&lt;=10863),TEXT(INDIRECT(CHAR(39)&amp;$A838&amp;CHAR(39)&amp;"!r"&amp;$B838&amp;"c"&amp;$C838,0),"dd-mmm-yyyy"),(INDIRECT(CHAR(39)&amp;$A838&amp;CHAR(39)&amp;"!r"&amp;$B838&amp;"c"&amp;$C838,0)))</f>
        <v>0.1041</v>
      </c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3.5" customHeight="1">
      <c r="A839" s="26" t="s">
        <v>785</v>
      </c>
      <c r="B839" s="26">
        <f t="shared" si="17"/>
        <v>8</v>
      </c>
      <c r="C839" s="26">
        <f t="shared" si="11"/>
        <v>19</v>
      </c>
      <c r="D839" s="26"/>
      <c r="E839" s="26">
        <f>plan_id</f>
        <v>510</v>
      </c>
      <c r="F839" s="26">
        <f t="shared" si="1"/>
        <v>2005</v>
      </c>
      <c r="G839" s="26">
        <f>VLOOKUP(INDIRECT(CHAR(39)&amp;$A839&amp;CHAR(39)&amp;"!r2c"&amp;$C839,0),variables,2,0)</f>
        <v>10935</v>
      </c>
      <c r="H839" s="28" t="str">
        <f t="array" ref="H839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3.5" customHeight="1">
      <c r="A840" s="26" t="s">
        <v>785</v>
      </c>
      <c r="B840" s="26">
        <f t="shared" si="17"/>
        <v>8</v>
      </c>
      <c r="C840" s="26">
        <f t="shared" si="11"/>
        <v>20</v>
      </c>
      <c r="D840" s="26"/>
      <c r="E840" s="26">
        <f>plan_id</f>
        <v>510</v>
      </c>
      <c r="F840" s="26">
        <f t="shared" si="1"/>
        <v>2005</v>
      </c>
      <c r="G840" s="26">
        <f>VLOOKUP(INDIRECT(CHAR(39)&amp;$A840&amp;CHAR(39)&amp;"!r2c"&amp;$C840,0),variables,2,0)</f>
        <v>10937</v>
      </c>
      <c r="H840" s="31" t="str">
        <f t="array" ref="H840">IF(AND(G840&gt;=10861,G840&lt;=10863),TEXT(INDIRECT(CHAR(39)&amp;$A840&amp;CHAR(39)&amp;"!r"&amp;$B840&amp;"c"&amp;$C840,0),"dd-mmm-yyyy"),(INDIRECT(CHAR(39)&amp;$A840&amp;CHAR(39)&amp;"!r"&amp;$B840&amp;"c"&amp;$C840,0)))</f>
        <v/>
      </c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3.5" customHeight="1">
      <c r="A841" s="26" t="s">
        <v>785</v>
      </c>
      <c r="B841" s="26">
        <f t="shared" si="17"/>
        <v>8</v>
      </c>
      <c r="C841" s="26">
        <f t="shared" si="11"/>
        <v>21</v>
      </c>
      <c r="D841" s="26"/>
      <c r="E841" s="26">
        <f>plan_id</f>
        <v>510</v>
      </c>
      <c r="F841" s="26">
        <f t="shared" si="1"/>
        <v>2005</v>
      </c>
      <c r="G841" s="26">
        <f>VLOOKUP(INDIRECT(CHAR(39)&amp;$A841&amp;CHAR(39)&amp;"!r2c"&amp;$C841,0),variables,2,0)</f>
        <v>10938</v>
      </c>
      <c r="H841" s="31" t="str">
        <f t="array" ref="H841">IF(AND(G841&gt;=10861,G841&lt;=10863),TEXT(INDIRECT(CHAR(39)&amp;$A841&amp;CHAR(39)&amp;"!r"&amp;$B841&amp;"c"&amp;$C841,0),"dd-mmm-yyyy"),(INDIRECT(CHAR(39)&amp;$A841&amp;CHAR(39)&amp;"!r"&amp;$B841&amp;"c"&amp;$C841,0)))</f>
        <v/>
      </c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3.5" customHeight="1">
      <c r="A842" s="26" t="s">
        <v>785</v>
      </c>
      <c r="B842" s="26">
        <f t="shared" si="17"/>
        <v>8</v>
      </c>
      <c r="C842" s="26">
        <f t="shared" si="11"/>
        <v>22</v>
      </c>
      <c r="D842" s="26"/>
      <c r="E842" s="26">
        <f>plan_id</f>
        <v>510</v>
      </c>
      <c r="F842" s="26">
        <f t="shared" si="1"/>
        <v>2005</v>
      </c>
      <c r="G842" s="26">
        <f>VLOOKUP(INDIRECT(CHAR(39)&amp;$A842&amp;CHAR(39)&amp;"!r2c"&amp;$C842,0),variables,2,0)</f>
        <v>11007</v>
      </c>
      <c r="H842" s="28" t="str">
        <f t="array" ref="H842">IF(AND(G842&gt;=10861,G842&lt;=10863),TEXT(INDIRECT(CHAR(39)&amp;$A842&amp;CHAR(39)&amp;"!r"&amp;$B842&amp;"c"&amp;$C842,0),"dd-mmm-yyyy"),(INDIRECT(CHAR(39)&amp;$A842&amp;CHAR(39)&amp;"!r"&amp;$B842&amp;"c"&amp;$C842,0)))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3.5" customHeight="1">
      <c r="A843" s="26" t="s">
        <v>785</v>
      </c>
      <c r="B843" s="26">
        <f t="shared" si="17"/>
        <v>8</v>
      </c>
      <c r="C843" s="26">
        <f t="shared" si="11"/>
        <v>23</v>
      </c>
      <c r="D843" s="26"/>
      <c r="E843" s="26">
        <f>plan_id</f>
        <v>510</v>
      </c>
      <c r="F843" s="26">
        <f t="shared" si="1"/>
        <v>2005</v>
      </c>
      <c r="G843" s="26">
        <f>VLOOKUP(INDIRECT(CHAR(39)&amp;$A843&amp;CHAR(39)&amp;"!r2c"&amp;$C843,0),variables,2,0)</f>
        <v>10941</v>
      </c>
      <c r="H843" s="28" t="str">
        <f t="array" ref="H843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3.5" customHeight="1">
      <c r="A844" s="26" t="s">
        <v>785</v>
      </c>
      <c r="B844" s="26">
        <f t="shared" si="17"/>
        <v>8</v>
      </c>
      <c r="C844" s="26">
        <f t="shared" si="11"/>
        <v>24</v>
      </c>
      <c r="D844" s="26"/>
      <c r="E844" s="26">
        <f>plan_id</f>
        <v>510</v>
      </c>
      <c r="F844" s="26">
        <f t="shared" si="1"/>
        <v>2005</v>
      </c>
      <c r="G844" s="26">
        <f>VLOOKUP(INDIRECT(CHAR(39)&amp;$A844&amp;CHAR(39)&amp;"!r2c"&amp;$C844,0),variables,2,0)</f>
        <v>10942</v>
      </c>
      <c r="H844" s="28" t="str">
        <f t="array" ref="H844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3.5" customHeight="1">
      <c r="A845" s="26" t="s">
        <v>785</v>
      </c>
      <c r="B845" s="26">
        <f t="shared" si="17"/>
        <v>8</v>
      </c>
      <c r="C845" s="26">
        <f t="shared" si="11"/>
        <v>25</v>
      </c>
      <c r="D845" s="26"/>
      <c r="E845" s="26">
        <f>plan_id</f>
        <v>510</v>
      </c>
      <c r="F845" s="26">
        <f t="shared" si="1"/>
        <v>2005</v>
      </c>
      <c r="G845" s="26">
        <f>VLOOKUP(INDIRECT(CHAR(39)&amp;$A845&amp;CHAR(39)&amp;"!r2c"&amp;$C845,0),variables,2,0)</f>
        <v>10701</v>
      </c>
      <c r="H845" s="31">
        <f t="array" ref="H845">IF(AND(G845&gt;=10861,G845&lt;=10863),TEXT(INDIRECT(CHAR(39)&amp;$A845&amp;CHAR(39)&amp;"!r"&amp;$B845&amp;"c"&amp;$C845,0),"dd-mmm-yyyy"),(INDIRECT(CHAR(39)&amp;$A845&amp;CHAR(39)&amp;"!r"&amp;$B845&amp;"c"&amp;$C845,0)))</f>
        <v>0.03</v>
      </c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3.5" customHeight="1">
      <c r="A846" s="26" t="s">
        <v>785</v>
      </c>
      <c r="B846" s="26">
        <f t="shared" si="17"/>
        <v>8</v>
      </c>
      <c r="C846" s="26">
        <f t="shared" si="11"/>
        <v>26</v>
      </c>
      <c r="D846" s="26"/>
      <c r="E846" s="26">
        <f>plan_id</f>
        <v>510</v>
      </c>
      <c r="F846" s="26">
        <f t="shared" si="1"/>
        <v>2005</v>
      </c>
      <c r="G846" s="26">
        <f>VLOOKUP(INDIRECT(CHAR(39)&amp;$A846&amp;CHAR(39)&amp;"!r2c"&amp;$C846,0),variables,2,0)</f>
        <v>10702</v>
      </c>
      <c r="H846" s="31" t="str">
        <f t="array" ref="H846">IF(AND(G846&gt;=10861,G846&lt;=10863),TEXT(INDIRECT(CHAR(39)&amp;$A846&amp;CHAR(39)&amp;"!r"&amp;$B846&amp;"c"&amp;$C846,0),"dd-mmm-yyyy"),(INDIRECT(CHAR(39)&amp;$A846&amp;CHAR(39)&amp;"!r"&amp;$B846&amp;"c"&amp;$C846,0)))</f>
        <v/>
      </c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3.5" customHeight="1">
      <c r="A847" s="26" t="s">
        <v>785</v>
      </c>
      <c r="B847" s="26">
        <f t="shared" si="17"/>
        <v>8</v>
      </c>
      <c r="C847" s="26">
        <f t="shared" si="11"/>
        <v>27</v>
      </c>
      <c r="D847" s="26"/>
      <c r="E847" s="26">
        <f>plan_id</f>
        <v>510</v>
      </c>
      <c r="F847" s="26">
        <f t="shared" si="1"/>
        <v>2005</v>
      </c>
      <c r="G847" s="26">
        <f>VLOOKUP(INDIRECT(CHAR(39)&amp;$A847&amp;CHAR(39)&amp;"!r2c"&amp;$C847,0),variables,2,0)</f>
        <v>10943</v>
      </c>
      <c r="H847" s="31" t="str">
        <f t="array" ref="H847">IF(AND(G847&gt;=10861,G847&lt;=10863),TEXT(INDIRECT(CHAR(39)&amp;$A847&amp;CHAR(39)&amp;"!r"&amp;$B847&amp;"c"&amp;$C847,0),"dd-mmm-yyyy"),(INDIRECT(CHAR(39)&amp;$A847&amp;CHAR(39)&amp;"!r"&amp;$B847&amp;"c"&amp;$C847,0)))</f>
        <v/>
      </c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3.5" customHeight="1">
      <c r="A848" s="26" t="s">
        <v>785</v>
      </c>
      <c r="B848" s="26">
        <f t="shared" si="17"/>
        <v>8</v>
      </c>
      <c r="C848" s="26">
        <f t="shared" si="11"/>
        <v>28</v>
      </c>
      <c r="D848" s="26"/>
      <c r="E848" s="26">
        <f>plan_id</f>
        <v>510</v>
      </c>
      <c r="F848" s="26">
        <f t="shared" si="1"/>
        <v>2005</v>
      </c>
      <c r="G848" s="26">
        <f>VLOOKUP(INDIRECT(CHAR(39)&amp;$A848&amp;CHAR(39)&amp;"!r2c"&amp;$C848,0),variables,2,0)</f>
        <v>10944</v>
      </c>
      <c r="H848" s="28" t="str">
        <f t="array" ref="H848">IF(AND(G848&gt;=10861,G848&lt;=10863),TEXT(INDIRECT(CHAR(39)&amp;$A848&amp;CHAR(39)&amp;"!r"&amp;$B848&amp;"c"&amp;$C848,0),"dd-mmm-yyyy"),(INDIRECT(CHAR(39)&amp;$A848&amp;CHAR(39)&amp;"!r"&amp;$B848&amp;"c"&amp;$C848,0)))</f>
        <v>No</v>
      </c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3.5" customHeight="1">
      <c r="A849" s="26" t="s">
        <v>785</v>
      </c>
      <c r="B849" s="26">
        <f t="shared" si="17"/>
        <v>8</v>
      </c>
      <c r="C849" s="26">
        <f t="shared" si="11"/>
        <v>29</v>
      </c>
      <c r="D849" s="26"/>
      <c r="E849" s="26">
        <f>plan_id</f>
        <v>510</v>
      </c>
      <c r="F849" s="26">
        <f t="shared" si="1"/>
        <v>2005</v>
      </c>
      <c r="G849" s="26">
        <f>VLOOKUP(INDIRECT(CHAR(39)&amp;$A849&amp;CHAR(39)&amp;"!r2c"&amp;$C849,0),variables,2,0)</f>
        <v>10945</v>
      </c>
      <c r="H849" s="28" t="str">
        <f t="array" ref="H849">IF(AND(G849&gt;=10861,G849&lt;=10863),TEXT(INDIRECT(CHAR(39)&amp;$A849&amp;CHAR(39)&amp;"!r"&amp;$B849&amp;"c"&amp;$C849,0),"dd-mmm-yyyy"),(INDIRECT(CHAR(39)&amp;$A849&amp;CHAR(39)&amp;"!r"&amp;$B849&amp;"c"&amp;$C849,0)))</f>
        <v>No</v>
      </c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3.5" customHeight="1">
      <c r="A850" s="26" t="s">
        <v>785</v>
      </c>
      <c r="B850" s="26">
        <f t="shared" si="17"/>
        <v>8</v>
      </c>
      <c r="C850" s="26">
        <f t="shared" si="11"/>
        <v>30</v>
      </c>
      <c r="D850" s="26"/>
      <c r="E850" s="26">
        <f>plan_id</f>
        <v>510</v>
      </c>
      <c r="F850" s="26">
        <f t="shared" si="1"/>
        <v>2005</v>
      </c>
      <c r="G850" s="26">
        <f>VLOOKUP(INDIRECT(CHAR(39)&amp;$A850&amp;CHAR(39)&amp;"!r2c"&amp;$C850,0),variables,2,0)</f>
        <v>10947</v>
      </c>
      <c r="H850" s="28" t="str">
        <f t="array" ref="H850">IF(AND(G850&gt;=10861,G850&lt;=10863),TEXT(INDIRECT(CHAR(39)&amp;$A850&amp;CHAR(39)&amp;"!r"&amp;$B850&amp;"c"&amp;$C850,0),"dd-mmm-yyyy"),(INDIRECT(CHAR(39)&amp;$A850&amp;CHAR(39)&amp;"!r"&amp;$B850&amp;"c"&amp;$C850,0)))</f>
        <v/>
      </c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3.5" customHeight="1">
      <c r="A851" s="26" t="s">
        <v>785</v>
      </c>
      <c r="B851" s="26">
        <f t="shared" si="17"/>
        <v>8</v>
      </c>
      <c r="C851" s="26">
        <f t="shared" si="11"/>
        <v>31</v>
      </c>
      <c r="D851" s="26"/>
      <c r="E851" s="26">
        <f>plan_id</f>
        <v>510</v>
      </c>
      <c r="F851" s="26">
        <f t="shared" si="1"/>
        <v>2005</v>
      </c>
      <c r="G851" s="26">
        <f>VLOOKUP(INDIRECT(CHAR(39)&amp;$A851&amp;CHAR(39)&amp;"!r2c"&amp;$C851,0),variables,2,0)</f>
        <v>10948</v>
      </c>
      <c r="H851" s="28" t="str">
        <f t="array" ref="H85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3.5" customHeight="1">
      <c r="A852" s="26" t="s">
        <v>785</v>
      </c>
      <c r="B852" s="26">
        <f t="shared" si="17"/>
        <v>8</v>
      </c>
      <c r="C852" s="26">
        <f t="shared" si="11"/>
        <v>32</v>
      </c>
      <c r="D852" s="26"/>
      <c r="E852" s="26">
        <f>plan_id</f>
        <v>510</v>
      </c>
      <c r="F852" s="26">
        <f t="shared" si="1"/>
        <v>2005</v>
      </c>
      <c r="G852" s="26">
        <f>VLOOKUP(INDIRECT(CHAR(39)&amp;$A852&amp;CHAR(39)&amp;"!r2c"&amp;$C852,0),variables,2,0)</f>
        <v>10949</v>
      </c>
      <c r="H852" s="28" t="str">
        <f t="array" ref="H852">IF(AND(G852&gt;=10861,G852&lt;=10863),TEXT(INDIRECT(CHAR(39)&amp;$A852&amp;CHAR(39)&amp;"!r"&amp;$B852&amp;"c"&amp;$C852,0),"dd-mmm-yyyy"),(INDIRECT(CHAR(39)&amp;$A852&amp;CHAR(39)&amp;"!r"&amp;$B852&amp;"c"&amp;$C852,0)))</f>
        <v>No</v>
      </c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3.5" customHeight="1">
      <c r="A853" s="26" t="s">
        <v>785</v>
      </c>
      <c r="B853" s="26">
        <f t="shared" si="17"/>
        <v>8</v>
      </c>
      <c r="C853" s="26">
        <f t="shared" si="11"/>
        <v>33</v>
      </c>
      <c r="D853" s="26"/>
      <c r="E853" s="26">
        <f>plan_id</f>
        <v>510</v>
      </c>
      <c r="F853" s="26">
        <f t="shared" si="1"/>
        <v>2005</v>
      </c>
      <c r="G853" s="26">
        <f>VLOOKUP(INDIRECT(CHAR(39)&amp;$A853&amp;CHAR(39)&amp;"!r2c"&amp;$C853,0),variables,2,0)</f>
        <v>10951</v>
      </c>
      <c r="H853" s="28" t="str">
        <f t="array" ref="H853">IF(AND(G853&gt;=10861,G853&lt;=10863),TEXT(INDIRECT(CHAR(39)&amp;$A853&amp;CHAR(39)&amp;"!r"&amp;$B853&amp;"c"&amp;$C853,0),"dd-mmm-yyyy"),(INDIRECT(CHAR(39)&amp;$A853&amp;CHAR(39)&amp;"!r"&amp;$B853&amp;"c"&amp;$C853,0)))</f>
        <v>No</v>
      </c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3.5" customHeight="1">
      <c r="A854" s="26" t="s">
        <v>785</v>
      </c>
      <c r="B854" s="26">
        <f t="shared" si="17"/>
        <v>8</v>
      </c>
      <c r="C854" s="26">
        <f t="shared" si="11"/>
        <v>34</v>
      </c>
      <c r="D854" s="26"/>
      <c r="E854" s="26">
        <f>plan_id</f>
        <v>510</v>
      </c>
      <c r="F854" s="26">
        <f t="shared" si="1"/>
        <v>2005</v>
      </c>
      <c r="G854" s="26">
        <f>VLOOKUP(INDIRECT(CHAR(39)&amp;$A854&amp;CHAR(39)&amp;"!r2c"&amp;$C854,0),variables,2,0)</f>
        <v>10950</v>
      </c>
      <c r="H854" s="28" t="str">
        <f t="array" ref="H854">IF(AND(G854&gt;=10861,G854&lt;=10863),TEXT(INDIRECT(CHAR(39)&amp;$A854&amp;CHAR(39)&amp;"!r"&amp;$B854&amp;"c"&amp;$C854,0),"dd-mmm-yyyy"),(INDIRECT(CHAR(39)&amp;$A854&amp;CHAR(39)&amp;"!r"&amp;$B854&amp;"c"&amp;$C854,0)))</f>
        <v/>
      </c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3.5" customHeight="1">
      <c r="A855" s="26" t="s">
        <v>785</v>
      </c>
      <c r="B855" s="26">
        <f t="shared" si="17"/>
        <v>8</v>
      </c>
      <c r="C855" s="26">
        <f t="shared" si="11"/>
        <v>35</v>
      </c>
      <c r="D855" s="26"/>
      <c r="E855" s="26">
        <f>plan_id</f>
        <v>510</v>
      </c>
      <c r="F855" s="26">
        <f t="shared" si="1"/>
        <v>2005</v>
      </c>
      <c r="G855" s="26">
        <f>VLOOKUP(INDIRECT(CHAR(39)&amp;$A855&amp;CHAR(39)&amp;"!r2c"&amp;$C855,0),variables,2,0)</f>
        <v>10954</v>
      </c>
      <c r="H855" s="31">
        <f t="array" ref="H855">IF(AND(G855&gt;=10861,G855&lt;=10863),TEXT(INDIRECT(CHAR(39)&amp;$A855&amp;CHAR(39)&amp;"!r"&amp;$B855&amp;"c"&amp;$C855,0),"dd-mmm-yyyy"),(INDIRECT(CHAR(39)&amp;$A855&amp;CHAR(39)&amp;"!r"&amp;$B855&amp;"c"&amp;$C855,0)))</f>
        <v>0.035</v>
      </c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3.5" customHeight="1">
      <c r="A856" s="26" t="s">
        <v>785</v>
      </c>
      <c r="B856" s="26">
        <f t="shared" si="17"/>
        <v>8</v>
      </c>
      <c r="C856" s="26">
        <f t="shared" si="11"/>
        <v>36</v>
      </c>
      <c r="D856" s="26"/>
      <c r="E856" s="26">
        <f>plan_id</f>
        <v>510</v>
      </c>
      <c r="F856" s="26">
        <f t="shared" si="1"/>
        <v>2005</v>
      </c>
      <c r="G856" s="26">
        <f>VLOOKUP(INDIRECT(CHAR(39)&amp;$A856&amp;CHAR(39)&amp;"!r2c"&amp;$C856,0),variables,2,0)</f>
        <v>10955</v>
      </c>
      <c r="H856" s="31">
        <f t="array" ref="H856">IF(AND(G856&gt;=10861,G856&lt;=10863),TEXT(INDIRECT(CHAR(39)&amp;$A856&amp;CHAR(39)&amp;"!r"&amp;$B856&amp;"c"&amp;$C856,0),"dd-mmm-yyyy"),(INDIRECT(CHAR(39)&amp;$A856&amp;CHAR(39)&amp;"!r"&amp;$B856&amp;"c"&amp;$C856,0)))</f>
        <v>0.085</v>
      </c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3.5" customHeight="1">
      <c r="A857" s="26" t="s">
        <v>785</v>
      </c>
      <c r="B857" s="26">
        <f t="shared" si="17"/>
        <v>8</v>
      </c>
      <c r="C857" s="26">
        <f t="shared" si="11"/>
        <v>37</v>
      </c>
      <c r="D857" s="26"/>
      <c r="E857" s="26">
        <f>plan_id</f>
        <v>510</v>
      </c>
      <c r="F857" s="26">
        <f t="shared" si="1"/>
        <v>2005</v>
      </c>
      <c r="G857" s="26">
        <f>VLOOKUP(INDIRECT(CHAR(39)&amp;$A857&amp;CHAR(39)&amp;"!r2c"&amp;$C857,0),variables,2,0)</f>
        <v>10956</v>
      </c>
      <c r="H857" s="31" t="str">
        <f t="array" ref="H857">IF(AND(G857&gt;=10861,G857&lt;=10863),TEXT(INDIRECT(CHAR(39)&amp;$A857&amp;CHAR(39)&amp;"!r"&amp;$B857&amp;"c"&amp;$C857,0),"dd-mmm-yyyy"),(INDIRECT(CHAR(39)&amp;$A857&amp;CHAR(39)&amp;"!r"&amp;$B857&amp;"c"&amp;$C857,0)))</f>
        <v/>
      </c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3.5" customHeight="1">
      <c r="A858" s="26" t="s">
        <v>785</v>
      </c>
      <c r="B858" s="26">
        <f t="shared" si="17"/>
        <v>8</v>
      </c>
      <c r="C858" s="26">
        <f t="shared" si="11"/>
        <v>38</v>
      </c>
      <c r="D858" s="26"/>
      <c r="E858" s="26">
        <f>plan_id</f>
        <v>510</v>
      </c>
      <c r="F858" s="26">
        <f t="shared" si="1"/>
        <v>2005</v>
      </c>
      <c r="G858" s="26">
        <f>VLOOKUP(INDIRECT(CHAR(39)&amp;$A858&amp;CHAR(39)&amp;"!r2c"&amp;$C858,0),variables,2,0)</f>
        <v>10959</v>
      </c>
      <c r="H858" s="28" t="str">
        <f t="array" ref="H858">IF(AND(G858&gt;=10861,G858&lt;=10863),TEXT(INDIRECT(CHAR(39)&amp;$A858&amp;CHAR(39)&amp;"!r"&amp;$B858&amp;"c"&amp;$C858,0),"dd-mmm-yyyy"),(INDIRECT(CHAR(39)&amp;$A858&amp;CHAR(39)&amp;"!r"&amp;$B858&amp;"c"&amp;$C858,0)))</f>
        <v>5.90% - 10.20%</v>
      </c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3.5" customHeight="1">
      <c r="A859" s="26" t="s">
        <v>785</v>
      </c>
      <c r="B859" s="26">
        <f t="shared" si="17"/>
        <v>8</v>
      </c>
      <c r="C859" s="26">
        <f t="shared" si="11"/>
        <v>39</v>
      </c>
      <c r="D859" s="26"/>
      <c r="E859" s="26">
        <f>plan_id</f>
        <v>510</v>
      </c>
      <c r="F859" s="26">
        <f t="shared" si="1"/>
        <v>2005</v>
      </c>
      <c r="G859" s="26">
        <f>VLOOKUP(INDIRECT(CHAR(39)&amp;$A859&amp;CHAR(39)&amp;"!r2c"&amp;$C859,0),variables,2,0)</f>
        <v>10962</v>
      </c>
      <c r="H859" s="28" t="str">
        <f t="array" ref="H859">IF(AND(G859&gt;=10861,G859&lt;=10863),TEXT(INDIRECT(CHAR(39)&amp;$A859&amp;CHAR(39)&amp;"!r"&amp;$B859&amp;"c"&amp;$C859,0),"dd-mmm-yyyy"),(INDIRECT(CHAR(39)&amp;$A859&amp;CHAR(39)&amp;"!r"&amp;$B859&amp;"c"&amp;$C859,0)))</f>
        <v>Pg.No 46</v>
      </c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3.5" customHeight="1">
      <c r="A860" s="26" t="s">
        <v>785</v>
      </c>
      <c r="B860" s="26">
        <f t="shared" si="17"/>
        <v>8</v>
      </c>
      <c r="C860" s="26">
        <f t="shared" si="11"/>
        <v>40</v>
      </c>
      <c r="D860" s="26"/>
      <c r="E860" s="26">
        <f>plan_id</f>
        <v>510</v>
      </c>
      <c r="F860" s="26">
        <f t="shared" si="1"/>
        <v>2005</v>
      </c>
      <c r="G860" s="26">
        <f>VLOOKUP(INDIRECT(CHAR(39)&amp;$A860&amp;CHAR(39)&amp;"!r2c"&amp;$C860,0),variables,2,0)</f>
        <v>10964</v>
      </c>
      <c r="H860" s="28" t="str">
        <f t="array" ref="H860">IF(AND(G860&gt;=10861,G860&lt;=10863),TEXT(INDIRECT(CHAR(39)&amp;$A860&amp;CHAR(39)&amp;"!r"&amp;$B860&amp;"c"&amp;$C860,0),"dd-mmm-yyyy"),(INDIRECT(CHAR(39)&amp;$A860&amp;CHAR(39)&amp;"!r"&amp;$B860&amp;"c"&amp;$C860,0)))</f>
        <v>Pg.No 46</v>
      </c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3.5" customHeight="1">
      <c r="A861" s="26" t="s">
        <v>785</v>
      </c>
      <c r="B861" s="26">
        <f t="shared" si="17"/>
        <v>8</v>
      </c>
      <c r="C861" s="26">
        <f t="shared" si="11"/>
        <v>41</v>
      </c>
      <c r="D861" s="26"/>
      <c r="E861" s="26">
        <f>plan_id</f>
        <v>510</v>
      </c>
      <c r="F861" s="26">
        <f t="shared" si="1"/>
        <v>2005</v>
      </c>
      <c r="G861" s="26">
        <f>VLOOKUP(INDIRECT(CHAR(39)&amp;$A861&amp;CHAR(39)&amp;"!r2c"&amp;$C861,0),variables,2,0)</f>
        <v>10967</v>
      </c>
      <c r="H861" s="28" t="str">
        <f t="array" ref="H861">IF(AND(G861&gt;=10861,G861&lt;=10863),TEXT(INDIRECT(CHAR(39)&amp;$A861&amp;CHAR(39)&amp;"!r"&amp;$B861&amp;"c"&amp;$C861,0),"dd-mmm-yyyy"),(INDIRECT(CHAR(39)&amp;$A861&amp;CHAR(39)&amp;"!r"&amp;$B861&amp;"c"&amp;$C861,0)))</f>
        <v>1995 George B.Buck Mortality Table</v>
      </c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3.5" customHeight="1">
      <c r="A862" s="26" t="s">
        <v>785</v>
      </c>
      <c r="B862" s="26">
        <f t="shared" si="17"/>
        <v>8</v>
      </c>
      <c r="C862" s="26">
        <f t="shared" si="11"/>
        <v>42</v>
      </c>
      <c r="D862" s="26"/>
      <c r="E862" s="26">
        <f>plan_id</f>
        <v>510</v>
      </c>
      <c r="F862" s="26">
        <f t="shared" si="1"/>
        <v>2005</v>
      </c>
      <c r="G862" s="26">
        <f>VLOOKUP(INDIRECT(CHAR(39)&amp;$A862&amp;CHAR(39)&amp;"!r2c"&amp;$C862,0),variables,2,0)</f>
        <v>10968</v>
      </c>
      <c r="H862" s="28">
        <f t="array" ref="H862">IF(AND(G862&gt;=10861,G862&lt;=10863),TEXT(INDIRECT(CHAR(39)&amp;$A862&amp;CHAR(39)&amp;"!r"&amp;$B862&amp;"c"&amp;$C862,0),"dd-mmm-yyyy"),(INDIRECT(CHAR(39)&amp;$A862&amp;CHAR(39)&amp;"!r"&amp;$B862&amp;"c"&amp;$C862,0)))</f>
        <v>1995</v>
      </c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3.5" customHeight="1">
      <c r="A863" s="26" t="s">
        <v>785</v>
      </c>
      <c r="B863" s="26">
        <f t="shared" si="17"/>
        <v>8</v>
      </c>
      <c r="C863" s="26">
        <f t="shared" si="11"/>
        <v>43</v>
      </c>
      <c r="D863" s="26"/>
      <c r="E863" s="26">
        <f>plan_id</f>
        <v>510</v>
      </c>
      <c r="F863" s="26">
        <f t="shared" si="1"/>
        <v>2005</v>
      </c>
      <c r="G863" s="26">
        <f>VLOOKUP(INDIRECT(CHAR(39)&amp;$A863&amp;CHAR(39)&amp;"!r2c"&amp;$C863,0),variables,2,0)</f>
        <v>10969</v>
      </c>
      <c r="H863" s="28" t="str">
        <f t="array" ref="H863">IF(AND(G863&gt;=10861,G863&lt;=10863),TEXT(INDIRECT(CHAR(39)&amp;$A863&amp;CHAR(39)&amp;"!r"&amp;$B863&amp;"c"&amp;$C863,0),"dd-mmm-yyyy"),(INDIRECT(CHAR(39)&amp;$A863&amp;CHAR(39)&amp;"!r"&amp;$B863&amp;"c"&amp;$C863,0)))</f>
        <v/>
      </c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3.5" customHeight="1">
      <c r="A864" s="26" t="s">
        <v>785</v>
      </c>
      <c r="B864" s="26">
        <f t="shared" si="17"/>
        <v>8</v>
      </c>
      <c r="C864" s="26">
        <f t="shared" si="11"/>
        <v>44</v>
      </c>
      <c r="D864" s="26"/>
      <c r="E864" s="26">
        <f>plan_id</f>
        <v>510</v>
      </c>
      <c r="F864" s="26">
        <f t="shared" si="1"/>
        <v>2005</v>
      </c>
      <c r="G864" s="26">
        <f>VLOOKUP(INDIRECT(CHAR(39)&amp;$A864&amp;CHAR(39)&amp;"!r2c"&amp;$C864,0),variables,2,0)</f>
        <v>10970</v>
      </c>
      <c r="H864" s="28" t="str">
        <f t="array" ref="H864">IF(AND(G864&gt;=10861,G864&lt;=10863),TEXT(INDIRECT(CHAR(39)&amp;$A864&amp;CHAR(39)&amp;"!r"&amp;$B864&amp;"c"&amp;$C864,0),"dd-mmm-yyyy"),(INDIRECT(CHAR(39)&amp;$A864&amp;CHAR(39)&amp;"!r"&amp;$B864&amp;"c"&amp;$C864,0)))</f>
        <v/>
      </c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3.5" customHeight="1">
      <c r="A865" s="26" t="s">
        <v>785</v>
      </c>
      <c r="B865" s="26">
        <f t="shared" si="17"/>
        <v>8</v>
      </c>
      <c r="C865" s="26">
        <f t="shared" si="11"/>
        <v>45</v>
      </c>
      <c r="D865" s="26"/>
      <c r="E865" s="26">
        <f>plan_id</f>
        <v>510</v>
      </c>
      <c r="F865" s="26">
        <f t="shared" si="1"/>
        <v>2005</v>
      </c>
      <c r="G865" s="26">
        <f>VLOOKUP(INDIRECT(CHAR(39)&amp;$A865&amp;CHAR(39)&amp;"!r2c"&amp;$C865,0),variables,2,0)</f>
        <v>10971</v>
      </c>
      <c r="H865" s="28" t="str">
        <f t="array" ref="H865">IF(AND(G865&gt;=10861,G865&lt;=10863),TEXT(INDIRECT(CHAR(39)&amp;$A865&amp;CHAR(39)&amp;"!r"&amp;$B865&amp;"c"&amp;$C865,0),"dd-mmm-yyyy"),(INDIRECT(CHAR(39)&amp;$A865&amp;CHAR(39)&amp;"!r"&amp;$B865&amp;"c"&amp;$C865,0)))</f>
        <v>Beneficiaries - Males: 3 Years, Female: 1 year</v>
      </c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3.5" customHeight="1">
      <c r="A866" s="26" t="s">
        <v>785</v>
      </c>
      <c r="B866" s="26">
        <f t="shared" si="17"/>
        <v>8</v>
      </c>
      <c r="C866" s="26">
        <f t="shared" si="11"/>
        <v>46</v>
      </c>
      <c r="D866" s="26"/>
      <c r="E866" s="26">
        <f>plan_id</f>
        <v>510</v>
      </c>
      <c r="F866" s="26">
        <f t="shared" si="1"/>
        <v>2005</v>
      </c>
      <c r="G866" s="26">
        <f>VLOOKUP(INDIRECT(CHAR(39)&amp;$A866&amp;CHAR(39)&amp;"!r2c"&amp;$C866,0),variables,2,0)</f>
        <v>10972</v>
      </c>
      <c r="H866" s="28" t="str">
        <f t="array" ref="H866">IF(AND(G866&gt;=10861,G866&lt;=10863),TEXT(INDIRECT(CHAR(39)&amp;$A866&amp;CHAR(39)&amp;"!r"&amp;$B866&amp;"c"&amp;$C866,0),"dd-mmm-yyyy"),(INDIRECT(CHAR(39)&amp;$A866&amp;CHAR(39)&amp;"!r"&amp;$B866&amp;"c"&amp;$C866,0)))</f>
        <v>Level Percent Open</v>
      </c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3.5" customHeight="1">
      <c r="A867" s="26" t="s">
        <v>785</v>
      </c>
      <c r="B867" s="26">
        <f t="shared" si="17"/>
        <v>8</v>
      </c>
      <c r="C867" s="26">
        <f t="shared" si="11"/>
        <v>47</v>
      </c>
      <c r="D867" s="26"/>
      <c r="E867" s="26">
        <f>plan_id</f>
        <v>510</v>
      </c>
      <c r="F867" s="26">
        <f t="shared" si="1"/>
        <v>2005</v>
      </c>
      <c r="G867" s="26">
        <f>VLOOKUP(INDIRECT(CHAR(39)&amp;$A867&amp;CHAR(39)&amp;"!r2c"&amp;$C867,0),variables,2,0)</f>
        <v>10973</v>
      </c>
      <c r="H867" s="28" t="str">
        <f t="array" ref="H867">IF(AND(G867&gt;=10861,G867&lt;=10863),TEXT(INDIRECT(CHAR(39)&amp;$A867&amp;CHAR(39)&amp;"!r"&amp;$B867&amp;"c"&amp;$C867,0),"dd-mmm-yyyy"),(INDIRECT(CHAR(39)&amp;$A867&amp;CHAR(39)&amp;"!r"&amp;$B867&amp;"c"&amp;$C867,0)))</f>
        <v>40 Years</v>
      </c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3.5" customHeight="1">
      <c r="A868" s="26" t="s">
        <v>785</v>
      </c>
      <c r="B868" s="26">
        <f t="shared" si="17"/>
        <v>8</v>
      </c>
      <c r="C868" s="26">
        <f t="shared" si="11"/>
        <v>48</v>
      </c>
      <c r="D868" s="26"/>
      <c r="E868" s="26">
        <f>plan_id</f>
        <v>510</v>
      </c>
      <c r="F868" s="26">
        <f t="shared" si="1"/>
        <v>2005</v>
      </c>
      <c r="G868" s="26">
        <f>VLOOKUP(INDIRECT(CHAR(39)&amp;$A868&amp;CHAR(39)&amp;"!r2c"&amp;$C868,0),variables,2,0)</f>
        <v>10975</v>
      </c>
      <c r="H868" s="28" t="str">
        <f t="array" ref="H868">IF(AND(G868&gt;=10861,G868&lt;=10863),TEXT(INDIRECT(CHAR(39)&amp;$A868&amp;CHAR(39)&amp;"!r"&amp;$B868&amp;"c"&amp;$C868,0),"dd-mmm-yyyy"),(INDIRECT(CHAR(39)&amp;$A868&amp;CHAR(39)&amp;"!r"&amp;$B868&amp;"c"&amp;$C868,0)))</f>
        <v>PUC</v>
      </c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3.5" customHeight="1">
      <c r="A869" s="26" t="s">
        <v>785</v>
      </c>
      <c r="B869" s="26">
        <f t="shared" si="17"/>
        <v>8</v>
      </c>
      <c r="C869" s="26">
        <f t="shared" si="11"/>
        <v>49</v>
      </c>
      <c r="D869" s="26"/>
      <c r="E869" s="26">
        <f>plan_id</f>
        <v>510</v>
      </c>
      <c r="F869" s="26">
        <f t="shared" si="1"/>
        <v>2005</v>
      </c>
      <c r="G869" s="26">
        <f>VLOOKUP(INDIRECT(CHAR(39)&amp;$A869&amp;CHAR(39)&amp;"!r2c"&amp;$C869,0),variables,2,0)</f>
        <v>10976</v>
      </c>
      <c r="H869" s="31">
        <f t="array" ref="H869">IF(AND(G869&gt;=10861,G869&lt;=10863),TEXT(INDIRECT(CHAR(39)&amp;$A869&amp;CHAR(39)&amp;"!r"&amp;$B869&amp;"c"&amp;$C869,0),"dd-mmm-yyyy"),(INDIRECT(CHAR(39)&amp;$A869&amp;CHAR(39)&amp;"!r"&amp;$B869&amp;"c"&amp;$C869,0)))</f>
        <v>0.085</v>
      </c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3.5" customHeight="1">
      <c r="A870" s="26" t="s">
        <v>785</v>
      </c>
      <c r="B870" s="26">
        <f t="shared" si="17"/>
        <v>8</v>
      </c>
      <c r="C870" s="26">
        <f t="shared" si="11"/>
        <v>50</v>
      </c>
      <c r="D870" s="26"/>
      <c r="E870" s="26">
        <f>plan_id</f>
        <v>510</v>
      </c>
      <c r="F870" s="26">
        <f t="shared" si="1"/>
        <v>2005</v>
      </c>
      <c r="G870" s="26">
        <f>VLOOKUP(INDIRECT(CHAR(39)&amp;$A870&amp;CHAR(39)&amp;"!r2c"&amp;$C870,0),variables,2,0)</f>
        <v>10977</v>
      </c>
      <c r="H870" s="28" t="str">
        <f t="array" ref="H870">IF(AND(G870&gt;=10861,G870&lt;=10863),TEXT(INDIRECT(CHAR(39)&amp;$A870&amp;CHAR(39)&amp;"!r"&amp;$B870&amp;"c"&amp;$C870,0),"dd-mmm-yyyy"),(INDIRECT(CHAR(39)&amp;$A870&amp;CHAR(39)&amp;"!r"&amp;$B870&amp;"c"&amp;$C870,0)))</f>
        <v>No</v>
      </c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3.5" customHeight="1">
      <c r="A871" s="26" t="s">
        <v>785</v>
      </c>
      <c r="B871" s="26">
        <f t="shared" si="17"/>
        <v>8</v>
      </c>
      <c r="C871" s="26">
        <f t="shared" si="11"/>
        <v>51</v>
      </c>
      <c r="D871" s="26"/>
      <c r="E871" s="26">
        <f>plan_id</f>
        <v>510</v>
      </c>
      <c r="F871" s="26">
        <f t="shared" si="1"/>
        <v>2005</v>
      </c>
      <c r="G871" s="26">
        <f>VLOOKUP(INDIRECT(CHAR(39)&amp;$A871&amp;CHAR(39)&amp;"!r2c"&amp;$C871,0),variables,2,0)</f>
        <v>10978</v>
      </c>
      <c r="H871" s="31">
        <f t="array" ref="H871">IF(AND(G871&gt;=10861,G871&lt;=10863),TEXT(INDIRECT(CHAR(39)&amp;$A871&amp;CHAR(39)&amp;"!r"&amp;$B871&amp;"c"&amp;$C871,0),"dd-mmm-yyyy"),(INDIRECT(CHAR(39)&amp;$A871&amp;CHAR(39)&amp;"!r"&amp;$B871&amp;"c"&amp;$C871,0)))</f>
        <v>0.085</v>
      </c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3.5" customHeight="1">
      <c r="A872" s="26" t="s">
        <v>785</v>
      </c>
      <c r="B872" s="26">
        <f t="shared" si="17"/>
        <v>8</v>
      </c>
      <c r="C872" s="26">
        <f t="shared" si="11"/>
        <v>52</v>
      </c>
      <c r="D872" s="26"/>
      <c r="E872" s="26">
        <f>plan_id</f>
        <v>510</v>
      </c>
      <c r="F872" s="26">
        <f t="shared" si="1"/>
        <v>2005</v>
      </c>
      <c r="G872" s="26">
        <f>VLOOKUP(INDIRECT(CHAR(39)&amp;$A872&amp;CHAR(39)&amp;"!r2c"&amp;$C872,0),variables,2,0)</f>
        <v>10979</v>
      </c>
      <c r="H872" s="28" t="str">
        <f t="array" ref="H872">IF(AND(G872&gt;=10861,G872&lt;=10863),TEXT(INDIRECT(CHAR(39)&amp;$A872&amp;CHAR(39)&amp;"!r"&amp;$B872&amp;"c"&amp;$C872,0),"dd-mmm-yyyy"),(INDIRECT(CHAR(39)&amp;$A872&amp;CHAR(39)&amp;"!r"&amp;$B872&amp;"c"&amp;$C872,0)))</f>
        <v/>
      </c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3.5" customHeight="1">
      <c r="A873" s="26" t="s">
        <v>785</v>
      </c>
      <c r="B873" s="26">
        <f t="shared" si="17"/>
        <v>8</v>
      </c>
      <c r="C873" s="26">
        <f t="shared" si="11"/>
        <v>53</v>
      </c>
      <c r="D873" s="26"/>
      <c r="E873" s="26">
        <f>plan_id</f>
        <v>510</v>
      </c>
      <c r="F873" s="26">
        <f t="shared" si="1"/>
        <v>2005</v>
      </c>
      <c r="G873" s="26">
        <f>VLOOKUP(INDIRECT(CHAR(39)&amp;$A873&amp;CHAR(39)&amp;"!r2c"&amp;$C873,0),variables,2,0)</f>
        <v>10980</v>
      </c>
      <c r="H873" s="31">
        <f t="array" ref="H873">IF(AND(G873&gt;=10861,G873&lt;=10863),TEXT(INDIRECT(CHAR(39)&amp;$A873&amp;CHAR(39)&amp;"!r"&amp;$B873&amp;"c"&amp;$C873,0),"dd-mmm-yyyy"),(INDIRECT(CHAR(39)&amp;$A873&amp;CHAR(39)&amp;"!r"&amp;$B873&amp;"c"&amp;$C873,0)))</f>
        <v>0.1069</v>
      </c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3.5" customHeight="1">
      <c r="A874" s="26" t="s">
        <v>785</v>
      </c>
      <c r="B874" s="26">
        <f t="shared" si="17"/>
        <v>8</v>
      </c>
      <c r="C874" s="26">
        <f t="shared" si="11"/>
        <v>54</v>
      </c>
      <c r="D874" s="26"/>
      <c r="E874" s="26">
        <f>plan_id</f>
        <v>510</v>
      </c>
      <c r="F874" s="26">
        <f t="shared" si="1"/>
        <v>2005</v>
      </c>
      <c r="G874" s="26">
        <f>VLOOKUP(INDIRECT(CHAR(39)&amp;$A874&amp;CHAR(39)&amp;"!r2c"&amp;$C874,0),variables,2,0)</f>
        <v>10981</v>
      </c>
      <c r="H874" s="31">
        <f t="array" ref="H874">IF(AND(G874&gt;=10861,G874&lt;=10863),TEXT(INDIRECT(CHAR(39)&amp;$A874&amp;CHAR(39)&amp;"!r"&amp;$B874&amp;"c"&amp;$C874,0),"dd-mmm-yyyy"),(INDIRECT(CHAR(39)&amp;$A874&amp;CHAR(39)&amp;"!r"&amp;$B874&amp;"c"&amp;$C874,0)))</f>
        <v>0.1069</v>
      </c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3.5" customHeight="1">
      <c r="A875" s="26" t="s">
        <v>785</v>
      </c>
      <c r="B875" s="26">
        <f t="shared" si="17"/>
        <v>8</v>
      </c>
      <c r="C875" s="26">
        <f t="shared" si="11"/>
        <v>55</v>
      </c>
      <c r="D875" s="26"/>
      <c r="E875" s="26">
        <f>plan_id</f>
        <v>510</v>
      </c>
      <c r="F875" s="26">
        <f t="shared" si="1"/>
        <v>2005</v>
      </c>
      <c r="G875" s="26">
        <f>VLOOKUP(INDIRECT(CHAR(39)&amp;$A875&amp;CHAR(39)&amp;"!r2c"&amp;$C875,0),variables,2,0)</f>
        <v>10706</v>
      </c>
      <c r="H875" s="31" t="str">
        <f t="array" ref="H875">IF(AND(G875&gt;=10861,G875&lt;=10863),TEXT(INDIRECT(CHAR(39)&amp;$A875&amp;CHAR(39)&amp;"!r"&amp;$B875&amp;"c"&amp;$C875,0),"dd-mmm-yyyy"),(INDIRECT(CHAR(39)&amp;$A875&amp;CHAR(39)&amp;"!r"&amp;$B875&amp;"c"&amp;$C875,0)))</f>
        <v/>
      </c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3.5" customHeight="1">
      <c r="A876" s="26" t="s">
        <v>785</v>
      </c>
      <c r="B876" s="26">
        <f t="shared" si="17"/>
        <v>8</v>
      </c>
      <c r="C876" s="26">
        <f t="shared" si="11"/>
        <v>56</v>
      </c>
      <c r="D876" s="26"/>
      <c r="E876" s="26">
        <f>plan_id</f>
        <v>510</v>
      </c>
      <c r="F876" s="26">
        <f t="shared" si="1"/>
        <v>2005</v>
      </c>
      <c r="G876" s="26">
        <f>VLOOKUP(INDIRECT(CHAR(39)&amp;$A876&amp;CHAR(39)&amp;"!r2c"&amp;$C876,0),variables,2,0)</f>
        <v>10983</v>
      </c>
      <c r="H876" s="28" t="str">
        <f t="array" ref="H876">IF(AND(G876&gt;=10861,G876&lt;=10863),TEXT(INDIRECT(CHAR(39)&amp;$A876&amp;CHAR(39)&amp;"!r"&amp;$B876&amp;"c"&amp;$C876,0),"dd-mmm-yyyy"),(INDIRECT(CHAR(39)&amp;$A876&amp;CHAR(39)&amp;"!r"&amp;$B876&amp;"c"&amp;$C876,0)))</f>
        <v>No</v>
      </c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3.5" customHeight="1">
      <c r="A877" s="26" t="s">
        <v>785</v>
      </c>
      <c r="B877" s="26">
        <f t="shared" si="17"/>
        <v>8</v>
      </c>
      <c r="C877" s="26">
        <f t="shared" si="11"/>
        <v>57</v>
      </c>
      <c r="D877" s="26"/>
      <c r="E877" s="26">
        <f>plan_id</f>
        <v>510</v>
      </c>
      <c r="F877" s="26">
        <f t="shared" si="1"/>
        <v>2005</v>
      </c>
      <c r="G877" s="26">
        <f>VLOOKUP(INDIRECT(CHAR(39)&amp;$A877&amp;CHAR(39)&amp;"!r2c"&amp;$C877,0),variables,2,0)</f>
        <v>10989</v>
      </c>
      <c r="H877" s="29">
        <f t="array" ref="H877">IF(AND(G877&gt;=10861,G877&lt;=10863),TEXT(INDIRECT(CHAR(39)&amp;$A877&amp;CHAR(39)&amp;"!r"&amp;$B877&amp;"c"&amp;$C877,0),"dd-mmm-yyyy"),(INDIRECT(CHAR(39)&amp;$A877&amp;CHAR(39)&amp;"!r"&amp;$B877&amp;"c"&amp;$C877,0)))</f>
        <v>34085218000</v>
      </c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3.5" customHeight="1">
      <c r="A878" s="26" t="s">
        <v>785</v>
      </c>
      <c r="B878" s="26">
        <f t="shared" si="17"/>
        <v>8</v>
      </c>
      <c r="C878" s="26">
        <f t="shared" si="11"/>
        <v>58</v>
      </c>
      <c r="D878" s="26"/>
      <c r="E878" s="26">
        <f>plan_id</f>
        <v>510</v>
      </c>
      <c r="F878" s="26">
        <f t="shared" si="1"/>
        <v>2005</v>
      </c>
      <c r="G878" s="26">
        <f>VLOOKUP(INDIRECT(CHAR(39)&amp;$A878&amp;CHAR(39)&amp;"!r2c"&amp;$C878,0),variables,2,0)</f>
        <v>10990</v>
      </c>
      <c r="H878" s="29">
        <f t="array" ref="H878">IF(AND(G878&gt;=10861,G878&lt;=10863),TEXT(INDIRECT(CHAR(39)&amp;$A878&amp;CHAR(39)&amp;"!r"&amp;$B878&amp;"c"&amp;$C878,0),"dd-mmm-yyyy"),(INDIRECT(CHAR(39)&amp;$A878&amp;CHAR(39)&amp;"!r"&amp;$B878&amp;"c"&amp;$C878,0)))</f>
        <v>56075029000</v>
      </c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3.5" customHeight="1">
      <c r="A879" s="26" t="s">
        <v>785</v>
      </c>
      <c r="B879" s="26">
        <f t="shared" si="17"/>
        <v>8</v>
      </c>
      <c r="C879" s="26">
        <f t="shared" si="11"/>
        <v>59</v>
      </c>
      <c r="D879" s="26"/>
      <c r="E879" s="26">
        <f>plan_id</f>
        <v>510</v>
      </c>
      <c r="F879" s="26">
        <f t="shared" si="1"/>
        <v>2005</v>
      </c>
      <c r="G879" s="26">
        <f>VLOOKUP(INDIRECT(CHAR(39)&amp;$A879&amp;CHAR(39)&amp;"!r2c"&amp;$C879,0),variables,2,0)</f>
        <v>10991</v>
      </c>
      <c r="H879" s="29">
        <f t="array" ref="H879">IF(AND(G879&gt;=10861,G879&lt;=10863),TEXT(INDIRECT(CHAR(39)&amp;$A879&amp;CHAR(39)&amp;"!r"&amp;$B879&amp;"c"&amp;$C879,0),"dd-mmm-yyyy"),(INDIRECT(CHAR(39)&amp;$A879&amp;CHAR(39)&amp;"!r"&amp;$B879&amp;"c"&amp;$C879,0)))</f>
        <v>21989811000</v>
      </c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3.5" customHeight="1">
      <c r="A880" s="26" t="s">
        <v>785</v>
      </c>
      <c r="B880" s="26">
        <f t="shared" si="17"/>
        <v>8</v>
      </c>
      <c r="C880" s="26">
        <f t="shared" si="11"/>
        <v>60</v>
      </c>
      <c r="D880" s="26"/>
      <c r="E880" s="26">
        <f>plan_id</f>
        <v>510</v>
      </c>
      <c r="F880" s="26">
        <f t="shared" si="1"/>
        <v>2005</v>
      </c>
      <c r="G880" s="26">
        <f>VLOOKUP(INDIRECT(CHAR(39)&amp;$A880&amp;CHAR(39)&amp;"!r2c"&amp;$C880,0),variables,2,0)</f>
        <v>10992</v>
      </c>
      <c r="H880" s="31">
        <f t="array" ref="H880">IF(AND(G880&gt;=10861,G880&lt;=10863),TEXT(INDIRECT(CHAR(39)&amp;$A880&amp;CHAR(39)&amp;"!r"&amp;$B880&amp;"c"&amp;$C880,0),"dd-mmm-yyyy"),(INDIRECT(CHAR(39)&amp;$A880&amp;CHAR(39)&amp;"!r"&amp;$B880&amp;"c"&amp;$C880,0)))</f>
        <v>0.608</v>
      </c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3.5" customHeight="1">
      <c r="A881" s="26" t="s">
        <v>785</v>
      </c>
      <c r="B881" s="26">
        <f t="shared" si="17"/>
        <v>8</v>
      </c>
      <c r="C881" s="26">
        <f t="shared" si="11"/>
        <v>61</v>
      </c>
      <c r="D881" s="26"/>
      <c r="E881" s="26">
        <f>plan_id</f>
        <v>510</v>
      </c>
      <c r="F881" s="26">
        <f t="shared" si="1"/>
        <v>2005</v>
      </c>
      <c r="G881" s="26">
        <f>VLOOKUP(INDIRECT(CHAR(39)&amp;$A881&amp;CHAR(39)&amp;"!r2c"&amp;$C881,0),variables,2,0)</f>
        <v>10993</v>
      </c>
      <c r="H881" s="29">
        <f t="array" ref="H881">IF(AND(G881&gt;=10861,G881&lt;=10863),TEXT(INDIRECT(CHAR(39)&amp;$A881&amp;CHAR(39)&amp;"!r"&amp;$B881&amp;"c"&amp;$C881,0),"dd-mmm-yyyy"),(INDIRECT(CHAR(39)&amp;$A881&amp;CHAR(39)&amp;"!r"&amp;$B881&amp;"c"&amp;$C881,0)))</f>
        <v>7550510000</v>
      </c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3.5" customHeight="1">
      <c r="A882" s="26" t="s">
        <v>785</v>
      </c>
      <c r="B882" s="26">
        <f t="shared" si="17"/>
        <v>8</v>
      </c>
      <c r="C882" s="26">
        <f t="shared" si="11"/>
        <v>62</v>
      </c>
      <c r="D882" s="26"/>
      <c r="E882" s="26">
        <f>plan_id</f>
        <v>510</v>
      </c>
      <c r="F882" s="26">
        <f t="shared" si="1"/>
        <v>2005</v>
      </c>
      <c r="G882" s="26">
        <f>VLOOKUP(INDIRECT(CHAR(39)&amp;$A882&amp;CHAR(39)&amp;"!r2c"&amp;$C882,0),variables,2,0)</f>
        <v>10801</v>
      </c>
      <c r="H882" s="29">
        <f t="array" ref="H882">IF(AND(G882&gt;=10861,G882&lt;=10863),TEXT(INDIRECT(CHAR(39)&amp;$A882&amp;CHAR(39)&amp;"!r"&amp;$B882&amp;"c"&amp;$C882,0),"dd-mmm-yyyy"),(INDIRECT(CHAR(39)&amp;$A882&amp;CHAR(39)&amp;"!r"&amp;$B882&amp;"c"&amp;$C882,0)))</f>
        <v>-682294000</v>
      </c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3.5" customHeight="1">
      <c r="A883" s="26" t="s">
        <v>785</v>
      </c>
      <c r="B883" s="26">
        <f t="shared" si="17"/>
        <v>8</v>
      </c>
      <c r="C883" s="26">
        <f t="shared" si="11"/>
        <v>63</v>
      </c>
      <c r="D883" s="26"/>
      <c r="E883" s="26">
        <f>plan_id</f>
        <v>510</v>
      </c>
      <c r="F883" s="26">
        <f t="shared" si="1"/>
        <v>2005</v>
      </c>
      <c r="G883" s="26">
        <f>VLOOKUP(INDIRECT(CHAR(39)&amp;$A883&amp;CHAR(39)&amp;"!r2c"&amp;$C883,0),variables,2,0)</f>
        <v>10802</v>
      </c>
      <c r="H883" s="29">
        <f t="array" ref="H883">IF(AND(G883&gt;=10861,G883&lt;=10863),TEXT(INDIRECT(CHAR(39)&amp;$A883&amp;CHAR(39)&amp;"!r"&amp;$B883&amp;"c"&amp;$C883,0),"dd-mmm-yyyy"),(INDIRECT(CHAR(39)&amp;$A883&amp;CHAR(39)&amp;"!r"&amp;$B883&amp;"c"&amp;$C883,0)))</f>
        <v>8779000</v>
      </c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3.5" customHeight="1">
      <c r="A884" s="26" t="s">
        <v>785</v>
      </c>
      <c r="B884" s="26">
        <f t="shared" si="17"/>
        <v>8</v>
      </c>
      <c r="C884" s="26">
        <f t="shared" si="11"/>
        <v>64</v>
      </c>
      <c r="D884" s="26"/>
      <c r="E884" s="26">
        <f>plan_id</f>
        <v>510</v>
      </c>
      <c r="F884" s="26">
        <f t="shared" si="1"/>
        <v>2005</v>
      </c>
      <c r="G884" s="26">
        <f>VLOOKUP(INDIRECT(CHAR(39)&amp;$A884&amp;CHAR(39)&amp;"!r2c"&amp;$C884,0),variables,2,0)</f>
        <v>10803</v>
      </c>
      <c r="H884" s="29" t="str">
        <f t="array" ref="H884">IF(AND(G884&gt;=10861,G884&lt;=10863),TEXT(INDIRECT(CHAR(39)&amp;$A884&amp;CHAR(39)&amp;"!r"&amp;$B884&amp;"c"&amp;$C884,0),"dd-mmm-yyyy"),(INDIRECT(CHAR(39)&amp;$A884&amp;CHAR(39)&amp;"!r"&amp;$B884&amp;"c"&amp;$C884,0)))</f>
        <v/>
      </c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3.5" customHeight="1">
      <c r="A885" s="26" t="s">
        <v>785</v>
      </c>
      <c r="B885" s="26">
        <f t="shared" si="17"/>
        <v>8</v>
      </c>
      <c r="C885" s="26">
        <f t="shared" si="11"/>
        <v>65</v>
      </c>
      <c r="D885" s="26"/>
      <c r="E885" s="26">
        <f>plan_id</f>
        <v>510</v>
      </c>
      <c r="F885" s="26">
        <f t="shared" si="1"/>
        <v>2005</v>
      </c>
      <c r="G885" s="26">
        <f>VLOOKUP(INDIRECT(CHAR(39)&amp;$A885&amp;CHAR(39)&amp;"!r2c"&amp;$C885,0),variables,2,0)</f>
        <v>10804</v>
      </c>
      <c r="H885" s="29" t="str">
        <f t="array" ref="H885">IF(AND(G885&gt;=10861,G885&lt;=10863),TEXT(INDIRECT(CHAR(39)&amp;$A885&amp;CHAR(39)&amp;"!r"&amp;$B885&amp;"c"&amp;$C885,0),"dd-mmm-yyyy"),(INDIRECT(CHAR(39)&amp;$A885&amp;CHAR(39)&amp;"!r"&amp;$B885&amp;"c"&amp;$C885,0)))</f>
        <v/>
      </c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3.5" customHeight="1">
      <c r="A886" s="26" t="s">
        <v>785</v>
      </c>
      <c r="B886" s="26">
        <f t="shared" si="17"/>
        <v>8</v>
      </c>
      <c r="C886" s="26">
        <f t="shared" si="11"/>
        <v>66</v>
      </c>
      <c r="D886" s="26"/>
      <c r="E886" s="26">
        <f>plan_id</f>
        <v>510</v>
      </c>
      <c r="F886" s="26">
        <f t="shared" si="1"/>
        <v>2005</v>
      </c>
      <c r="G886" s="26">
        <f>VLOOKUP(INDIRECT(CHAR(39)&amp;$A886&amp;CHAR(39)&amp;"!r2c"&amp;$C886,0),variables,2,0)</f>
        <v>10805</v>
      </c>
      <c r="H886" s="29" t="str">
        <f t="array" ref="H886">IF(AND(G886&gt;=10861,G886&lt;=10863),TEXT(INDIRECT(CHAR(39)&amp;$A886&amp;CHAR(39)&amp;"!r"&amp;$B886&amp;"c"&amp;$C886,0),"dd-mmm-yyyy"),(INDIRECT(CHAR(39)&amp;$A886&amp;CHAR(39)&amp;"!r"&amp;$B886&amp;"c"&amp;$C886,0)))</f>
        <v/>
      </c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3.5" customHeight="1">
      <c r="A887" s="26" t="s">
        <v>785</v>
      </c>
      <c r="B887" s="26">
        <f t="shared" si="17"/>
        <v>8</v>
      </c>
      <c r="C887" s="26">
        <f t="shared" si="11"/>
        <v>67</v>
      </c>
      <c r="D887" s="26"/>
      <c r="E887" s="26">
        <f>plan_id</f>
        <v>510</v>
      </c>
      <c r="F887" s="26">
        <f t="shared" si="1"/>
        <v>2005</v>
      </c>
      <c r="G887" s="26">
        <f>VLOOKUP(INDIRECT(CHAR(39)&amp;$A887&amp;CHAR(39)&amp;"!r2c"&amp;$C887,0),variables,2,0)</f>
        <v>10806</v>
      </c>
      <c r="H887" s="29" t="str">
        <f t="array" ref="H887">IF(AND(G887&gt;=10861,G887&lt;=10863),TEXT(INDIRECT(CHAR(39)&amp;$A887&amp;CHAR(39)&amp;"!r"&amp;$B887&amp;"c"&amp;$C887,0),"dd-mmm-yyyy"),(INDIRECT(CHAR(39)&amp;$A887&amp;CHAR(39)&amp;"!r"&amp;$B887&amp;"c"&amp;$C887,0)))</f>
        <v/>
      </c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3.5" customHeight="1">
      <c r="A888" s="26" t="s">
        <v>785</v>
      </c>
      <c r="B888" s="26">
        <f t="shared" ref="B888:B913" si="18">B887</f>
        <v>8</v>
      </c>
      <c r="C888" s="26">
        <f t="shared" si="11"/>
        <v>68</v>
      </c>
      <c r="D888" s="26"/>
      <c r="E888" s="26">
        <f>plan_id</f>
        <v>510</v>
      </c>
      <c r="F888" s="26">
        <f t="shared" si="1"/>
        <v>2005</v>
      </c>
      <c r="G888" s="26">
        <f>VLOOKUP(INDIRECT(CHAR(39)&amp;$A888&amp;CHAR(39)&amp;"!r2c"&amp;$C888,0),variables,2,0)</f>
        <v>10807</v>
      </c>
      <c r="H888" s="29" t="str">
        <f t="array" ref="H888">IF(AND(G888&gt;=10861,G888&lt;=10863),TEXT(INDIRECT(CHAR(39)&amp;$A888&amp;CHAR(39)&amp;"!r"&amp;$B888&amp;"c"&amp;$C888,0),"dd-mmm-yyyy"),(INDIRECT(CHAR(39)&amp;$A888&amp;CHAR(39)&amp;"!r"&amp;$B888&amp;"c"&amp;$C888,0)))</f>
        <v/>
      </c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3.5" customHeight="1">
      <c r="A889" s="26" t="s">
        <v>785</v>
      </c>
      <c r="B889" s="26">
        <f t="shared" si="18"/>
        <v>8</v>
      </c>
      <c r="C889" s="26">
        <f t="shared" si="11"/>
        <v>69</v>
      </c>
      <c r="D889" s="26"/>
      <c r="E889" s="26">
        <f>plan_id</f>
        <v>510</v>
      </c>
      <c r="F889" s="26">
        <f t="shared" si="1"/>
        <v>2005</v>
      </c>
      <c r="G889" s="26">
        <f>VLOOKUP(INDIRECT(CHAR(39)&amp;$A889&amp;CHAR(39)&amp;"!r2c"&amp;$C889,0),variables,2,0)</f>
        <v>10808</v>
      </c>
      <c r="H889" s="29" t="str">
        <f t="array" ref="H889">IF(AND(G889&gt;=10861,G889&lt;=10863),TEXT(INDIRECT(CHAR(39)&amp;$A889&amp;CHAR(39)&amp;"!r"&amp;$B889&amp;"c"&amp;$C889,0),"dd-mmm-yyyy"),(INDIRECT(CHAR(39)&amp;$A889&amp;CHAR(39)&amp;"!r"&amp;$B889&amp;"c"&amp;$C889,0)))</f>
        <v/>
      </c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3.5" customHeight="1">
      <c r="A890" s="26" t="s">
        <v>785</v>
      </c>
      <c r="B890" s="26">
        <f t="shared" si="18"/>
        <v>8</v>
      </c>
      <c r="C890" s="26">
        <f t="shared" si="11"/>
        <v>70</v>
      </c>
      <c r="D890" s="26"/>
      <c r="E890" s="26">
        <f>plan_id</f>
        <v>510</v>
      </c>
      <c r="F890" s="26">
        <f t="shared" si="1"/>
        <v>2005</v>
      </c>
      <c r="G890" s="26">
        <f>VLOOKUP(INDIRECT(CHAR(39)&amp;$A890&amp;CHAR(39)&amp;"!r2c"&amp;$C890,0),variables,2,0)</f>
        <v>10809</v>
      </c>
      <c r="H890" s="29" t="str">
        <f t="array" ref="H890">IF(AND(G890&gt;=10861,G890&lt;=10863),TEXT(INDIRECT(CHAR(39)&amp;$A890&amp;CHAR(39)&amp;"!r"&amp;$B890&amp;"c"&amp;$C890,0),"dd-mmm-yyyy"),(INDIRECT(CHAR(39)&amp;$A890&amp;CHAR(39)&amp;"!r"&amp;$B890&amp;"c"&amp;$C890,0)))</f>
        <v/>
      </c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3.5" customHeight="1">
      <c r="A891" s="26" t="s">
        <v>785</v>
      </c>
      <c r="B891" s="26">
        <f t="shared" si="18"/>
        <v>8</v>
      </c>
      <c r="C891" s="26">
        <f t="shared" si="11"/>
        <v>71</v>
      </c>
      <c r="D891" s="26"/>
      <c r="E891" s="26">
        <f>plan_id</f>
        <v>510</v>
      </c>
      <c r="F891" s="26">
        <f t="shared" si="1"/>
        <v>2005</v>
      </c>
      <c r="G891" s="26">
        <f>VLOOKUP(INDIRECT(CHAR(39)&amp;$A891&amp;CHAR(39)&amp;"!r2c"&amp;$C891,0),variables,2,0)</f>
        <v>10810</v>
      </c>
      <c r="H891" s="29">
        <f t="array" ref="H891">IF(AND(G891&gt;=10861,G891&lt;=10863),TEXT(INDIRECT(CHAR(39)&amp;$A891&amp;CHAR(39)&amp;"!r"&amp;$B891&amp;"c"&amp;$C891,0),"dd-mmm-yyyy"),(INDIRECT(CHAR(39)&amp;$A891&amp;CHAR(39)&amp;"!r"&amp;$B891&amp;"c"&amp;$C891,0)))</f>
        <v>19022000</v>
      </c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3.5" customHeight="1">
      <c r="A892" s="26" t="s">
        <v>785</v>
      </c>
      <c r="B892" s="26">
        <f t="shared" si="18"/>
        <v>8</v>
      </c>
      <c r="C892" s="26">
        <f t="shared" si="11"/>
        <v>72</v>
      </c>
      <c r="D892" s="26"/>
      <c r="E892" s="26">
        <f>plan_id</f>
        <v>510</v>
      </c>
      <c r="F892" s="26">
        <f t="shared" si="1"/>
        <v>2005</v>
      </c>
      <c r="G892" s="26">
        <f>VLOOKUP(INDIRECT(CHAR(39)&amp;$A892&amp;CHAR(39)&amp;"!r2c"&amp;$C892,0),variables,2,0)</f>
        <v>10811</v>
      </c>
      <c r="H892" s="29" t="str">
        <f t="array" ref="H892">IF(AND(G892&gt;=10861,G892&lt;=10863),TEXT(INDIRECT(CHAR(39)&amp;$A892&amp;CHAR(39)&amp;"!r"&amp;$B892&amp;"c"&amp;$C892,0),"dd-mmm-yyyy"),(INDIRECT(CHAR(39)&amp;$A892&amp;CHAR(39)&amp;"!r"&amp;$B892&amp;"c"&amp;$C892,0)))</f>
        <v/>
      </c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3.5" customHeight="1">
      <c r="A893" s="26" t="s">
        <v>785</v>
      </c>
      <c r="B893" s="26">
        <f t="shared" si="18"/>
        <v>8</v>
      </c>
      <c r="C893" s="26">
        <f t="shared" si="11"/>
        <v>73</v>
      </c>
      <c r="D893" s="26"/>
      <c r="E893" s="26">
        <f>plan_id</f>
        <v>510</v>
      </c>
      <c r="F893" s="26">
        <f t="shared" si="1"/>
        <v>2005</v>
      </c>
      <c r="G893" s="26">
        <f>VLOOKUP(INDIRECT(CHAR(39)&amp;$A893&amp;CHAR(39)&amp;"!r2c"&amp;$C893,0),variables,2,0)</f>
        <v>10812</v>
      </c>
      <c r="H893" s="29" t="str">
        <f t="array" ref="H893">IF(AND(G893&gt;=10861,G893&lt;=10863),TEXT(INDIRECT(CHAR(39)&amp;$A893&amp;CHAR(39)&amp;"!r"&amp;$B893&amp;"c"&amp;$C893,0),"dd-mmm-yyyy"),(INDIRECT(CHAR(39)&amp;$A893&amp;CHAR(39)&amp;"!r"&amp;$B893&amp;"c"&amp;$C893,0)))</f>
        <v/>
      </c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3.5" customHeight="1">
      <c r="A894" s="26" t="s">
        <v>785</v>
      </c>
      <c r="B894" s="26">
        <f t="shared" si="18"/>
        <v>8</v>
      </c>
      <c r="C894" s="26">
        <f t="shared" si="11"/>
        <v>74</v>
      </c>
      <c r="D894" s="26"/>
      <c r="E894" s="26">
        <f>plan_id</f>
        <v>510</v>
      </c>
      <c r="F894" s="26">
        <f t="shared" si="1"/>
        <v>2005</v>
      </c>
      <c r="G894" s="26">
        <f>VLOOKUP(INDIRECT(CHAR(39)&amp;$A894&amp;CHAR(39)&amp;"!r2c"&amp;$C894,0),variables,2,0)</f>
        <v>10813</v>
      </c>
      <c r="H894" s="29" t="str">
        <f t="array" ref="H894">IF(AND(G894&gt;=10861,G894&lt;=10863),TEXT(INDIRECT(CHAR(39)&amp;$A894&amp;CHAR(39)&amp;"!r"&amp;$B894&amp;"c"&amp;$C894,0),"dd-mmm-yyyy"),(INDIRECT(CHAR(39)&amp;$A894&amp;CHAR(39)&amp;"!r"&amp;$B894&amp;"c"&amp;$C894,0)))</f>
        <v/>
      </c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3.5" customHeight="1">
      <c r="A895" s="26" t="s">
        <v>785</v>
      </c>
      <c r="B895" s="26">
        <f t="shared" si="18"/>
        <v>8</v>
      </c>
      <c r="C895" s="26">
        <f t="shared" si="11"/>
        <v>75</v>
      </c>
      <c r="D895" s="26"/>
      <c r="E895" s="26">
        <f>plan_id</f>
        <v>510</v>
      </c>
      <c r="F895" s="26">
        <f t="shared" si="1"/>
        <v>2005</v>
      </c>
      <c r="G895" s="26">
        <f>VLOOKUP(INDIRECT(CHAR(39)&amp;$A895&amp;CHAR(39)&amp;"!r2c"&amp;$C895,0),variables,2,0)</f>
        <v>10814</v>
      </c>
      <c r="H895" s="29" t="str">
        <f t="array" ref="H895">IF(AND(G895&gt;=10861,G895&lt;=10863),TEXT(INDIRECT(CHAR(39)&amp;$A895&amp;CHAR(39)&amp;"!r"&amp;$B895&amp;"c"&amp;$C895,0),"dd-mmm-yyyy"),(INDIRECT(CHAR(39)&amp;$A895&amp;CHAR(39)&amp;"!r"&amp;$B895&amp;"c"&amp;$C895,0)))</f>
        <v/>
      </c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3.5" customHeight="1">
      <c r="A896" s="26" t="s">
        <v>785</v>
      </c>
      <c r="B896" s="26">
        <f t="shared" si="18"/>
        <v>8</v>
      </c>
      <c r="C896" s="26">
        <f t="shared" si="11"/>
        <v>76</v>
      </c>
      <c r="D896" s="26"/>
      <c r="E896" s="26">
        <f>plan_id</f>
        <v>510</v>
      </c>
      <c r="F896" s="26">
        <f t="shared" si="1"/>
        <v>2005</v>
      </c>
      <c r="G896" s="26">
        <f>VLOOKUP(INDIRECT(CHAR(39)&amp;$A896&amp;CHAR(39)&amp;"!r2c"&amp;$C896,0),variables,2,0)</f>
        <v>10815</v>
      </c>
      <c r="H896" s="29">
        <f t="array" ref="H896">IF(AND(G896&gt;=10861,G896&lt;=10863),TEXT(INDIRECT(CHAR(39)&amp;$A896&amp;CHAR(39)&amp;"!r"&amp;$B896&amp;"c"&amp;$C896,0),"dd-mmm-yyyy"),(INDIRECT(CHAR(39)&amp;$A896&amp;CHAR(39)&amp;"!r"&amp;$B896&amp;"c"&amp;$C896,0)))</f>
        <v>18830000</v>
      </c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3.5" customHeight="1">
      <c r="A897" s="26" t="s">
        <v>785</v>
      </c>
      <c r="B897" s="26">
        <f t="shared" si="18"/>
        <v>8</v>
      </c>
      <c r="C897" s="26">
        <f t="shared" si="11"/>
        <v>77</v>
      </c>
      <c r="D897" s="26"/>
      <c r="E897" s="26">
        <f>plan_id</f>
        <v>510</v>
      </c>
      <c r="F897" s="26">
        <f t="shared" si="1"/>
        <v>2005</v>
      </c>
      <c r="G897" s="26">
        <f>VLOOKUP(INDIRECT(CHAR(39)&amp;$A897&amp;CHAR(39)&amp;"!r2c"&amp;$C897,0),variables,2,0)</f>
        <v>10816</v>
      </c>
      <c r="H897" s="29">
        <f t="array" ref="H897">IF(AND(G897&gt;=10861,G897&lt;=10863),TEXT(INDIRECT(CHAR(39)&amp;$A897&amp;CHAR(39)&amp;"!r"&amp;$B897&amp;"c"&amp;$C897,0),"dd-mmm-yyyy"),(INDIRECT(CHAR(39)&amp;$A897&amp;CHAR(39)&amp;"!r"&amp;$B897&amp;"c"&amp;$C897,0)))</f>
        <v>236687000</v>
      </c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3.5" customHeight="1">
      <c r="A898" s="26" t="s">
        <v>785</v>
      </c>
      <c r="B898" s="26">
        <f t="shared" si="18"/>
        <v>8</v>
      </c>
      <c r="C898" s="26">
        <f t="shared" si="11"/>
        <v>78</v>
      </c>
      <c r="D898" s="26"/>
      <c r="E898" s="26">
        <f>plan_id</f>
        <v>510</v>
      </c>
      <c r="F898" s="26">
        <f t="shared" si="1"/>
        <v>2005</v>
      </c>
      <c r="G898" s="26">
        <f>VLOOKUP(INDIRECT(CHAR(39)&amp;$A898&amp;CHAR(39)&amp;"!r2c"&amp;$C898,0),variables,2,0)</f>
        <v>10817</v>
      </c>
      <c r="H898" s="29" t="str">
        <f t="array" ref="H898">IF(AND(G898&gt;=10861,G898&lt;=10863),TEXT(INDIRECT(CHAR(39)&amp;$A898&amp;CHAR(39)&amp;"!r"&amp;$B898&amp;"c"&amp;$C898,0),"dd-mmm-yyyy"),(INDIRECT(CHAR(39)&amp;$A898&amp;CHAR(39)&amp;"!r"&amp;$B898&amp;"c"&amp;$C898,0)))</f>
        <v/>
      </c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3.5" customHeight="1">
      <c r="A899" s="26" t="s">
        <v>785</v>
      </c>
      <c r="B899" s="26">
        <f t="shared" si="18"/>
        <v>8</v>
      </c>
      <c r="C899" s="26">
        <f t="shared" si="11"/>
        <v>79</v>
      </c>
      <c r="D899" s="26"/>
      <c r="E899" s="26">
        <f>plan_id</f>
        <v>510</v>
      </c>
      <c r="F899" s="26">
        <f t="shared" si="1"/>
        <v>2005</v>
      </c>
      <c r="G899" s="26">
        <f>VLOOKUP(INDIRECT(CHAR(39)&amp;$A899&amp;CHAR(39)&amp;"!r2c"&amp;$C899,0),variables,2,0)</f>
        <v>10818</v>
      </c>
      <c r="H899" s="29">
        <f t="array" ref="H899">IF(AND(G899&gt;=10861,G899&lt;=10863),TEXT(INDIRECT(CHAR(39)&amp;$A899&amp;CHAR(39)&amp;"!r"&amp;$B899&amp;"c"&amp;$C899,0),"dd-mmm-yyyy"),(INDIRECT(CHAR(39)&amp;$A899&amp;CHAR(39)&amp;"!r"&amp;$B899&amp;"c"&amp;$C899,0)))</f>
        <v>23509000</v>
      </c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3.5" customHeight="1">
      <c r="A900" s="26" t="s">
        <v>785</v>
      </c>
      <c r="B900" s="26">
        <f t="shared" si="18"/>
        <v>8</v>
      </c>
      <c r="C900" s="26">
        <f t="shared" si="11"/>
        <v>80</v>
      </c>
      <c r="D900" s="26"/>
      <c r="E900" s="26">
        <f>plan_id</f>
        <v>510</v>
      </c>
      <c r="F900" s="26">
        <f t="shared" si="1"/>
        <v>2005</v>
      </c>
      <c r="G900" s="26">
        <f>VLOOKUP(INDIRECT(CHAR(39)&amp;$A900&amp;CHAR(39)&amp;"!r2c"&amp;$C900,0),variables,2,0)</f>
        <v>10819</v>
      </c>
      <c r="H900" s="29" t="str">
        <f t="array" ref="H900">IF(AND(G900&gt;=10861,G900&lt;=10863),TEXT(INDIRECT(CHAR(39)&amp;$A900&amp;CHAR(39)&amp;"!r"&amp;$B900&amp;"c"&amp;$C900,0),"dd-mmm-yyyy"),(INDIRECT(CHAR(39)&amp;$A900&amp;CHAR(39)&amp;"!r"&amp;$B900&amp;"c"&amp;$C900,0)))</f>
        <v/>
      </c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3.5" customHeight="1">
      <c r="A901" s="26" t="s">
        <v>785</v>
      </c>
      <c r="B901" s="26">
        <f t="shared" si="18"/>
        <v>8</v>
      </c>
      <c r="C901" s="26">
        <f t="shared" si="11"/>
        <v>81</v>
      </c>
      <c r="D901" s="26"/>
      <c r="E901" s="26">
        <f>plan_id</f>
        <v>510</v>
      </c>
      <c r="F901" s="26">
        <f t="shared" si="1"/>
        <v>2005</v>
      </c>
      <c r="G901" s="26">
        <f>VLOOKUP(INDIRECT(CHAR(39)&amp;$A901&amp;CHAR(39)&amp;"!r2c"&amp;$C901,0),variables,2,0)</f>
        <v>10820</v>
      </c>
      <c r="H901" s="29">
        <f t="array" ref="H901">IF(AND(G901&gt;=10861,G901&lt;=10863),TEXT(INDIRECT(CHAR(39)&amp;$A901&amp;CHAR(39)&amp;"!r"&amp;$B901&amp;"c"&amp;$C901,0),"dd-mmm-yyyy"),(INDIRECT(CHAR(39)&amp;$A901&amp;CHAR(39)&amp;"!r"&amp;$B901&amp;"c"&amp;$C901,0)))</f>
        <v>865043000</v>
      </c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3.5" customHeight="1">
      <c r="A902" s="26" t="s">
        <v>785</v>
      </c>
      <c r="B902" s="26">
        <f t="shared" si="18"/>
        <v>8</v>
      </c>
      <c r="C902" s="26">
        <f t="shared" si="11"/>
        <v>82</v>
      </c>
      <c r="D902" s="26"/>
      <c r="E902" s="26">
        <f>plan_id</f>
        <v>510</v>
      </c>
      <c r="F902" s="26">
        <f t="shared" si="1"/>
        <v>2005</v>
      </c>
      <c r="G902" s="26">
        <f>VLOOKUP(INDIRECT(CHAR(39)&amp;$A902&amp;CHAR(39)&amp;"!r2c"&amp;$C902,0),variables,2,0)</f>
        <v>10821</v>
      </c>
      <c r="H902" s="29" t="str">
        <f t="array" ref="H902">IF(AND(G902&gt;=10861,G902&lt;=10863),TEXT(INDIRECT(CHAR(39)&amp;$A902&amp;CHAR(39)&amp;"!r"&amp;$B902&amp;"c"&amp;$C902,0),"dd-mmm-yyyy"),(INDIRECT(CHAR(39)&amp;$A902&amp;CHAR(39)&amp;"!r"&amp;$B902&amp;"c"&amp;$C902,0)))</f>
        <v/>
      </c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3.5" customHeight="1">
      <c r="A903" s="26" t="s">
        <v>785</v>
      </c>
      <c r="B903" s="26">
        <f t="shared" si="18"/>
        <v>8</v>
      </c>
      <c r="C903" s="26">
        <f t="shared" si="11"/>
        <v>83</v>
      </c>
      <c r="D903" s="26"/>
      <c r="E903" s="26">
        <f>plan_id</f>
        <v>510</v>
      </c>
      <c r="F903" s="26">
        <f t="shared" si="1"/>
        <v>2005</v>
      </c>
      <c r="G903" s="26">
        <f>VLOOKUP(INDIRECT(CHAR(39)&amp;$A903&amp;CHAR(39)&amp;"!r2c"&amp;$C903,0),variables,2,0)</f>
        <v>10822</v>
      </c>
      <c r="H903" s="29" t="str">
        <f t="array" ref="H903">IF(AND(G903&gt;=10861,G903&lt;=10863),TEXT(INDIRECT(CHAR(39)&amp;$A903&amp;CHAR(39)&amp;"!r"&amp;$B903&amp;"c"&amp;$C903,0),"dd-mmm-yyyy"),(INDIRECT(CHAR(39)&amp;$A903&amp;CHAR(39)&amp;"!r"&amp;$B903&amp;"c"&amp;$C903,0)))</f>
        <v/>
      </c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3.5" customHeight="1">
      <c r="A904" s="26" t="s">
        <v>785</v>
      </c>
      <c r="B904" s="26">
        <f t="shared" si="18"/>
        <v>8</v>
      </c>
      <c r="C904" s="26">
        <f t="shared" si="11"/>
        <v>84</v>
      </c>
      <c r="D904" s="26"/>
      <c r="E904" s="26">
        <f>plan_id</f>
        <v>510</v>
      </c>
      <c r="F904" s="26">
        <f t="shared" si="1"/>
        <v>2005</v>
      </c>
      <c r="G904" s="26">
        <f>VLOOKUP(INDIRECT(CHAR(39)&amp;$A904&amp;CHAR(39)&amp;"!r2c"&amp;$C904,0),variables,2,0)</f>
        <v>10829</v>
      </c>
      <c r="H904" s="29" t="str">
        <f t="array" ref="H904">IF(AND(G904&gt;=10861,G904&lt;=10863),TEXT(INDIRECT(CHAR(39)&amp;$A904&amp;CHAR(39)&amp;"!r"&amp;$B904&amp;"c"&amp;$C904,0),"dd-mmm-yyyy"),(INDIRECT(CHAR(39)&amp;$A904&amp;CHAR(39)&amp;"!r"&amp;$B904&amp;"c"&amp;$C904,0)))</f>
        <v/>
      </c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3.5" customHeight="1">
      <c r="A905" s="26" t="s">
        <v>785</v>
      </c>
      <c r="B905" s="26">
        <f t="shared" si="18"/>
        <v>8</v>
      </c>
      <c r="C905" s="26">
        <f t="shared" si="11"/>
        <v>85</v>
      </c>
      <c r="D905" s="26"/>
      <c r="E905" s="26">
        <f>plan_id</f>
        <v>510</v>
      </c>
      <c r="F905" s="26">
        <f t="shared" si="1"/>
        <v>2005</v>
      </c>
      <c r="G905" s="26">
        <f>VLOOKUP(INDIRECT(CHAR(39)&amp;$A905&amp;CHAR(39)&amp;"!r2c"&amp;$C905,0),variables,2,0)</f>
        <v>10823</v>
      </c>
      <c r="H905" s="29">
        <f t="array" ref="H905">IF(AND(G905&gt;=10861,G905&lt;=10863),TEXT(INDIRECT(CHAR(39)&amp;$A905&amp;CHAR(39)&amp;"!r"&amp;$B905&amp;"c"&amp;$C905,0),"dd-mmm-yyyy"),(INDIRECT(CHAR(39)&amp;$A905&amp;CHAR(39)&amp;"!r"&amp;$B905&amp;"c"&amp;$C905,0)))</f>
        <v>2587089000</v>
      </c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3.5" customHeight="1">
      <c r="A906" s="26" t="s">
        <v>785</v>
      </c>
      <c r="B906" s="26">
        <f t="shared" si="18"/>
        <v>8</v>
      </c>
      <c r="C906" s="26">
        <f t="shared" si="11"/>
        <v>86</v>
      </c>
      <c r="D906" s="26"/>
      <c r="E906" s="26">
        <f>plan_id</f>
        <v>510</v>
      </c>
      <c r="F906" s="26">
        <f t="shared" si="1"/>
        <v>2005</v>
      </c>
      <c r="G906" s="26">
        <f>VLOOKUP(INDIRECT(CHAR(39)&amp;$A906&amp;CHAR(39)&amp;"!r2c"&amp;$C906,0),variables,2,0)</f>
        <v>10798</v>
      </c>
      <c r="H906" s="29" t="str">
        <f t="array" ref="H906">IF(AND(G906&gt;=10861,G906&lt;=10863),TEXT(INDIRECT(CHAR(39)&amp;$A906&amp;CHAR(39)&amp;"!r"&amp;$B906&amp;"c"&amp;$C906,0),"dd-mmm-yyyy"),(INDIRECT(CHAR(39)&amp;$A906&amp;CHAR(39)&amp;"!r"&amp;$B906&amp;"c"&amp;$C906,0)))</f>
        <v/>
      </c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3.5" customHeight="1">
      <c r="A907" s="26" t="s">
        <v>785</v>
      </c>
      <c r="B907" s="26">
        <f t="shared" si="18"/>
        <v>8</v>
      </c>
      <c r="C907" s="26">
        <f t="shared" si="11"/>
        <v>87</v>
      </c>
      <c r="D907" s="26"/>
      <c r="E907" s="26">
        <f>plan_id</f>
        <v>510</v>
      </c>
      <c r="F907" s="26">
        <f t="shared" si="1"/>
        <v>2005</v>
      </c>
      <c r="G907" s="26">
        <f>VLOOKUP(INDIRECT(CHAR(39)&amp;$A907&amp;CHAR(39)&amp;"!r2c"&amp;$C907,0),variables,2,0)</f>
        <v>10799</v>
      </c>
      <c r="H907" s="29" t="str">
        <f t="array" ref="H907">IF(AND(G907&gt;=10861,G907&lt;=10863),TEXT(INDIRECT(CHAR(39)&amp;$A907&amp;CHAR(39)&amp;"!r"&amp;$B907&amp;"c"&amp;$C907,0),"dd-mmm-yyyy"),(INDIRECT(CHAR(39)&amp;$A907&amp;CHAR(39)&amp;"!r"&amp;$B907&amp;"c"&amp;$C907,0)))</f>
        <v/>
      </c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3.5" customHeight="1">
      <c r="A908" s="26" t="s">
        <v>785</v>
      </c>
      <c r="B908" s="26">
        <f t="shared" si="18"/>
        <v>8</v>
      </c>
      <c r="C908" s="26">
        <f t="shared" si="11"/>
        <v>88</v>
      </c>
      <c r="D908" s="26"/>
      <c r="E908" s="26">
        <f>plan_id</f>
        <v>510</v>
      </c>
      <c r="F908" s="26">
        <f t="shared" si="1"/>
        <v>2005</v>
      </c>
      <c r="G908" s="26">
        <f>VLOOKUP(INDIRECT(CHAR(39)&amp;$A908&amp;CHAR(39)&amp;"!r2c"&amp;$C908,0),variables,2,0)</f>
        <v>10800</v>
      </c>
      <c r="H908" s="29" t="str">
        <f t="array" ref="H908">IF(AND(G908&gt;=10861,G908&lt;=10863),TEXT(INDIRECT(CHAR(39)&amp;$A908&amp;CHAR(39)&amp;"!r"&amp;$B908&amp;"c"&amp;$C908,0),"dd-mmm-yyyy"),(INDIRECT(CHAR(39)&amp;$A908&amp;CHAR(39)&amp;"!r"&amp;$B908&amp;"c"&amp;$C908,0)))</f>
        <v/>
      </c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3.5" customHeight="1">
      <c r="A909" s="26" t="s">
        <v>785</v>
      </c>
      <c r="B909" s="26">
        <f t="shared" si="18"/>
        <v>8</v>
      </c>
      <c r="C909" s="26">
        <f t="shared" si="11"/>
        <v>89</v>
      </c>
      <c r="D909" s="26"/>
      <c r="E909" s="26">
        <f>plan_id</f>
        <v>510</v>
      </c>
      <c r="F909" s="26">
        <f t="shared" si="1"/>
        <v>2005</v>
      </c>
      <c r="G909" s="26">
        <f>VLOOKUP(INDIRECT(CHAR(39)&amp;$A909&amp;CHAR(39)&amp;"!r2c"&amp;$C909,0),variables,2,0)</f>
        <v>10824</v>
      </c>
      <c r="H909" s="29">
        <f t="array" ref="H909">IF(AND(G909&gt;=10861,G909&lt;=10863),TEXT(INDIRECT(CHAR(39)&amp;$A909&amp;CHAR(39)&amp;"!r"&amp;$B909&amp;"c"&amp;$C909,0),"dd-mmm-yyyy"),(INDIRECT(CHAR(39)&amp;$A909&amp;CHAR(39)&amp;"!r"&amp;$B909&amp;"c"&amp;$C909,0)))</f>
        <v>771248000</v>
      </c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3.5" customHeight="1">
      <c r="A910" s="26" t="s">
        <v>785</v>
      </c>
      <c r="B910" s="26">
        <f t="shared" si="18"/>
        <v>8</v>
      </c>
      <c r="C910" s="26">
        <f t="shared" si="11"/>
        <v>90</v>
      </c>
      <c r="D910" s="26"/>
      <c r="E910" s="26">
        <f>plan_id</f>
        <v>510</v>
      </c>
      <c r="F910" s="26">
        <f t="shared" si="1"/>
        <v>2005</v>
      </c>
      <c r="G910" s="26">
        <f>VLOOKUP(INDIRECT(CHAR(39)&amp;$A910&amp;CHAR(39)&amp;"!r2c"&amp;$C910,0),variables,2,0)</f>
        <v>10825</v>
      </c>
      <c r="H910" s="29">
        <f t="array" ref="H910">IF(AND(G910&gt;=10861,G910&lt;=10863),TEXT(INDIRECT(CHAR(39)&amp;$A910&amp;CHAR(39)&amp;"!r"&amp;$B910&amp;"c"&amp;$C910,0),"dd-mmm-yyyy"),(INDIRECT(CHAR(39)&amp;$A910&amp;CHAR(39)&amp;"!r"&amp;$B910&amp;"c"&amp;$C910,0)))</f>
        <v>26425000</v>
      </c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3.5" customHeight="1">
      <c r="A911" s="26" t="s">
        <v>785</v>
      </c>
      <c r="B911" s="26">
        <f t="shared" si="18"/>
        <v>8</v>
      </c>
      <c r="C911" s="26">
        <f t="shared" si="11"/>
        <v>91</v>
      </c>
      <c r="D911" s="26"/>
      <c r="E911" s="26">
        <f>plan_id</f>
        <v>510</v>
      </c>
      <c r="F911" s="26">
        <f t="shared" si="1"/>
        <v>2005</v>
      </c>
      <c r="G911" s="26">
        <f>VLOOKUP(INDIRECT(CHAR(39)&amp;$A911&amp;CHAR(39)&amp;"!r2c"&amp;$C911,0),variables,2,0)</f>
        <v>10826</v>
      </c>
      <c r="H911" s="29" t="str">
        <f t="array" ref="H911">IF(AND(G911&gt;=10861,G911&lt;=10863),TEXT(INDIRECT(CHAR(39)&amp;$A911&amp;CHAR(39)&amp;"!r"&amp;$B911&amp;"c"&amp;$C911,0),"dd-mmm-yyyy"),(INDIRECT(CHAR(39)&amp;$A911&amp;CHAR(39)&amp;"!r"&amp;$B911&amp;"c"&amp;$C911,0)))</f>
        <v/>
      </c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3.5" customHeight="1">
      <c r="A912" s="26" t="s">
        <v>785</v>
      </c>
      <c r="B912" s="26">
        <f t="shared" si="18"/>
        <v>8</v>
      </c>
      <c r="C912" s="26">
        <f t="shared" si="11"/>
        <v>92</v>
      </c>
      <c r="D912" s="26"/>
      <c r="E912" s="26">
        <f>plan_id</f>
        <v>510</v>
      </c>
      <c r="F912" s="26">
        <f t="shared" si="1"/>
        <v>2005</v>
      </c>
      <c r="G912" s="26">
        <f>VLOOKUP(INDIRECT(CHAR(39)&amp;$A912&amp;CHAR(39)&amp;"!r2c"&amp;$C912,0),variables,2,0)</f>
        <v>10828</v>
      </c>
      <c r="H912" s="29" t="str">
        <f t="array" ref="H912">IF(AND(G912&gt;=10861,G912&lt;=10863),TEXT(INDIRECT(CHAR(39)&amp;$A912&amp;CHAR(39)&amp;"!r"&amp;$B912&amp;"c"&amp;$C912,0),"dd-mmm-yyyy"),(INDIRECT(CHAR(39)&amp;$A912&amp;CHAR(39)&amp;"!r"&amp;$B912&amp;"c"&amp;$C912,0)))</f>
        <v/>
      </c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3.5" customHeight="1">
      <c r="A913" s="26" t="s">
        <v>785</v>
      </c>
      <c r="B913" s="26">
        <f t="shared" si="18"/>
        <v>8</v>
      </c>
      <c r="C913" s="26">
        <f t="shared" si="11"/>
        <v>93</v>
      </c>
      <c r="D913" s="26"/>
      <c r="E913" s="26">
        <f>plan_id</f>
        <v>510</v>
      </c>
      <c r="F913" s="26">
        <f t="shared" si="1"/>
        <v>2005</v>
      </c>
      <c r="G913" s="26">
        <f>VLOOKUP(INDIRECT(CHAR(39)&amp;$A913&amp;CHAR(39)&amp;"!r2c"&amp;$C913,0),variables,2,0)</f>
        <v>10827</v>
      </c>
      <c r="H913" s="28" t="str">
        <f t="array" ref="H913">IF(AND(G913&gt;=10861,G913&lt;=10863),TEXT(INDIRECT(CHAR(39)&amp;$A913&amp;CHAR(39)&amp;"!r"&amp;$B913&amp;"c"&amp;$C913,0),"dd-mmm-yyyy"),(INDIRECT(CHAR(39)&amp;$A913&amp;CHAR(39)&amp;"!r"&amp;$B913&amp;"c"&amp;$C913,0)))</f>
        <v/>
      </c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3.5" customHeight="1">
      <c r="A914" s="26" t="s">
        <v>785</v>
      </c>
      <c r="B914" s="26">
        <f t="shared" ref="B914:B978" si="19">B849+1</f>
        <v>9</v>
      </c>
      <c r="C914" s="26">
        <f t="shared" si="11"/>
        <v>3</v>
      </c>
      <c r="D914" s="26"/>
      <c r="E914" s="26">
        <f>plan_id</f>
        <v>510</v>
      </c>
      <c r="F914" s="26">
        <f t="shared" si="1"/>
        <v>2006</v>
      </c>
      <c r="G914" s="26">
        <f>VLOOKUP(INDIRECT(CHAR(39)&amp;$A914&amp;CHAR(39)&amp;"!r2c"&amp;$C914,0),variables,2,0)</f>
        <v>10703</v>
      </c>
      <c r="H914" s="28">
        <f t="array" ref="H914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3.5" customHeight="1">
      <c r="A915" s="26" t="s">
        <v>785</v>
      </c>
      <c r="B915" s="26">
        <f t="shared" si="19"/>
        <v>9</v>
      </c>
      <c r="C915" s="26">
        <f t="shared" si="11"/>
        <v>4</v>
      </c>
      <c r="D915" s="26"/>
      <c r="E915" s="26">
        <f>plan_id</f>
        <v>510</v>
      </c>
      <c r="F915" s="26">
        <f t="shared" si="1"/>
        <v>2006</v>
      </c>
      <c r="G915" s="26">
        <f>VLOOKUP(INDIRECT(CHAR(39)&amp;$A915&amp;CHAR(39)&amp;"!r2c"&amp;$C915,0),variables,2,0)</f>
        <v>10845</v>
      </c>
      <c r="H915" s="28" t="str">
        <f t="array" ref="H915">IF(AND(G915&gt;=10861,G915&lt;=10863),TEXT(INDIRECT(CHAR(39)&amp;$A915&amp;CHAR(39)&amp;"!r"&amp;$B915&amp;"c"&amp;$C915,0),"dd-mmm-yyyy"),(INDIRECT(CHAR(39)&amp;$A915&amp;CHAR(39)&amp;"!r"&amp;$B915&amp;"c"&amp;$C915,0)))</f>
        <v>BUCK CONSULTANTS, LLC</v>
      </c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3.5" customHeight="1">
      <c r="A916" s="26" t="s">
        <v>785</v>
      </c>
      <c r="B916" s="26">
        <f t="shared" si="19"/>
        <v>9</v>
      </c>
      <c r="C916" s="26">
        <f t="shared" si="11"/>
        <v>5</v>
      </c>
      <c r="D916" s="26"/>
      <c r="E916" s="26">
        <f>plan_id</f>
        <v>510</v>
      </c>
      <c r="F916" s="26">
        <f t="shared" si="1"/>
        <v>2006</v>
      </c>
      <c r="G916" s="26">
        <f>VLOOKUP(INDIRECT(CHAR(39)&amp;$A916&amp;CHAR(39)&amp;"!r2c"&amp;$C916,0),variables,2,0)</f>
        <v>10924</v>
      </c>
      <c r="H916" s="31" t="str">
        <f t="array" ref="H916">IF(AND(G916&gt;=10861,G916&lt;=10863),TEXT(INDIRECT(CHAR(39)&amp;$A916&amp;CHAR(39)&amp;"!r"&amp;$B916&amp;"c"&amp;$C916,0),"dd-mmm-yyyy"),(INDIRECT(CHAR(39)&amp;$A916&amp;CHAR(39)&amp;"!r"&amp;$B916&amp;"c"&amp;$C916,0)))</f>
        <v/>
      </c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3.5" customHeight="1">
      <c r="A917" s="26" t="s">
        <v>785</v>
      </c>
      <c r="B917" s="26">
        <f t="shared" si="19"/>
        <v>9</v>
      </c>
      <c r="C917" s="26">
        <f t="shared" si="11"/>
        <v>6</v>
      </c>
      <c r="D917" s="26"/>
      <c r="E917" s="26">
        <f>plan_id</f>
        <v>510</v>
      </c>
      <c r="F917" s="26">
        <f t="shared" si="1"/>
        <v>2006</v>
      </c>
      <c r="G917" s="26">
        <f>VLOOKUP(INDIRECT(CHAR(39)&amp;$A917&amp;CHAR(39)&amp;"!r2c"&amp;$C917,0),variables,2,0)</f>
        <v>10925</v>
      </c>
      <c r="H917" s="31">
        <f t="array" ref="H917">IF(AND(G917&gt;=10861,G917&lt;=10863),TEXT(INDIRECT(CHAR(39)&amp;$A917&amp;CHAR(39)&amp;"!r"&amp;$B917&amp;"c"&amp;$C917,0),"dd-mmm-yyyy"),(INDIRECT(CHAR(39)&amp;$A917&amp;CHAR(39)&amp;"!r"&amp;$B917&amp;"c"&amp;$C917,0)))</f>
        <v>0.0822</v>
      </c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3.5" customHeight="1">
      <c r="A918" s="26" t="s">
        <v>785</v>
      </c>
      <c r="B918" s="26">
        <f t="shared" si="19"/>
        <v>9</v>
      </c>
      <c r="C918" s="26">
        <f t="shared" si="11"/>
        <v>7</v>
      </c>
      <c r="D918" s="26"/>
      <c r="E918" s="26">
        <f>plan_id</f>
        <v>510</v>
      </c>
      <c r="F918" s="26">
        <f t="shared" si="1"/>
        <v>2006</v>
      </c>
      <c r="G918" s="26">
        <f>VLOOKUP(INDIRECT(CHAR(39)&amp;$A918&amp;CHAR(39)&amp;"!r2c"&amp;$C918,0),variables,2,0)</f>
        <v>10926</v>
      </c>
      <c r="H918" s="31">
        <f t="array" ref="H918">IF(AND(G918&gt;=10861,G918&lt;=10863),TEXT(INDIRECT(CHAR(39)&amp;$A918&amp;CHAR(39)&amp;"!r"&amp;$B918&amp;"c"&amp;$C918,0),"dd-mmm-yyyy"),(INDIRECT(CHAR(39)&amp;$A918&amp;CHAR(39)&amp;"!r"&amp;$B918&amp;"c"&amp;$C918,0)))</f>
        <v>0.1043</v>
      </c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3.5" customHeight="1">
      <c r="A919" s="26" t="s">
        <v>785</v>
      </c>
      <c r="B919" s="26">
        <f t="shared" si="19"/>
        <v>9</v>
      </c>
      <c r="C919" s="26">
        <f t="shared" si="11"/>
        <v>8</v>
      </c>
      <c r="D919" s="26"/>
      <c r="E919" s="26">
        <f>plan_id</f>
        <v>510</v>
      </c>
      <c r="F919" s="26">
        <f t="shared" si="1"/>
        <v>2006</v>
      </c>
      <c r="G919" s="26">
        <f>VLOOKUP(INDIRECT(CHAR(39)&amp;$A919&amp;CHAR(39)&amp;"!r2c"&amp;$C919,0),variables,2,0)</f>
        <v>10704</v>
      </c>
      <c r="H919" s="29" t="str">
        <f t="array" ref="H919">IF(AND(G919&gt;=10861,G919&lt;=10863),TEXT(INDIRECT(CHAR(39)&amp;$A919&amp;CHAR(39)&amp;"!r"&amp;$B919&amp;"c"&amp;$C919,0),"dd-mmm-yyyy"),(INDIRECT(CHAR(39)&amp;$A919&amp;CHAR(39)&amp;"!r"&amp;$B919&amp;"c"&amp;$C919,0)))</f>
        <v/>
      </c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3.5" customHeight="1">
      <c r="A920" s="26" t="s">
        <v>785</v>
      </c>
      <c r="B920" s="26">
        <f t="shared" si="19"/>
        <v>9</v>
      </c>
      <c r="C920" s="26">
        <f t="shared" si="11"/>
        <v>9</v>
      </c>
      <c r="D920" s="26"/>
      <c r="E920" s="26">
        <f>plan_id</f>
        <v>510</v>
      </c>
      <c r="F920" s="26">
        <f t="shared" si="1"/>
        <v>2006</v>
      </c>
      <c r="G920" s="26">
        <f>VLOOKUP(INDIRECT(CHAR(39)&amp;$A920&amp;CHAR(39)&amp;"!r2c"&amp;$C920,0),variables,2,0)</f>
        <v>10928</v>
      </c>
      <c r="H920" s="31" t="str">
        <f t="array" ref="H920">IF(AND(G920&gt;=10861,G920&lt;=10863),TEXT(INDIRECT(CHAR(39)&amp;$A920&amp;CHAR(39)&amp;"!r"&amp;$B920&amp;"c"&amp;$C920,0),"dd-mmm-yyyy"),(INDIRECT(CHAR(39)&amp;$A920&amp;CHAR(39)&amp;"!r"&amp;$B920&amp;"c"&amp;$C920,0)))</f>
        <v/>
      </c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3.5" customHeight="1">
      <c r="A921" s="26" t="s">
        <v>785</v>
      </c>
      <c r="B921" s="26">
        <f t="shared" si="19"/>
        <v>9</v>
      </c>
      <c r="C921" s="26">
        <f t="shared" si="11"/>
        <v>10</v>
      </c>
      <c r="D921" s="26"/>
      <c r="E921" s="26">
        <f>plan_id</f>
        <v>510</v>
      </c>
      <c r="F921" s="26">
        <f t="shared" si="1"/>
        <v>2006</v>
      </c>
      <c r="G921" s="26">
        <f>VLOOKUP(INDIRECT(CHAR(39)&amp;$A921&amp;CHAR(39)&amp;"!r2c"&amp;$C921,0),variables,2,0)</f>
        <v>10929</v>
      </c>
      <c r="H921" s="31">
        <f t="array" ref="H921">IF(AND(G921&gt;=10861,G921&lt;=10863),TEXT(INDIRECT(CHAR(39)&amp;$A921&amp;CHAR(39)&amp;"!r"&amp;$B921&amp;"c"&amp;$C921,0),"dd-mmm-yyyy"),(INDIRECT(CHAR(39)&amp;$A921&amp;CHAR(39)&amp;"!r"&amp;$B921&amp;"c"&amp;$C921,0)))</f>
        <v>0.0547</v>
      </c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3.5" customHeight="1">
      <c r="A922" s="26" t="s">
        <v>785</v>
      </c>
      <c r="B922" s="26">
        <f t="shared" si="19"/>
        <v>9</v>
      </c>
      <c r="C922" s="26">
        <f t="shared" si="11"/>
        <v>11</v>
      </c>
      <c r="D922" s="26"/>
      <c r="E922" s="26">
        <f>plan_id</f>
        <v>510</v>
      </c>
      <c r="F922" s="26">
        <f t="shared" si="1"/>
        <v>2006</v>
      </c>
      <c r="G922" s="26">
        <f>VLOOKUP(INDIRECT(CHAR(39)&amp;$A922&amp;CHAR(39)&amp;"!r2c"&amp;$C922,0),variables,2,0)</f>
        <v>10930</v>
      </c>
      <c r="H922" s="31" t="str">
        <f t="array" ref="H922">IF(AND(G922&gt;=10861,G922&lt;=10863),TEXT(INDIRECT(CHAR(39)&amp;$A922&amp;CHAR(39)&amp;"!r"&amp;$B922&amp;"c"&amp;$C922,0),"dd-mmm-yyyy"),(INDIRECT(CHAR(39)&amp;$A922&amp;CHAR(39)&amp;"!r"&amp;$B922&amp;"c"&amp;$C922,0)))</f>
        <v/>
      </c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3.5" customHeight="1">
      <c r="A923" s="26" t="s">
        <v>785</v>
      </c>
      <c r="B923" s="26">
        <f t="shared" si="19"/>
        <v>9</v>
      </c>
      <c r="C923" s="26">
        <f t="shared" si="11"/>
        <v>12</v>
      </c>
      <c r="D923" s="26"/>
      <c r="E923" s="26">
        <f>plan_id</f>
        <v>510</v>
      </c>
      <c r="F923" s="26">
        <f t="shared" si="1"/>
        <v>2006</v>
      </c>
      <c r="G923" s="26">
        <f>VLOOKUP(INDIRECT(CHAR(39)&amp;$A923&amp;CHAR(39)&amp;"!r2c"&amp;$C923,0),variables,2,0)</f>
        <v>10705</v>
      </c>
      <c r="H923" s="29">
        <f t="array" ref="H923">IF(AND(G923&gt;=10861,G923&lt;=10863),TEXT(INDIRECT(CHAR(39)&amp;$A923&amp;CHAR(39)&amp;"!r"&amp;$B923&amp;"c"&amp;$C923,0),"dd-mmm-yyyy"),(INDIRECT(CHAR(39)&amp;$A923&amp;CHAR(39)&amp;"!r"&amp;$B923&amp;"c"&amp;$C923,0)))</f>
        <v>799034000</v>
      </c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3.5" customHeight="1">
      <c r="A924" s="26" t="s">
        <v>785</v>
      </c>
      <c r="B924" s="26">
        <f t="shared" si="19"/>
        <v>9</v>
      </c>
      <c r="C924" s="26">
        <f t="shared" si="11"/>
        <v>13</v>
      </c>
      <c r="D924" s="26"/>
      <c r="E924" s="26">
        <f>plan_id</f>
        <v>510</v>
      </c>
      <c r="F924" s="26">
        <f t="shared" si="1"/>
        <v>2006</v>
      </c>
      <c r="G924" s="26">
        <f>VLOOKUP(INDIRECT(CHAR(39)&amp;$A924&amp;CHAR(39)&amp;"!r2c"&amp;$C924,0),variables,2,0)</f>
        <v>10842</v>
      </c>
      <c r="H924" s="29">
        <f t="array" ref="H924">IF(AND(G924&gt;=10861,G924&lt;=10863),TEXT(INDIRECT(CHAR(39)&amp;$A924&amp;CHAR(39)&amp;"!r"&amp;$B924&amp;"c"&amp;$C924,0),"dd-mmm-yyyy"),(INDIRECT(CHAR(39)&amp;$A924&amp;CHAR(39)&amp;"!r"&amp;$B924&amp;"c"&amp;$C924,0)))</f>
        <v>1041295000</v>
      </c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3.5" customHeight="1">
      <c r="A925" s="26" t="s">
        <v>785</v>
      </c>
      <c r="B925" s="26">
        <f t="shared" si="19"/>
        <v>9</v>
      </c>
      <c r="C925" s="26">
        <f t="shared" si="11"/>
        <v>14</v>
      </c>
      <c r="D925" s="26"/>
      <c r="E925" s="26">
        <f>plan_id</f>
        <v>510</v>
      </c>
      <c r="F925" s="26">
        <f t="shared" si="1"/>
        <v>2006</v>
      </c>
      <c r="G925" s="26">
        <f>VLOOKUP(INDIRECT(CHAR(39)&amp;$A925&amp;CHAR(39)&amp;"!r2c"&amp;$C925,0),variables,2,0)</f>
        <v>10843</v>
      </c>
      <c r="H925" s="31" t="str">
        <f t="array" ref="H925">IF(AND(G925&gt;=10861,G925&lt;=10863),TEXT(INDIRECT(CHAR(39)&amp;$A925&amp;CHAR(39)&amp;"!r"&amp;$B925&amp;"c"&amp;$C925,0),"dd-mmm-yyyy"),(INDIRECT(CHAR(39)&amp;$A925&amp;CHAR(39)&amp;"!r"&amp;$B925&amp;"c"&amp;$C925,0)))</f>
        <v/>
      </c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3.5" customHeight="1">
      <c r="A926" s="26" t="s">
        <v>785</v>
      </c>
      <c r="B926" s="26">
        <f t="shared" si="19"/>
        <v>9</v>
      </c>
      <c r="C926" s="26">
        <f t="shared" si="11"/>
        <v>15</v>
      </c>
      <c r="D926" s="26"/>
      <c r="E926" s="26">
        <f>plan_id</f>
        <v>510</v>
      </c>
      <c r="F926" s="26">
        <f t="shared" si="1"/>
        <v>2006</v>
      </c>
      <c r="G926" s="26">
        <f>VLOOKUP(INDIRECT(CHAR(39)&amp;$A926&amp;CHAR(39)&amp;"!r2c"&amp;$C926,0),variables,2,0)</f>
        <v>10931</v>
      </c>
      <c r="H926" s="31" t="str">
        <f t="array" ref="H926">IF(AND(G926&gt;=10861,G926&lt;=10863),TEXT(INDIRECT(CHAR(39)&amp;$A926&amp;CHAR(39)&amp;"!r"&amp;$B926&amp;"c"&amp;$C926,0),"dd-mmm-yyyy"),(INDIRECT(CHAR(39)&amp;$A926&amp;CHAR(39)&amp;"!r"&amp;$B926&amp;"c"&amp;$C926,0)))</f>
        <v/>
      </c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3.5" customHeight="1">
      <c r="A927" s="26" t="s">
        <v>785</v>
      </c>
      <c r="B927" s="26">
        <f t="shared" si="19"/>
        <v>9</v>
      </c>
      <c r="C927" s="26">
        <f t="shared" si="11"/>
        <v>16</v>
      </c>
      <c r="D927" s="26"/>
      <c r="E927" s="26">
        <f>plan_id</f>
        <v>510</v>
      </c>
      <c r="F927" s="26">
        <f t="shared" si="1"/>
        <v>2006</v>
      </c>
      <c r="G927" s="26">
        <f>VLOOKUP(INDIRECT(CHAR(39)&amp;$A927&amp;CHAR(39)&amp;"!r2c"&amp;$C927,0),variables,2,0)</f>
        <v>10932</v>
      </c>
      <c r="H927" s="31" t="str">
        <f t="array" ref="H927">IF(AND(G927&gt;=10861,G927&lt;=10863),TEXT(INDIRECT(CHAR(39)&amp;$A927&amp;CHAR(39)&amp;"!r"&amp;$B927&amp;"c"&amp;$C927,0),"dd-mmm-yyyy"),(INDIRECT(CHAR(39)&amp;$A927&amp;CHAR(39)&amp;"!r"&amp;$B927&amp;"c"&amp;$C927,0)))</f>
        <v/>
      </c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3.5" customHeight="1">
      <c r="A928" s="26" t="s">
        <v>785</v>
      </c>
      <c r="B928" s="26">
        <f t="shared" si="19"/>
        <v>9</v>
      </c>
      <c r="C928" s="26">
        <f t="shared" si="11"/>
        <v>17</v>
      </c>
      <c r="D928" s="26"/>
      <c r="E928" s="26">
        <f>plan_id</f>
        <v>510</v>
      </c>
      <c r="F928" s="26">
        <f t="shared" si="1"/>
        <v>2006</v>
      </c>
      <c r="G928" s="26">
        <f>VLOOKUP(INDIRECT(CHAR(39)&amp;$A928&amp;CHAR(39)&amp;"!r2c"&amp;$C928,0),variables,2,0)</f>
        <v>10933</v>
      </c>
      <c r="H928" s="31">
        <f t="array" ref="H928">IF(AND(G928&gt;=10861,G928&lt;=10863),TEXT(INDIRECT(CHAR(39)&amp;$A928&amp;CHAR(39)&amp;"!r"&amp;$B928&amp;"c"&amp;$C928,0),"dd-mmm-yyyy"),(INDIRECT(CHAR(39)&amp;$A928&amp;CHAR(39)&amp;"!r"&amp;$B928&amp;"c"&amp;$C928,0)))</f>
        <v>0.1369</v>
      </c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3.5" customHeight="1">
      <c r="A929" s="26" t="s">
        <v>785</v>
      </c>
      <c r="B929" s="26">
        <f t="shared" si="19"/>
        <v>9</v>
      </c>
      <c r="C929" s="26">
        <f t="shared" si="11"/>
        <v>18</v>
      </c>
      <c r="D929" s="26"/>
      <c r="E929" s="26">
        <f>plan_id</f>
        <v>510</v>
      </c>
      <c r="F929" s="26">
        <f t="shared" si="1"/>
        <v>2006</v>
      </c>
      <c r="G929" s="26">
        <f>VLOOKUP(INDIRECT(CHAR(39)&amp;$A929&amp;CHAR(39)&amp;"!r2c"&amp;$C929,0),variables,2,0)</f>
        <v>10934</v>
      </c>
      <c r="H929" s="31">
        <f t="array" ref="H929">IF(AND(G929&gt;=10861,G929&lt;=10863),TEXT(INDIRECT(CHAR(39)&amp;$A929&amp;CHAR(39)&amp;"!r"&amp;$B929&amp;"c"&amp;$C929,0),"dd-mmm-yyyy"),(INDIRECT(CHAR(39)&amp;$A929&amp;CHAR(39)&amp;"!r"&amp;$B929&amp;"c"&amp;$C929,0)))</f>
        <v>0.1043</v>
      </c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3.5" customHeight="1">
      <c r="A930" s="26" t="s">
        <v>785</v>
      </c>
      <c r="B930" s="26">
        <f t="shared" si="19"/>
        <v>9</v>
      </c>
      <c r="C930" s="26">
        <f t="shared" si="11"/>
        <v>19</v>
      </c>
      <c r="D930" s="26"/>
      <c r="E930" s="26">
        <f>plan_id</f>
        <v>510</v>
      </c>
      <c r="F930" s="26">
        <f t="shared" si="1"/>
        <v>2006</v>
      </c>
      <c r="G930" s="26">
        <f>VLOOKUP(INDIRECT(CHAR(39)&amp;$A930&amp;CHAR(39)&amp;"!r2c"&amp;$C930,0),variables,2,0)</f>
        <v>10935</v>
      </c>
      <c r="H930" s="28" t="str">
        <f t="array" ref="H930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3.5" customHeight="1">
      <c r="A931" s="26" t="s">
        <v>785</v>
      </c>
      <c r="B931" s="26">
        <f t="shared" si="19"/>
        <v>9</v>
      </c>
      <c r="C931" s="26">
        <f t="shared" si="11"/>
        <v>20</v>
      </c>
      <c r="D931" s="26"/>
      <c r="E931" s="26">
        <f>plan_id</f>
        <v>510</v>
      </c>
      <c r="F931" s="26">
        <f t="shared" si="1"/>
        <v>2006</v>
      </c>
      <c r="G931" s="26">
        <f>VLOOKUP(INDIRECT(CHAR(39)&amp;$A931&amp;CHAR(39)&amp;"!r2c"&amp;$C931,0),variables,2,0)</f>
        <v>10937</v>
      </c>
      <c r="H931" s="31" t="str">
        <f t="array" ref="H931">IF(AND(G931&gt;=10861,G931&lt;=10863),TEXT(INDIRECT(CHAR(39)&amp;$A931&amp;CHAR(39)&amp;"!r"&amp;$B931&amp;"c"&amp;$C931,0),"dd-mmm-yyyy"),(INDIRECT(CHAR(39)&amp;$A931&amp;CHAR(39)&amp;"!r"&amp;$B931&amp;"c"&amp;$C931,0)))</f>
        <v/>
      </c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3.5" customHeight="1">
      <c r="A932" s="26" t="s">
        <v>785</v>
      </c>
      <c r="B932" s="26">
        <f t="shared" si="19"/>
        <v>9</v>
      </c>
      <c r="C932" s="26">
        <f t="shared" si="11"/>
        <v>21</v>
      </c>
      <c r="D932" s="26"/>
      <c r="E932" s="26">
        <f>plan_id</f>
        <v>510</v>
      </c>
      <c r="F932" s="26">
        <f t="shared" si="1"/>
        <v>2006</v>
      </c>
      <c r="G932" s="26">
        <f>VLOOKUP(INDIRECT(CHAR(39)&amp;$A932&amp;CHAR(39)&amp;"!r2c"&amp;$C932,0),variables,2,0)</f>
        <v>10938</v>
      </c>
      <c r="H932" s="31" t="str">
        <f t="array" ref="H932">IF(AND(G932&gt;=10861,G932&lt;=10863),TEXT(INDIRECT(CHAR(39)&amp;$A932&amp;CHAR(39)&amp;"!r"&amp;$B932&amp;"c"&amp;$C932,0),"dd-mmm-yyyy"),(INDIRECT(CHAR(39)&amp;$A932&amp;CHAR(39)&amp;"!r"&amp;$B932&amp;"c"&amp;$C932,0)))</f>
        <v/>
      </c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3.5" customHeight="1">
      <c r="A933" s="26" t="s">
        <v>785</v>
      </c>
      <c r="B933" s="26">
        <f t="shared" si="19"/>
        <v>9</v>
      </c>
      <c r="C933" s="26">
        <f t="shared" si="11"/>
        <v>22</v>
      </c>
      <c r="D933" s="26"/>
      <c r="E933" s="26">
        <f>plan_id</f>
        <v>510</v>
      </c>
      <c r="F933" s="26">
        <f t="shared" si="1"/>
        <v>2006</v>
      </c>
      <c r="G933" s="26">
        <f>VLOOKUP(INDIRECT(CHAR(39)&amp;$A933&amp;CHAR(39)&amp;"!r2c"&amp;$C933,0),variables,2,0)</f>
        <v>11007</v>
      </c>
      <c r="H933" s="28" t="str">
        <f t="array" ref="H933">IF(AND(G933&gt;=10861,G933&lt;=10863),TEXT(INDIRECT(CHAR(39)&amp;$A933&amp;CHAR(39)&amp;"!r"&amp;$B933&amp;"c"&amp;$C933,0),"dd-mmm-yyyy"),(INDIRECT(CHAR(39)&amp;$A933&amp;CHAR(39)&amp;"!r"&amp;$B933&amp;"c"&amp;$C933,0)))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3.5" customHeight="1">
      <c r="A934" s="26" t="s">
        <v>785</v>
      </c>
      <c r="B934" s="26">
        <f t="shared" si="19"/>
        <v>9</v>
      </c>
      <c r="C934" s="26">
        <f t="shared" si="11"/>
        <v>23</v>
      </c>
      <c r="D934" s="26"/>
      <c r="E934" s="26">
        <f>plan_id</f>
        <v>510</v>
      </c>
      <c r="F934" s="26">
        <f t="shared" si="1"/>
        <v>2006</v>
      </c>
      <c r="G934" s="26">
        <f>VLOOKUP(INDIRECT(CHAR(39)&amp;$A934&amp;CHAR(39)&amp;"!r2c"&amp;$C934,0),variables,2,0)</f>
        <v>10941</v>
      </c>
      <c r="H934" s="28" t="str">
        <f t="array" ref="H934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3.5" customHeight="1">
      <c r="A935" s="26" t="s">
        <v>785</v>
      </c>
      <c r="B935" s="26">
        <f t="shared" si="19"/>
        <v>9</v>
      </c>
      <c r="C935" s="26">
        <f t="shared" si="11"/>
        <v>24</v>
      </c>
      <c r="D935" s="26"/>
      <c r="E935" s="26">
        <f>plan_id</f>
        <v>510</v>
      </c>
      <c r="F935" s="26">
        <f t="shared" si="1"/>
        <v>2006</v>
      </c>
      <c r="G935" s="26">
        <f>VLOOKUP(INDIRECT(CHAR(39)&amp;$A935&amp;CHAR(39)&amp;"!r2c"&amp;$C935,0),variables,2,0)</f>
        <v>10942</v>
      </c>
      <c r="H935" s="28" t="str">
        <f t="array" ref="H935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3.5" customHeight="1">
      <c r="A936" s="26" t="s">
        <v>785</v>
      </c>
      <c r="B936" s="26">
        <f t="shared" si="19"/>
        <v>9</v>
      </c>
      <c r="C936" s="26">
        <f t="shared" si="11"/>
        <v>25</v>
      </c>
      <c r="D936" s="26"/>
      <c r="E936" s="26">
        <f>plan_id</f>
        <v>510</v>
      </c>
      <c r="F936" s="26">
        <f t="shared" si="1"/>
        <v>2006</v>
      </c>
      <c r="G936" s="26">
        <f>VLOOKUP(INDIRECT(CHAR(39)&amp;$A936&amp;CHAR(39)&amp;"!r2c"&amp;$C936,0),variables,2,0)</f>
        <v>10701</v>
      </c>
      <c r="H936" s="31">
        <f t="array" ref="H936">IF(AND(G936&gt;=10861,G936&lt;=10863),TEXT(INDIRECT(CHAR(39)&amp;$A936&amp;CHAR(39)&amp;"!r"&amp;$B936&amp;"c"&amp;$C936,0),"dd-mmm-yyyy"),(INDIRECT(CHAR(39)&amp;$A936&amp;CHAR(39)&amp;"!r"&amp;$B936&amp;"c"&amp;$C936,0)))</f>
        <v>0.03</v>
      </c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3.5" customHeight="1">
      <c r="A937" s="26" t="s">
        <v>785</v>
      </c>
      <c r="B937" s="26">
        <f t="shared" si="19"/>
        <v>9</v>
      </c>
      <c r="C937" s="26">
        <f t="shared" si="11"/>
        <v>26</v>
      </c>
      <c r="D937" s="26"/>
      <c r="E937" s="26">
        <f>plan_id</f>
        <v>510</v>
      </c>
      <c r="F937" s="26">
        <f t="shared" si="1"/>
        <v>2006</v>
      </c>
      <c r="G937" s="26">
        <f>VLOOKUP(INDIRECT(CHAR(39)&amp;$A937&amp;CHAR(39)&amp;"!r2c"&amp;$C937,0),variables,2,0)</f>
        <v>10702</v>
      </c>
      <c r="H937" s="31" t="str">
        <f t="array" ref="H937">IF(AND(G937&gt;=10861,G937&lt;=10863),TEXT(INDIRECT(CHAR(39)&amp;$A937&amp;CHAR(39)&amp;"!r"&amp;$B937&amp;"c"&amp;$C937,0),"dd-mmm-yyyy"),(INDIRECT(CHAR(39)&amp;$A937&amp;CHAR(39)&amp;"!r"&amp;$B937&amp;"c"&amp;$C937,0)))</f>
        <v/>
      </c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3.5" customHeight="1">
      <c r="A938" s="26" t="s">
        <v>785</v>
      </c>
      <c r="B938" s="26">
        <f t="shared" si="19"/>
        <v>9</v>
      </c>
      <c r="C938" s="26">
        <f t="shared" si="11"/>
        <v>27</v>
      </c>
      <c r="D938" s="26"/>
      <c r="E938" s="26">
        <f>plan_id</f>
        <v>510</v>
      </c>
      <c r="F938" s="26">
        <f t="shared" si="1"/>
        <v>2006</v>
      </c>
      <c r="G938" s="26">
        <f>VLOOKUP(INDIRECT(CHAR(39)&amp;$A938&amp;CHAR(39)&amp;"!r2c"&amp;$C938,0),variables,2,0)</f>
        <v>10943</v>
      </c>
      <c r="H938" s="31" t="str">
        <f t="array" ref="H938">IF(AND(G938&gt;=10861,G938&lt;=10863),TEXT(INDIRECT(CHAR(39)&amp;$A938&amp;CHAR(39)&amp;"!r"&amp;$B938&amp;"c"&amp;$C938,0),"dd-mmm-yyyy"),(INDIRECT(CHAR(39)&amp;$A938&amp;CHAR(39)&amp;"!r"&amp;$B938&amp;"c"&amp;$C938,0)))</f>
        <v/>
      </c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3.5" customHeight="1">
      <c r="A939" s="26" t="s">
        <v>785</v>
      </c>
      <c r="B939" s="26">
        <f t="shared" si="19"/>
        <v>9</v>
      </c>
      <c r="C939" s="26">
        <f t="shared" si="11"/>
        <v>28</v>
      </c>
      <c r="D939" s="26"/>
      <c r="E939" s="26">
        <f>plan_id</f>
        <v>510</v>
      </c>
      <c r="F939" s="26">
        <f t="shared" si="1"/>
        <v>2006</v>
      </c>
      <c r="G939" s="26">
        <f>VLOOKUP(INDIRECT(CHAR(39)&amp;$A939&amp;CHAR(39)&amp;"!r2c"&amp;$C939,0),variables,2,0)</f>
        <v>10944</v>
      </c>
      <c r="H939" s="28" t="str">
        <f t="array" ref="H939">IF(AND(G939&gt;=10861,G939&lt;=10863),TEXT(INDIRECT(CHAR(39)&amp;$A939&amp;CHAR(39)&amp;"!r"&amp;$B939&amp;"c"&amp;$C939,0),"dd-mmm-yyyy"),(INDIRECT(CHAR(39)&amp;$A939&amp;CHAR(39)&amp;"!r"&amp;$B939&amp;"c"&amp;$C939,0)))</f>
        <v>No</v>
      </c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3.5" customHeight="1">
      <c r="A940" s="26" t="s">
        <v>785</v>
      </c>
      <c r="B940" s="26">
        <f t="shared" si="19"/>
        <v>9</v>
      </c>
      <c r="C940" s="26">
        <f t="shared" si="11"/>
        <v>29</v>
      </c>
      <c r="D940" s="26"/>
      <c r="E940" s="26">
        <f>plan_id</f>
        <v>510</v>
      </c>
      <c r="F940" s="26">
        <f t="shared" si="1"/>
        <v>2006</v>
      </c>
      <c r="G940" s="26">
        <f>VLOOKUP(INDIRECT(CHAR(39)&amp;$A940&amp;CHAR(39)&amp;"!r2c"&amp;$C940,0),variables,2,0)</f>
        <v>10945</v>
      </c>
      <c r="H940" s="28" t="str">
        <f t="array" ref="H940">IF(AND(G940&gt;=10861,G940&lt;=10863),TEXT(INDIRECT(CHAR(39)&amp;$A940&amp;CHAR(39)&amp;"!r"&amp;$B940&amp;"c"&amp;$C940,0),"dd-mmm-yyyy"),(INDIRECT(CHAR(39)&amp;$A940&amp;CHAR(39)&amp;"!r"&amp;$B940&amp;"c"&amp;$C940,0)))</f>
        <v>No</v>
      </c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3.5" customHeight="1">
      <c r="A941" s="26" t="s">
        <v>785</v>
      </c>
      <c r="B941" s="26">
        <f t="shared" si="19"/>
        <v>9</v>
      </c>
      <c r="C941" s="26">
        <f t="shared" si="11"/>
        <v>30</v>
      </c>
      <c r="D941" s="26"/>
      <c r="E941" s="26">
        <f>plan_id</f>
        <v>510</v>
      </c>
      <c r="F941" s="26">
        <f t="shared" si="1"/>
        <v>2006</v>
      </c>
      <c r="G941" s="26">
        <f>VLOOKUP(INDIRECT(CHAR(39)&amp;$A941&amp;CHAR(39)&amp;"!r2c"&amp;$C941,0),variables,2,0)</f>
        <v>10947</v>
      </c>
      <c r="H941" s="28" t="str">
        <f t="array" ref="H941">IF(AND(G941&gt;=10861,G941&lt;=10863),TEXT(INDIRECT(CHAR(39)&amp;$A941&amp;CHAR(39)&amp;"!r"&amp;$B941&amp;"c"&amp;$C941,0),"dd-mmm-yyyy"),(INDIRECT(CHAR(39)&amp;$A941&amp;CHAR(39)&amp;"!r"&amp;$B941&amp;"c"&amp;$C941,0)))</f>
        <v/>
      </c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3.5" customHeight="1">
      <c r="A942" s="26" t="s">
        <v>785</v>
      </c>
      <c r="B942" s="26">
        <f t="shared" si="19"/>
        <v>9</v>
      </c>
      <c r="C942" s="26">
        <f t="shared" si="11"/>
        <v>31</v>
      </c>
      <c r="D942" s="26"/>
      <c r="E942" s="26">
        <f>plan_id</f>
        <v>510</v>
      </c>
      <c r="F942" s="26">
        <f t="shared" si="1"/>
        <v>2006</v>
      </c>
      <c r="G942" s="26">
        <f>VLOOKUP(INDIRECT(CHAR(39)&amp;$A942&amp;CHAR(39)&amp;"!r2c"&amp;$C942,0),variables,2,0)</f>
        <v>10948</v>
      </c>
      <c r="H942" s="28" t="str">
        <f t="array" ref="H942">IF(AND(G942&gt;=10861,G942&lt;=10863),TEXT(INDIRECT(CHAR(39)&amp;$A942&amp;CHAR(39)&amp;"!r"&amp;$B942&amp;"c"&amp;$C942,0),"dd-mmm-yyyy"),(INDIRECT(CHAR(39)&amp;$A942&amp;CHAR(39)&amp;"!r"&amp;$B942&amp;"c"&amp;$C942,0)))</f>
        <v>No</v>
      </c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3.5" customHeight="1">
      <c r="A943" s="26" t="s">
        <v>785</v>
      </c>
      <c r="B943" s="26">
        <f t="shared" si="19"/>
        <v>9</v>
      </c>
      <c r="C943" s="26">
        <f t="shared" si="11"/>
        <v>32</v>
      </c>
      <c r="D943" s="26"/>
      <c r="E943" s="26">
        <f>plan_id</f>
        <v>510</v>
      </c>
      <c r="F943" s="26">
        <f t="shared" si="1"/>
        <v>2006</v>
      </c>
      <c r="G943" s="26">
        <f>VLOOKUP(INDIRECT(CHAR(39)&amp;$A943&amp;CHAR(39)&amp;"!r2c"&amp;$C943,0),variables,2,0)</f>
        <v>10949</v>
      </c>
      <c r="H943" s="28" t="str">
        <f t="array" ref="H943">IF(AND(G943&gt;=10861,G943&lt;=10863),TEXT(INDIRECT(CHAR(39)&amp;$A943&amp;CHAR(39)&amp;"!r"&amp;$B943&amp;"c"&amp;$C943,0),"dd-mmm-yyyy"),(INDIRECT(CHAR(39)&amp;$A943&amp;CHAR(39)&amp;"!r"&amp;$B943&amp;"c"&amp;$C943,0)))</f>
        <v>No</v>
      </c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3.5" customHeight="1">
      <c r="A944" s="26" t="s">
        <v>785</v>
      </c>
      <c r="B944" s="26">
        <f t="shared" si="19"/>
        <v>9</v>
      </c>
      <c r="C944" s="26">
        <f t="shared" si="11"/>
        <v>33</v>
      </c>
      <c r="D944" s="26"/>
      <c r="E944" s="26">
        <f>plan_id</f>
        <v>510</v>
      </c>
      <c r="F944" s="26">
        <f t="shared" si="1"/>
        <v>2006</v>
      </c>
      <c r="G944" s="26">
        <f>VLOOKUP(INDIRECT(CHAR(39)&amp;$A944&amp;CHAR(39)&amp;"!r2c"&amp;$C944,0),variables,2,0)</f>
        <v>10951</v>
      </c>
      <c r="H944" s="28" t="str">
        <f t="array" ref="H944">IF(AND(G944&gt;=10861,G944&lt;=10863),TEXT(INDIRECT(CHAR(39)&amp;$A944&amp;CHAR(39)&amp;"!r"&amp;$B944&amp;"c"&amp;$C944,0),"dd-mmm-yyyy"),(INDIRECT(CHAR(39)&amp;$A944&amp;CHAR(39)&amp;"!r"&amp;$B944&amp;"c"&amp;$C944,0)))</f>
        <v>No</v>
      </c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3.5" customHeight="1">
      <c r="A945" s="26" t="s">
        <v>785</v>
      </c>
      <c r="B945" s="26">
        <f t="shared" si="19"/>
        <v>9</v>
      </c>
      <c r="C945" s="26">
        <f t="shared" si="11"/>
        <v>34</v>
      </c>
      <c r="D945" s="26"/>
      <c r="E945" s="26">
        <f>plan_id</f>
        <v>510</v>
      </c>
      <c r="F945" s="26">
        <f t="shared" si="1"/>
        <v>2006</v>
      </c>
      <c r="G945" s="26">
        <f>VLOOKUP(INDIRECT(CHAR(39)&amp;$A945&amp;CHAR(39)&amp;"!r2c"&amp;$C945,0),variables,2,0)</f>
        <v>10950</v>
      </c>
      <c r="H945" s="28" t="str">
        <f t="array" ref="H945">IF(AND(G945&gt;=10861,G945&lt;=10863),TEXT(INDIRECT(CHAR(39)&amp;$A945&amp;CHAR(39)&amp;"!r"&amp;$B945&amp;"c"&amp;$C945,0),"dd-mmm-yyyy"),(INDIRECT(CHAR(39)&amp;$A945&amp;CHAR(39)&amp;"!r"&amp;$B945&amp;"c"&amp;$C945,0)))</f>
        <v/>
      </c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3.5" customHeight="1">
      <c r="A946" s="26" t="s">
        <v>785</v>
      </c>
      <c r="B946" s="26">
        <f t="shared" si="19"/>
        <v>9</v>
      </c>
      <c r="C946" s="26">
        <f t="shared" si="11"/>
        <v>35</v>
      </c>
      <c r="D946" s="26"/>
      <c r="E946" s="26">
        <f>plan_id</f>
        <v>510</v>
      </c>
      <c r="F946" s="26">
        <f t="shared" si="1"/>
        <v>2006</v>
      </c>
      <c r="G946" s="26">
        <f>VLOOKUP(INDIRECT(CHAR(39)&amp;$A946&amp;CHAR(39)&amp;"!r2c"&amp;$C946,0),variables,2,0)</f>
        <v>10954</v>
      </c>
      <c r="H946" s="31">
        <f t="array" ref="H946">IF(AND(G946&gt;=10861,G946&lt;=10863),TEXT(INDIRECT(CHAR(39)&amp;$A946&amp;CHAR(39)&amp;"!r"&amp;$B946&amp;"c"&amp;$C946,0),"dd-mmm-yyyy"),(INDIRECT(CHAR(39)&amp;$A946&amp;CHAR(39)&amp;"!r"&amp;$B946&amp;"c"&amp;$C946,0)))</f>
        <v>0.035</v>
      </c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3.5" customHeight="1">
      <c r="A947" s="26" t="s">
        <v>785</v>
      </c>
      <c r="B947" s="26">
        <f t="shared" si="19"/>
        <v>9</v>
      </c>
      <c r="C947" s="26">
        <f t="shared" si="11"/>
        <v>36</v>
      </c>
      <c r="D947" s="26"/>
      <c r="E947" s="26">
        <f>plan_id</f>
        <v>510</v>
      </c>
      <c r="F947" s="26">
        <f t="shared" si="1"/>
        <v>2006</v>
      </c>
      <c r="G947" s="26">
        <f>VLOOKUP(INDIRECT(CHAR(39)&amp;$A947&amp;CHAR(39)&amp;"!r2c"&amp;$C947,0),variables,2,0)</f>
        <v>10955</v>
      </c>
      <c r="H947" s="31">
        <f t="array" ref="H947">IF(AND(G947&gt;=10861,G947&lt;=10863),TEXT(INDIRECT(CHAR(39)&amp;$A947&amp;CHAR(39)&amp;"!r"&amp;$B947&amp;"c"&amp;$C947,0),"dd-mmm-yyyy"),(INDIRECT(CHAR(39)&amp;$A947&amp;CHAR(39)&amp;"!r"&amp;$B947&amp;"c"&amp;$C947,0)))</f>
        <v>0.085</v>
      </c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3.5" customHeight="1">
      <c r="A948" s="26" t="s">
        <v>785</v>
      </c>
      <c r="B948" s="26">
        <f t="shared" si="19"/>
        <v>9</v>
      </c>
      <c r="C948" s="26">
        <f t="shared" si="11"/>
        <v>37</v>
      </c>
      <c r="D948" s="26"/>
      <c r="E948" s="26">
        <f>plan_id</f>
        <v>510</v>
      </c>
      <c r="F948" s="26">
        <f t="shared" si="1"/>
        <v>2006</v>
      </c>
      <c r="G948" s="26">
        <f>VLOOKUP(INDIRECT(CHAR(39)&amp;$A948&amp;CHAR(39)&amp;"!r2c"&amp;$C948,0),variables,2,0)</f>
        <v>10956</v>
      </c>
      <c r="H948" s="31" t="str">
        <f t="array" ref="H948">IF(AND(G948&gt;=10861,G948&lt;=10863),TEXT(INDIRECT(CHAR(39)&amp;$A948&amp;CHAR(39)&amp;"!r"&amp;$B948&amp;"c"&amp;$C948,0),"dd-mmm-yyyy"),(INDIRECT(CHAR(39)&amp;$A948&amp;CHAR(39)&amp;"!r"&amp;$B948&amp;"c"&amp;$C948,0)))</f>
        <v/>
      </c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3.5" customHeight="1">
      <c r="A949" s="26" t="s">
        <v>785</v>
      </c>
      <c r="B949" s="26">
        <f t="shared" si="19"/>
        <v>9</v>
      </c>
      <c r="C949" s="26">
        <f t="shared" si="11"/>
        <v>38</v>
      </c>
      <c r="D949" s="26"/>
      <c r="E949" s="26">
        <f>plan_id</f>
        <v>510</v>
      </c>
      <c r="F949" s="26">
        <f t="shared" si="1"/>
        <v>2006</v>
      </c>
      <c r="G949" s="26">
        <f>VLOOKUP(INDIRECT(CHAR(39)&amp;$A949&amp;CHAR(39)&amp;"!r2c"&amp;$C949,0),variables,2,0)</f>
        <v>10959</v>
      </c>
      <c r="H949" s="28" t="str">
        <f t="array" ref="H949">IF(AND(G949&gt;=10861,G949&lt;=10863),TEXT(INDIRECT(CHAR(39)&amp;$A949&amp;CHAR(39)&amp;"!r"&amp;$B949&amp;"c"&amp;$C949,0),"dd-mmm-yyyy"),(INDIRECT(CHAR(39)&amp;$A949&amp;CHAR(39)&amp;"!r"&amp;$B949&amp;"c"&amp;$C949,0)))</f>
        <v>5.90% - 10.20%</v>
      </c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3.5" customHeight="1">
      <c r="A950" s="26" t="s">
        <v>785</v>
      </c>
      <c r="B950" s="26">
        <f t="shared" si="19"/>
        <v>9</v>
      </c>
      <c r="C950" s="26">
        <f t="shared" si="11"/>
        <v>39</v>
      </c>
      <c r="D950" s="26"/>
      <c r="E950" s="26">
        <f>plan_id</f>
        <v>510</v>
      </c>
      <c r="F950" s="26">
        <f t="shared" si="1"/>
        <v>2006</v>
      </c>
      <c r="G950" s="26">
        <f>VLOOKUP(INDIRECT(CHAR(39)&amp;$A950&amp;CHAR(39)&amp;"!r2c"&amp;$C950,0),variables,2,0)</f>
        <v>10962</v>
      </c>
      <c r="H950" s="28" t="str">
        <f t="array" ref="H950">IF(AND(G950&gt;=10861,G950&lt;=10863),TEXT(INDIRECT(CHAR(39)&amp;$A950&amp;CHAR(39)&amp;"!r"&amp;$B950&amp;"c"&amp;$C950,0),"dd-mmm-yyyy"),(INDIRECT(CHAR(39)&amp;$A950&amp;CHAR(39)&amp;"!r"&amp;$B950&amp;"c"&amp;$C950,0)))</f>
        <v>Pg.No 42</v>
      </c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3.5" customHeight="1">
      <c r="A951" s="26" t="s">
        <v>785</v>
      </c>
      <c r="B951" s="26">
        <f t="shared" si="19"/>
        <v>9</v>
      </c>
      <c r="C951" s="26">
        <f t="shared" si="11"/>
        <v>40</v>
      </c>
      <c r="D951" s="26"/>
      <c r="E951" s="26">
        <f>plan_id</f>
        <v>510</v>
      </c>
      <c r="F951" s="26">
        <f t="shared" si="1"/>
        <v>2006</v>
      </c>
      <c r="G951" s="26">
        <f>VLOOKUP(INDIRECT(CHAR(39)&amp;$A951&amp;CHAR(39)&amp;"!r2c"&amp;$C951,0),variables,2,0)</f>
        <v>10964</v>
      </c>
      <c r="H951" s="28" t="str">
        <f t="array" ref="H951">IF(AND(G951&gt;=10861,G951&lt;=10863),TEXT(INDIRECT(CHAR(39)&amp;$A951&amp;CHAR(39)&amp;"!r"&amp;$B951&amp;"c"&amp;$C951,0),"dd-mmm-yyyy"),(INDIRECT(CHAR(39)&amp;$A951&amp;CHAR(39)&amp;"!r"&amp;$B951&amp;"c"&amp;$C951,0)))</f>
        <v>Pg.No 42</v>
      </c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3.5" customHeight="1">
      <c r="A952" s="26" t="s">
        <v>785</v>
      </c>
      <c r="B952" s="26">
        <f t="shared" si="19"/>
        <v>9</v>
      </c>
      <c r="C952" s="26">
        <f t="shared" si="11"/>
        <v>41</v>
      </c>
      <c r="D952" s="26"/>
      <c r="E952" s="26">
        <f>plan_id</f>
        <v>510</v>
      </c>
      <c r="F952" s="26">
        <f t="shared" si="1"/>
        <v>2006</v>
      </c>
      <c r="G952" s="26">
        <f>VLOOKUP(INDIRECT(CHAR(39)&amp;$A952&amp;CHAR(39)&amp;"!r2c"&amp;$C952,0),variables,2,0)</f>
        <v>10967</v>
      </c>
      <c r="H952" s="28" t="str">
        <f t="array" ref="H952">IF(AND(G952&gt;=10861,G952&lt;=10863),TEXT(INDIRECT(CHAR(39)&amp;$A952&amp;CHAR(39)&amp;"!r"&amp;$B952&amp;"c"&amp;$C952,0),"dd-mmm-yyyy"),(INDIRECT(CHAR(39)&amp;$A952&amp;CHAR(39)&amp;"!r"&amp;$B952&amp;"c"&amp;$C952,0)))</f>
        <v>1995 George B.Buck Mortality Table</v>
      </c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3.5" customHeight="1">
      <c r="A953" s="26" t="s">
        <v>785</v>
      </c>
      <c r="B953" s="26">
        <f t="shared" si="19"/>
        <v>9</v>
      </c>
      <c r="C953" s="26">
        <f t="shared" si="11"/>
        <v>42</v>
      </c>
      <c r="D953" s="26"/>
      <c r="E953" s="26">
        <f>plan_id</f>
        <v>510</v>
      </c>
      <c r="F953" s="26">
        <f t="shared" si="1"/>
        <v>2006</v>
      </c>
      <c r="G953" s="26">
        <f>VLOOKUP(INDIRECT(CHAR(39)&amp;$A953&amp;CHAR(39)&amp;"!r2c"&amp;$C953,0),variables,2,0)</f>
        <v>10968</v>
      </c>
      <c r="H953" s="28">
        <f t="array" ref="H953">IF(AND(G953&gt;=10861,G953&lt;=10863),TEXT(INDIRECT(CHAR(39)&amp;$A953&amp;CHAR(39)&amp;"!r"&amp;$B953&amp;"c"&amp;$C953,0),"dd-mmm-yyyy"),(INDIRECT(CHAR(39)&amp;$A953&amp;CHAR(39)&amp;"!r"&amp;$B953&amp;"c"&amp;$C953,0)))</f>
        <v>1995</v>
      </c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3.5" customHeight="1">
      <c r="A954" s="26" t="s">
        <v>785</v>
      </c>
      <c r="B954" s="26">
        <f t="shared" si="19"/>
        <v>9</v>
      </c>
      <c r="C954" s="26">
        <f t="shared" si="11"/>
        <v>43</v>
      </c>
      <c r="D954" s="26"/>
      <c r="E954" s="26">
        <f>plan_id</f>
        <v>510</v>
      </c>
      <c r="F954" s="26">
        <f t="shared" si="1"/>
        <v>2006</v>
      </c>
      <c r="G954" s="26">
        <f>VLOOKUP(INDIRECT(CHAR(39)&amp;$A954&amp;CHAR(39)&amp;"!r2c"&amp;$C954,0),variables,2,0)</f>
        <v>10969</v>
      </c>
      <c r="H954" s="28" t="str">
        <f t="array" ref="H954">IF(AND(G954&gt;=10861,G954&lt;=10863),TEXT(INDIRECT(CHAR(39)&amp;$A954&amp;CHAR(39)&amp;"!r"&amp;$B954&amp;"c"&amp;$C954,0),"dd-mmm-yyyy"),(INDIRECT(CHAR(39)&amp;$A954&amp;CHAR(39)&amp;"!r"&amp;$B954&amp;"c"&amp;$C954,0)))</f>
        <v/>
      </c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3.5" customHeight="1">
      <c r="A955" s="26" t="s">
        <v>785</v>
      </c>
      <c r="B955" s="26">
        <f t="shared" si="19"/>
        <v>9</v>
      </c>
      <c r="C955" s="26">
        <f t="shared" si="11"/>
        <v>44</v>
      </c>
      <c r="D955" s="26"/>
      <c r="E955" s="26">
        <f>plan_id</f>
        <v>510</v>
      </c>
      <c r="F955" s="26">
        <f t="shared" si="1"/>
        <v>2006</v>
      </c>
      <c r="G955" s="26">
        <f>VLOOKUP(INDIRECT(CHAR(39)&amp;$A955&amp;CHAR(39)&amp;"!r2c"&amp;$C955,0),variables,2,0)</f>
        <v>10970</v>
      </c>
      <c r="H955" s="28" t="str">
        <f t="array" ref="H955">IF(AND(G955&gt;=10861,G955&lt;=10863),TEXT(INDIRECT(CHAR(39)&amp;$A955&amp;CHAR(39)&amp;"!r"&amp;$B955&amp;"c"&amp;$C955,0),"dd-mmm-yyyy"),(INDIRECT(CHAR(39)&amp;$A955&amp;CHAR(39)&amp;"!r"&amp;$B955&amp;"c"&amp;$C955,0)))</f>
        <v/>
      </c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3.5" customHeight="1">
      <c r="A956" s="26" t="s">
        <v>785</v>
      </c>
      <c r="B956" s="26">
        <f t="shared" si="19"/>
        <v>9</v>
      </c>
      <c r="C956" s="26">
        <f t="shared" si="11"/>
        <v>45</v>
      </c>
      <c r="D956" s="26"/>
      <c r="E956" s="26">
        <f>plan_id</f>
        <v>510</v>
      </c>
      <c r="F956" s="26">
        <f t="shared" si="1"/>
        <v>2006</v>
      </c>
      <c r="G956" s="26">
        <f>VLOOKUP(INDIRECT(CHAR(39)&amp;$A956&amp;CHAR(39)&amp;"!r2c"&amp;$C956,0),variables,2,0)</f>
        <v>10971</v>
      </c>
      <c r="H956" s="28" t="str">
        <f t="array" ref="H956">IF(AND(G956&gt;=10861,G956&lt;=10863),TEXT(INDIRECT(CHAR(39)&amp;$A956&amp;CHAR(39)&amp;"!r"&amp;$B956&amp;"c"&amp;$C956,0),"dd-mmm-yyyy"),(INDIRECT(CHAR(39)&amp;$A956&amp;CHAR(39)&amp;"!r"&amp;$B956&amp;"c"&amp;$C956,0)))</f>
        <v>Beneficiaries - Males: 3 Years, Female: 1 year</v>
      </c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3.5" customHeight="1">
      <c r="A957" s="26" t="s">
        <v>785</v>
      </c>
      <c r="B957" s="26">
        <f t="shared" si="19"/>
        <v>9</v>
      </c>
      <c r="C957" s="26">
        <f t="shared" si="11"/>
        <v>46</v>
      </c>
      <c r="D957" s="26"/>
      <c r="E957" s="26">
        <f>plan_id</f>
        <v>510</v>
      </c>
      <c r="F957" s="26">
        <f t="shared" si="1"/>
        <v>2006</v>
      </c>
      <c r="G957" s="26">
        <f>VLOOKUP(INDIRECT(CHAR(39)&amp;$A957&amp;CHAR(39)&amp;"!r2c"&amp;$C957,0),variables,2,0)</f>
        <v>10972</v>
      </c>
      <c r="H957" s="28" t="str">
        <f t="array" ref="H957">IF(AND(G957&gt;=10861,G957&lt;=10863),TEXT(INDIRECT(CHAR(39)&amp;$A957&amp;CHAR(39)&amp;"!r"&amp;$B957&amp;"c"&amp;$C957,0),"dd-mmm-yyyy"),(INDIRECT(CHAR(39)&amp;$A957&amp;CHAR(39)&amp;"!r"&amp;$B957&amp;"c"&amp;$C957,0)))</f>
        <v>Level Percent Open</v>
      </c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3.5" customHeight="1">
      <c r="A958" s="26" t="s">
        <v>785</v>
      </c>
      <c r="B958" s="26">
        <f t="shared" si="19"/>
        <v>9</v>
      </c>
      <c r="C958" s="26">
        <f t="shared" si="11"/>
        <v>47</v>
      </c>
      <c r="D958" s="26"/>
      <c r="E958" s="26">
        <f>plan_id</f>
        <v>510</v>
      </c>
      <c r="F958" s="26">
        <f t="shared" si="1"/>
        <v>2006</v>
      </c>
      <c r="G958" s="26">
        <f>VLOOKUP(INDIRECT(CHAR(39)&amp;$A958&amp;CHAR(39)&amp;"!r2c"&amp;$C958,0),variables,2,0)</f>
        <v>10973</v>
      </c>
      <c r="H958" s="28" t="str">
        <f t="array" ref="H958">IF(AND(G958&gt;=10861,G958&lt;=10863),TEXT(INDIRECT(CHAR(39)&amp;$A958&amp;CHAR(39)&amp;"!r"&amp;$B958&amp;"c"&amp;$C958,0),"dd-mmm-yyyy"),(INDIRECT(CHAR(39)&amp;$A958&amp;CHAR(39)&amp;"!r"&amp;$B958&amp;"c"&amp;$C958,0)))</f>
        <v>30 years</v>
      </c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3.5" customHeight="1">
      <c r="A959" s="26" t="s">
        <v>785</v>
      </c>
      <c r="B959" s="26">
        <f t="shared" si="19"/>
        <v>9</v>
      </c>
      <c r="C959" s="26">
        <f t="shared" si="11"/>
        <v>48</v>
      </c>
      <c r="D959" s="26"/>
      <c r="E959" s="26">
        <f>plan_id</f>
        <v>510</v>
      </c>
      <c r="F959" s="26">
        <f t="shared" si="1"/>
        <v>2006</v>
      </c>
      <c r="G959" s="26">
        <f>VLOOKUP(INDIRECT(CHAR(39)&amp;$A959&amp;CHAR(39)&amp;"!r2c"&amp;$C959,0),variables,2,0)</f>
        <v>10975</v>
      </c>
      <c r="H959" s="28" t="str">
        <f t="array" ref="H959">IF(AND(G959&gt;=10861,G959&lt;=10863),TEXT(INDIRECT(CHAR(39)&amp;$A959&amp;CHAR(39)&amp;"!r"&amp;$B959&amp;"c"&amp;$C959,0),"dd-mmm-yyyy"),(INDIRECT(CHAR(39)&amp;$A959&amp;CHAR(39)&amp;"!r"&amp;$B959&amp;"c"&amp;$C959,0)))</f>
        <v>PUC</v>
      </c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3.5" customHeight="1">
      <c r="A960" s="26" t="s">
        <v>785</v>
      </c>
      <c r="B960" s="26">
        <f t="shared" si="19"/>
        <v>9</v>
      </c>
      <c r="C960" s="26">
        <f t="shared" si="11"/>
        <v>49</v>
      </c>
      <c r="D960" s="26"/>
      <c r="E960" s="26">
        <f>plan_id</f>
        <v>510</v>
      </c>
      <c r="F960" s="26">
        <f t="shared" si="1"/>
        <v>2006</v>
      </c>
      <c r="G960" s="26">
        <f>VLOOKUP(INDIRECT(CHAR(39)&amp;$A960&amp;CHAR(39)&amp;"!r2c"&amp;$C960,0),variables,2,0)</f>
        <v>10976</v>
      </c>
      <c r="H960" s="31">
        <f t="array" ref="H960">IF(AND(G960&gt;=10861,G960&lt;=10863),TEXT(INDIRECT(CHAR(39)&amp;$A960&amp;CHAR(39)&amp;"!r"&amp;$B960&amp;"c"&amp;$C960,0),"dd-mmm-yyyy"),(INDIRECT(CHAR(39)&amp;$A960&amp;CHAR(39)&amp;"!r"&amp;$B960&amp;"c"&amp;$C960,0)))</f>
        <v>0.085</v>
      </c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3.5" customHeight="1">
      <c r="A961" s="26" t="s">
        <v>785</v>
      </c>
      <c r="B961" s="26">
        <f t="shared" si="19"/>
        <v>9</v>
      </c>
      <c r="C961" s="26">
        <f t="shared" si="11"/>
        <v>50</v>
      </c>
      <c r="D961" s="26"/>
      <c r="E961" s="26">
        <f>plan_id</f>
        <v>510</v>
      </c>
      <c r="F961" s="26">
        <f t="shared" si="1"/>
        <v>2006</v>
      </c>
      <c r="G961" s="26">
        <f>VLOOKUP(INDIRECT(CHAR(39)&amp;$A961&amp;CHAR(39)&amp;"!r2c"&amp;$C961,0),variables,2,0)</f>
        <v>10977</v>
      </c>
      <c r="H961" s="28" t="str">
        <f t="array" ref="H96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3.5" customHeight="1">
      <c r="A962" s="26" t="s">
        <v>785</v>
      </c>
      <c r="B962" s="26">
        <f t="shared" si="19"/>
        <v>9</v>
      </c>
      <c r="C962" s="26">
        <f t="shared" si="11"/>
        <v>51</v>
      </c>
      <c r="D962" s="26"/>
      <c r="E962" s="26">
        <f>plan_id</f>
        <v>510</v>
      </c>
      <c r="F962" s="26">
        <f t="shared" si="1"/>
        <v>2006</v>
      </c>
      <c r="G962" s="26">
        <f>VLOOKUP(INDIRECT(CHAR(39)&amp;$A962&amp;CHAR(39)&amp;"!r2c"&amp;$C962,0),variables,2,0)</f>
        <v>10978</v>
      </c>
      <c r="H962" s="31">
        <f t="array" ref="H962">IF(AND(G962&gt;=10861,G962&lt;=10863),TEXT(INDIRECT(CHAR(39)&amp;$A962&amp;CHAR(39)&amp;"!r"&amp;$B962&amp;"c"&amp;$C962,0),"dd-mmm-yyyy"),(INDIRECT(CHAR(39)&amp;$A962&amp;CHAR(39)&amp;"!r"&amp;$B962&amp;"c"&amp;$C962,0)))</f>
        <v>0.085</v>
      </c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3.5" customHeight="1">
      <c r="A963" s="26" t="s">
        <v>785</v>
      </c>
      <c r="B963" s="26">
        <f t="shared" si="19"/>
        <v>9</v>
      </c>
      <c r="C963" s="26">
        <f t="shared" si="11"/>
        <v>52</v>
      </c>
      <c r="D963" s="26"/>
      <c r="E963" s="26">
        <f>plan_id</f>
        <v>510</v>
      </c>
      <c r="F963" s="26">
        <f t="shared" si="1"/>
        <v>2006</v>
      </c>
      <c r="G963" s="26">
        <f>VLOOKUP(INDIRECT(CHAR(39)&amp;$A963&amp;CHAR(39)&amp;"!r2c"&amp;$C963,0),variables,2,0)</f>
        <v>10979</v>
      </c>
      <c r="H963" s="28" t="str">
        <f t="array" ref="H963">IF(AND(G963&gt;=10861,G963&lt;=10863),TEXT(INDIRECT(CHAR(39)&amp;$A963&amp;CHAR(39)&amp;"!r"&amp;$B963&amp;"c"&amp;$C963,0),"dd-mmm-yyyy"),(INDIRECT(CHAR(39)&amp;$A963&amp;CHAR(39)&amp;"!r"&amp;$B963&amp;"c"&amp;$C963,0)))</f>
        <v/>
      </c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3.5" customHeight="1">
      <c r="A964" s="26" t="s">
        <v>785</v>
      </c>
      <c r="B964" s="26">
        <f t="shared" si="19"/>
        <v>9</v>
      </c>
      <c r="C964" s="26">
        <f t="shared" si="11"/>
        <v>53</v>
      </c>
      <c r="D964" s="26"/>
      <c r="E964" s="26">
        <f>plan_id</f>
        <v>510</v>
      </c>
      <c r="F964" s="26">
        <f t="shared" si="1"/>
        <v>2006</v>
      </c>
      <c r="G964" s="26">
        <f>VLOOKUP(INDIRECT(CHAR(39)&amp;$A964&amp;CHAR(39)&amp;"!r2c"&amp;$C964,0),variables,2,0)</f>
        <v>10980</v>
      </c>
      <c r="H964" s="31">
        <f t="array" ref="H964">IF(AND(G964&gt;=10861,G964&lt;=10863),TEXT(INDIRECT(CHAR(39)&amp;$A964&amp;CHAR(39)&amp;"!r"&amp;$B964&amp;"c"&amp;$C964,0),"dd-mmm-yyyy"),(INDIRECT(CHAR(39)&amp;$A964&amp;CHAR(39)&amp;"!r"&amp;$B964&amp;"c"&amp;$C964,0)))</f>
        <v>0.1198</v>
      </c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3.5" customHeight="1">
      <c r="A965" s="26" t="s">
        <v>785</v>
      </c>
      <c r="B965" s="26">
        <f t="shared" si="19"/>
        <v>9</v>
      </c>
      <c r="C965" s="26">
        <f t="shared" si="11"/>
        <v>54</v>
      </c>
      <c r="D965" s="26"/>
      <c r="E965" s="26">
        <f>plan_id</f>
        <v>510</v>
      </c>
      <c r="F965" s="26">
        <f t="shared" si="1"/>
        <v>2006</v>
      </c>
      <c r="G965" s="26">
        <f>VLOOKUP(INDIRECT(CHAR(39)&amp;$A965&amp;CHAR(39)&amp;"!r2c"&amp;$C965,0),variables,2,0)</f>
        <v>10981</v>
      </c>
      <c r="H965" s="31">
        <f t="array" ref="H965">IF(AND(G965&gt;=10861,G965&lt;=10863),TEXT(INDIRECT(CHAR(39)&amp;$A965&amp;CHAR(39)&amp;"!r"&amp;$B965&amp;"c"&amp;$C965,0),"dd-mmm-yyyy"),(INDIRECT(CHAR(39)&amp;$A965&amp;CHAR(39)&amp;"!r"&amp;$B965&amp;"c"&amp;$C965,0)))</f>
        <v>0.1198</v>
      </c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3.5" customHeight="1">
      <c r="A966" s="26" t="s">
        <v>785</v>
      </c>
      <c r="B966" s="26">
        <f t="shared" si="19"/>
        <v>9</v>
      </c>
      <c r="C966" s="26">
        <f t="shared" si="11"/>
        <v>55</v>
      </c>
      <c r="D966" s="26"/>
      <c r="E966" s="26">
        <f>plan_id</f>
        <v>510</v>
      </c>
      <c r="F966" s="26">
        <f t="shared" si="1"/>
        <v>2006</v>
      </c>
      <c r="G966" s="26">
        <f>VLOOKUP(INDIRECT(CHAR(39)&amp;$A966&amp;CHAR(39)&amp;"!r2c"&amp;$C966,0),variables,2,0)</f>
        <v>10706</v>
      </c>
      <c r="H966" s="31" t="str">
        <f t="array" ref="H966">IF(AND(G966&gt;=10861,G966&lt;=10863),TEXT(INDIRECT(CHAR(39)&amp;$A966&amp;CHAR(39)&amp;"!r"&amp;$B966&amp;"c"&amp;$C966,0),"dd-mmm-yyyy"),(INDIRECT(CHAR(39)&amp;$A966&amp;CHAR(39)&amp;"!r"&amp;$B966&amp;"c"&amp;$C966,0)))</f>
        <v/>
      </c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3.5" customHeight="1">
      <c r="A967" s="26" t="s">
        <v>785</v>
      </c>
      <c r="B967" s="26">
        <f t="shared" si="19"/>
        <v>9</v>
      </c>
      <c r="C967" s="26">
        <f t="shared" si="11"/>
        <v>56</v>
      </c>
      <c r="D967" s="26"/>
      <c r="E967" s="26">
        <f>plan_id</f>
        <v>510</v>
      </c>
      <c r="F967" s="26">
        <f t="shared" si="1"/>
        <v>2006</v>
      </c>
      <c r="G967" s="26">
        <f>VLOOKUP(INDIRECT(CHAR(39)&amp;$A967&amp;CHAR(39)&amp;"!r2c"&amp;$C967,0),variables,2,0)</f>
        <v>10983</v>
      </c>
      <c r="H967" s="28" t="str">
        <f t="array" ref="H967">IF(AND(G967&gt;=10861,G967&lt;=10863),TEXT(INDIRECT(CHAR(39)&amp;$A967&amp;CHAR(39)&amp;"!r"&amp;$B967&amp;"c"&amp;$C967,0),"dd-mmm-yyyy"),(INDIRECT(CHAR(39)&amp;$A967&amp;CHAR(39)&amp;"!r"&amp;$B967&amp;"c"&amp;$C967,0)))</f>
        <v>No</v>
      </c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3.5" customHeight="1">
      <c r="A968" s="26" t="s">
        <v>785</v>
      </c>
      <c r="B968" s="26">
        <f t="shared" si="19"/>
        <v>9</v>
      </c>
      <c r="C968" s="26">
        <f t="shared" si="11"/>
        <v>57</v>
      </c>
      <c r="D968" s="26"/>
      <c r="E968" s="26">
        <f>plan_id</f>
        <v>510</v>
      </c>
      <c r="F968" s="26">
        <f t="shared" si="1"/>
        <v>2006</v>
      </c>
      <c r="G968" s="26">
        <f>VLOOKUP(INDIRECT(CHAR(39)&amp;$A968&amp;CHAR(39)&amp;"!r2c"&amp;$C968,0),variables,2,0)</f>
        <v>10989</v>
      </c>
      <c r="H968" s="29">
        <f t="array" ref="H968">IF(AND(G968&gt;=10861,G968&lt;=10863),TEXT(INDIRECT(CHAR(39)&amp;$A968&amp;CHAR(39)&amp;"!r"&amp;$B968&amp;"c"&amp;$C968,0),"dd-mmm-yyyy"),(INDIRECT(CHAR(39)&amp;$A968&amp;CHAR(39)&amp;"!r"&amp;$B968&amp;"c"&amp;$C968,0)))</f>
        <v>36584889000</v>
      </c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3.5" customHeight="1">
      <c r="A969" s="26" t="s">
        <v>785</v>
      </c>
      <c r="B969" s="26">
        <f t="shared" si="19"/>
        <v>9</v>
      </c>
      <c r="C969" s="26">
        <f t="shared" si="11"/>
        <v>58</v>
      </c>
      <c r="D969" s="26"/>
      <c r="E969" s="26">
        <f>plan_id</f>
        <v>510</v>
      </c>
      <c r="F969" s="26">
        <f t="shared" si="1"/>
        <v>2006</v>
      </c>
      <c r="G969" s="26">
        <f>VLOOKUP(INDIRECT(CHAR(39)&amp;$A969&amp;CHAR(39)&amp;"!r2c"&amp;$C969,0),variables,2,0)</f>
        <v>10990</v>
      </c>
      <c r="H969" s="29">
        <f t="array" ref="H969">IF(AND(G969&gt;=10861,G969&lt;=10863),TEXT(INDIRECT(CHAR(39)&amp;$A969&amp;CHAR(39)&amp;"!r"&amp;$B969&amp;"c"&amp;$C969,0),"dd-mmm-yyyy"),(INDIRECT(CHAR(39)&amp;$A969&amp;CHAR(39)&amp;"!r"&amp;$B969&amp;"c"&amp;$C969,0)))</f>
        <v>58996913000</v>
      </c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3.5" customHeight="1">
      <c r="A970" s="26" t="s">
        <v>785</v>
      </c>
      <c r="B970" s="26">
        <f t="shared" si="19"/>
        <v>9</v>
      </c>
      <c r="C970" s="26">
        <f t="shared" si="11"/>
        <v>59</v>
      </c>
      <c r="D970" s="26"/>
      <c r="E970" s="26">
        <f>plan_id</f>
        <v>510</v>
      </c>
      <c r="F970" s="26">
        <f t="shared" si="1"/>
        <v>2006</v>
      </c>
      <c r="G970" s="26">
        <f>VLOOKUP(INDIRECT(CHAR(39)&amp;$A970&amp;CHAR(39)&amp;"!r2c"&amp;$C970,0),variables,2,0)</f>
        <v>10991</v>
      </c>
      <c r="H970" s="29">
        <f t="array" ref="H970">IF(AND(G970&gt;=10861,G970&lt;=10863),TEXT(INDIRECT(CHAR(39)&amp;$A970&amp;CHAR(39)&amp;"!r"&amp;$B970&amp;"c"&amp;$C970,0),"dd-mmm-yyyy"),(INDIRECT(CHAR(39)&amp;$A970&amp;CHAR(39)&amp;"!r"&amp;$B970&amp;"c"&amp;$C970,0)))</f>
        <v>22412024000</v>
      </c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3.5" customHeight="1">
      <c r="A971" s="26" t="s">
        <v>785</v>
      </c>
      <c r="B971" s="26">
        <f t="shared" si="19"/>
        <v>9</v>
      </c>
      <c r="C971" s="26">
        <f t="shared" si="11"/>
        <v>60</v>
      </c>
      <c r="D971" s="26"/>
      <c r="E971" s="26">
        <f>plan_id</f>
        <v>510</v>
      </c>
      <c r="F971" s="26">
        <f t="shared" si="1"/>
        <v>2006</v>
      </c>
      <c r="G971" s="26">
        <f>VLOOKUP(INDIRECT(CHAR(39)&amp;$A971&amp;CHAR(39)&amp;"!r2c"&amp;$C971,0),variables,2,0)</f>
        <v>10992</v>
      </c>
      <c r="H971" s="31">
        <f t="array" ref="H971">IF(AND(G971&gt;=10861,G971&lt;=10863),TEXT(INDIRECT(CHAR(39)&amp;$A971&amp;CHAR(39)&amp;"!r"&amp;$B971&amp;"c"&amp;$C971,0),"dd-mmm-yyyy"),(INDIRECT(CHAR(39)&amp;$A971&amp;CHAR(39)&amp;"!r"&amp;$B971&amp;"c"&amp;$C971,0)))</f>
        <v>0.62</v>
      </c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3.5" customHeight="1">
      <c r="A972" s="26" t="s">
        <v>785</v>
      </c>
      <c r="B972" s="26">
        <f t="shared" si="19"/>
        <v>9</v>
      </c>
      <c r="C972" s="26">
        <f t="shared" si="11"/>
        <v>61</v>
      </c>
      <c r="D972" s="26"/>
      <c r="E972" s="26">
        <f>plan_id</f>
        <v>510</v>
      </c>
      <c r="F972" s="26">
        <f t="shared" si="1"/>
        <v>2006</v>
      </c>
      <c r="G972" s="26">
        <f>VLOOKUP(INDIRECT(CHAR(39)&amp;$A972&amp;CHAR(39)&amp;"!r2c"&amp;$C972,0),variables,2,0)</f>
        <v>10993</v>
      </c>
      <c r="H972" s="29">
        <f t="array" ref="H972">IF(AND(G972&gt;=10861,G972&lt;=10863),TEXT(INDIRECT(CHAR(39)&amp;$A972&amp;CHAR(39)&amp;"!r"&amp;$B972&amp;"c"&amp;$C972,0),"dd-mmm-yyyy"),(INDIRECT(CHAR(39)&amp;$A972&amp;CHAR(39)&amp;"!r"&amp;$B972&amp;"c"&amp;$C972,0)))</f>
        <v>7765752000</v>
      </c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3.5" customHeight="1">
      <c r="A973" s="26" t="s">
        <v>785</v>
      </c>
      <c r="B973" s="26">
        <f t="shared" si="19"/>
        <v>9</v>
      </c>
      <c r="C973" s="26">
        <f t="shared" si="11"/>
        <v>62</v>
      </c>
      <c r="D973" s="26"/>
      <c r="E973" s="26">
        <f>plan_id</f>
        <v>510</v>
      </c>
      <c r="F973" s="26">
        <f t="shared" si="1"/>
        <v>2006</v>
      </c>
      <c r="G973" s="26">
        <f>VLOOKUP(INDIRECT(CHAR(39)&amp;$A973&amp;CHAR(39)&amp;"!r2c"&amp;$C973,0),variables,2,0)</f>
        <v>10801</v>
      </c>
      <c r="H973" s="29">
        <f t="array" ref="H973">IF(AND(G973&gt;=10861,G973&lt;=10863),TEXT(INDIRECT(CHAR(39)&amp;$A973&amp;CHAR(39)&amp;"!r"&amp;$B973&amp;"c"&amp;$C973,0),"dd-mmm-yyyy"),(INDIRECT(CHAR(39)&amp;$A973&amp;CHAR(39)&amp;"!r"&amp;$B973&amp;"c"&amp;$C973,0)))</f>
        <v>-1159525000</v>
      </c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3.5" customHeight="1">
      <c r="A974" s="26" t="s">
        <v>785</v>
      </c>
      <c r="B974" s="26">
        <f t="shared" si="19"/>
        <v>9</v>
      </c>
      <c r="C974" s="26">
        <f t="shared" si="11"/>
        <v>63</v>
      </c>
      <c r="D974" s="26"/>
      <c r="E974" s="26">
        <f>plan_id</f>
        <v>510</v>
      </c>
      <c r="F974" s="26">
        <f t="shared" si="1"/>
        <v>2006</v>
      </c>
      <c r="G974" s="26">
        <f>VLOOKUP(INDIRECT(CHAR(39)&amp;$A974&amp;CHAR(39)&amp;"!r2c"&amp;$C974,0),variables,2,0)</f>
        <v>10802</v>
      </c>
      <c r="H974" s="29">
        <f t="array" ref="H974">IF(AND(G974&gt;=10861,G974&lt;=10863),TEXT(INDIRECT(CHAR(39)&amp;$A974&amp;CHAR(39)&amp;"!r"&amp;$B974&amp;"c"&amp;$C974,0),"dd-mmm-yyyy"),(INDIRECT(CHAR(39)&amp;$A974&amp;CHAR(39)&amp;"!r"&amp;$B974&amp;"c"&amp;$C974,0)))</f>
        <v>12190000</v>
      </c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3.5" customHeight="1">
      <c r="A975" s="26" t="s">
        <v>785</v>
      </c>
      <c r="B975" s="26">
        <f t="shared" si="19"/>
        <v>9</v>
      </c>
      <c r="C975" s="26">
        <f t="shared" si="11"/>
        <v>64</v>
      </c>
      <c r="D975" s="26"/>
      <c r="E975" s="26">
        <f>plan_id</f>
        <v>510</v>
      </c>
      <c r="F975" s="26">
        <f t="shared" si="1"/>
        <v>2006</v>
      </c>
      <c r="G975" s="26">
        <f>VLOOKUP(INDIRECT(CHAR(39)&amp;$A975&amp;CHAR(39)&amp;"!r2c"&amp;$C975,0),variables,2,0)</f>
        <v>10803</v>
      </c>
      <c r="H975" s="29" t="str">
        <f t="array" ref="H975">IF(AND(G975&gt;=10861,G975&lt;=10863),TEXT(INDIRECT(CHAR(39)&amp;$A975&amp;CHAR(39)&amp;"!r"&amp;$B975&amp;"c"&amp;$C975,0),"dd-mmm-yyyy"),(INDIRECT(CHAR(39)&amp;$A975&amp;CHAR(39)&amp;"!r"&amp;$B975&amp;"c"&amp;$C975,0)))</f>
        <v/>
      </c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3.5" customHeight="1">
      <c r="A976" s="26" t="s">
        <v>785</v>
      </c>
      <c r="B976" s="26">
        <f t="shared" si="19"/>
        <v>9</v>
      </c>
      <c r="C976" s="26">
        <f t="shared" si="11"/>
        <v>65</v>
      </c>
      <c r="D976" s="26"/>
      <c r="E976" s="26">
        <f>plan_id</f>
        <v>510</v>
      </c>
      <c r="F976" s="26">
        <f t="shared" si="1"/>
        <v>2006</v>
      </c>
      <c r="G976" s="26">
        <f>VLOOKUP(INDIRECT(CHAR(39)&amp;$A976&amp;CHAR(39)&amp;"!r2c"&amp;$C976,0),variables,2,0)</f>
        <v>10804</v>
      </c>
      <c r="H976" s="29" t="str">
        <f t="array" ref="H976">IF(AND(G976&gt;=10861,G976&lt;=10863),TEXT(INDIRECT(CHAR(39)&amp;$A976&amp;CHAR(39)&amp;"!r"&amp;$B976&amp;"c"&amp;$C976,0),"dd-mmm-yyyy"),(INDIRECT(CHAR(39)&amp;$A976&amp;CHAR(39)&amp;"!r"&amp;$B976&amp;"c"&amp;$C976,0)))</f>
        <v/>
      </c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3.5" customHeight="1">
      <c r="A977" s="26" t="s">
        <v>785</v>
      </c>
      <c r="B977" s="26">
        <f t="shared" si="19"/>
        <v>9</v>
      </c>
      <c r="C977" s="26">
        <f t="shared" si="11"/>
        <v>66</v>
      </c>
      <c r="D977" s="26"/>
      <c r="E977" s="26">
        <f>plan_id</f>
        <v>510</v>
      </c>
      <c r="F977" s="26">
        <f t="shared" si="1"/>
        <v>2006</v>
      </c>
      <c r="G977" s="26">
        <f>VLOOKUP(INDIRECT(CHAR(39)&amp;$A977&amp;CHAR(39)&amp;"!r2c"&amp;$C977,0),variables,2,0)</f>
        <v>10805</v>
      </c>
      <c r="H977" s="29" t="str">
        <f t="array" ref="H977">IF(AND(G977&gt;=10861,G977&lt;=10863),TEXT(INDIRECT(CHAR(39)&amp;$A977&amp;CHAR(39)&amp;"!r"&amp;$B977&amp;"c"&amp;$C977,0),"dd-mmm-yyyy"),(INDIRECT(CHAR(39)&amp;$A977&amp;CHAR(39)&amp;"!r"&amp;$B977&amp;"c"&amp;$C977,0)))</f>
        <v/>
      </c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3.5" customHeight="1">
      <c r="A978" s="26" t="s">
        <v>785</v>
      </c>
      <c r="B978" s="26">
        <f t="shared" si="19"/>
        <v>9</v>
      </c>
      <c r="C978" s="26">
        <f t="shared" si="11"/>
        <v>67</v>
      </c>
      <c r="D978" s="26"/>
      <c r="E978" s="26">
        <f>plan_id</f>
        <v>510</v>
      </c>
      <c r="F978" s="26">
        <f t="shared" si="1"/>
        <v>2006</v>
      </c>
      <c r="G978" s="26">
        <f>VLOOKUP(INDIRECT(CHAR(39)&amp;$A978&amp;CHAR(39)&amp;"!r2c"&amp;$C978,0),variables,2,0)</f>
        <v>10806</v>
      </c>
      <c r="H978" s="29" t="str">
        <f t="array" ref="H978">IF(AND(G978&gt;=10861,G978&lt;=10863),TEXT(INDIRECT(CHAR(39)&amp;$A978&amp;CHAR(39)&amp;"!r"&amp;$B978&amp;"c"&amp;$C978,0),"dd-mmm-yyyy"),(INDIRECT(CHAR(39)&amp;$A978&amp;CHAR(39)&amp;"!r"&amp;$B978&amp;"c"&amp;$C978,0)))</f>
        <v/>
      </c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3.5" customHeight="1">
      <c r="A979" s="26" t="s">
        <v>785</v>
      </c>
      <c r="B979" s="26">
        <f t="shared" ref="B979:B1004" si="20">B978</f>
        <v>9</v>
      </c>
      <c r="C979" s="26">
        <f t="shared" si="11"/>
        <v>68</v>
      </c>
      <c r="D979" s="26"/>
      <c r="E979" s="26">
        <f>plan_id</f>
        <v>510</v>
      </c>
      <c r="F979" s="26">
        <f t="shared" si="1"/>
        <v>2006</v>
      </c>
      <c r="G979" s="26">
        <f>VLOOKUP(INDIRECT(CHAR(39)&amp;$A979&amp;CHAR(39)&amp;"!r2c"&amp;$C979,0),variables,2,0)</f>
        <v>10807</v>
      </c>
      <c r="H979" s="29" t="str">
        <f t="array" ref="H979">IF(AND(G979&gt;=10861,G979&lt;=10863),TEXT(INDIRECT(CHAR(39)&amp;$A979&amp;CHAR(39)&amp;"!r"&amp;$B979&amp;"c"&amp;$C979,0),"dd-mmm-yyyy"),(INDIRECT(CHAR(39)&amp;$A979&amp;CHAR(39)&amp;"!r"&amp;$B979&amp;"c"&amp;$C979,0)))</f>
        <v/>
      </c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3.5" customHeight="1">
      <c r="A980" s="26" t="s">
        <v>785</v>
      </c>
      <c r="B980" s="26">
        <f t="shared" si="20"/>
        <v>9</v>
      </c>
      <c r="C980" s="26">
        <f t="shared" si="11"/>
        <v>69</v>
      </c>
      <c r="D980" s="26"/>
      <c r="E980" s="26">
        <f>plan_id</f>
        <v>510</v>
      </c>
      <c r="F980" s="26">
        <f t="shared" si="1"/>
        <v>2006</v>
      </c>
      <c r="G980" s="26">
        <f>VLOOKUP(INDIRECT(CHAR(39)&amp;$A980&amp;CHAR(39)&amp;"!r2c"&amp;$C980,0),variables,2,0)</f>
        <v>10808</v>
      </c>
      <c r="H980" s="29" t="str">
        <f t="array" ref="H980">IF(AND(G980&gt;=10861,G980&lt;=10863),TEXT(INDIRECT(CHAR(39)&amp;$A980&amp;CHAR(39)&amp;"!r"&amp;$B980&amp;"c"&amp;$C980,0),"dd-mmm-yyyy"),(INDIRECT(CHAR(39)&amp;$A980&amp;CHAR(39)&amp;"!r"&amp;$B980&amp;"c"&amp;$C980,0)))</f>
        <v/>
      </c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3.5" customHeight="1">
      <c r="A981" s="26" t="s">
        <v>785</v>
      </c>
      <c r="B981" s="26">
        <f t="shared" si="20"/>
        <v>9</v>
      </c>
      <c r="C981" s="26">
        <f t="shared" si="11"/>
        <v>70</v>
      </c>
      <c r="D981" s="26"/>
      <c r="E981" s="26">
        <f>plan_id</f>
        <v>510</v>
      </c>
      <c r="F981" s="26">
        <f t="shared" si="1"/>
        <v>2006</v>
      </c>
      <c r="G981" s="26">
        <f>VLOOKUP(INDIRECT(CHAR(39)&amp;$A981&amp;CHAR(39)&amp;"!r2c"&amp;$C981,0),variables,2,0)</f>
        <v>10809</v>
      </c>
      <c r="H981" s="29" t="str">
        <f t="array" ref="H981">IF(AND(G981&gt;=10861,G981&lt;=10863),TEXT(INDIRECT(CHAR(39)&amp;$A981&amp;CHAR(39)&amp;"!r"&amp;$B981&amp;"c"&amp;$C981,0),"dd-mmm-yyyy"),(INDIRECT(CHAR(39)&amp;$A981&amp;CHAR(39)&amp;"!r"&amp;$B981&amp;"c"&amp;$C981,0)))</f>
        <v/>
      </c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3.5" customHeight="1">
      <c r="A982" s="26" t="s">
        <v>785</v>
      </c>
      <c r="B982" s="26">
        <f t="shared" si="20"/>
        <v>9</v>
      </c>
      <c r="C982" s="26">
        <f t="shared" si="11"/>
        <v>71</v>
      </c>
      <c r="D982" s="26"/>
      <c r="E982" s="26">
        <f>plan_id</f>
        <v>510</v>
      </c>
      <c r="F982" s="26">
        <f t="shared" si="1"/>
        <v>2006</v>
      </c>
      <c r="G982" s="26">
        <f>VLOOKUP(INDIRECT(CHAR(39)&amp;$A982&amp;CHAR(39)&amp;"!r2c"&amp;$C982,0),variables,2,0)</f>
        <v>10810</v>
      </c>
      <c r="H982" s="29">
        <f t="array" ref="H982">IF(AND(G982&gt;=10861,G982&lt;=10863),TEXT(INDIRECT(CHAR(39)&amp;$A982&amp;CHAR(39)&amp;"!r"&amp;$B982&amp;"c"&amp;$C982,0),"dd-mmm-yyyy"),(INDIRECT(CHAR(39)&amp;$A982&amp;CHAR(39)&amp;"!r"&amp;$B982&amp;"c"&amp;$C982,0)))</f>
        <v>16811000</v>
      </c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3.5" customHeight="1">
      <c r="A983" s="26" t="s">
        <v>785</v>
      </c>
      <c r="B983" s="26">
        <f t="shared" si="20"/>
        <v>9</v>
      </c>
      <c r="C983" s="26">
        <f t="shared" si="11"/>
        <v>72</v>
      </c>
      <c r="D983" s="26"/>
      <c r="E983" s="26">
        <f>plan_id</f>
        <v>510</v>
      </c>
      <c r="F983" s="26">
        <f t="shared" si="1"/>
        <v>2006</v>
      </c>
      <c r="G983" s="26">
        <f>VLOOKUP(INDIRECT(CHAR(39)&amp;$A983&amp;CHAR(39)&amp;"!r2c"&amp;$C983,0),variables,2,0)</f>
        <v>10811</v>
      </c>
      <c r="H983" s="29" t="str">
        <f t="array" ref="H983">IF(AND(G983&gt;=10861,G983&lt;=10863),TEXT(INDIRECT(CHAR(39)&amp;$A983&amp;CHAR(39)&amp;"!r"&amp;$B983&amp;"c"&amp;$C983,0),"dd-mmm-yyyy"),(INDIRECT(CHAR(39)&amp;$A983&amp;CHAR(39)&amp;"!r"&amp;$B983&amp;"c"&amp;$C983,0)))</f>
        <v/>
      </c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3.5" customHeight="1">
      <c r="A984" s="26" t="s">
        <v>785</v>
      </c>
      <c r="B984" s="26">
        <f t="shared" si="20"/>
        <v>9</v>
      </c>
      <c r="C984" s="26">
        <f t="shared" si="11"/>
        <v>73</v>
      </c>
      <c r="D984" s="26"/>
      <c r="E984" s="26">
        <f>plan_id</f>
        <v>510</v>
      </c>
      <c r="F984" s="26">
        <f t="shared" si="1"/>
        <v>2006</v>
      </c>
      <c r="G984" s="26">
        <f>VLOOKUP(INDIRECT(CHAR(39)&amp;$A984&amp;CHAR(39)&amp;"!r2c"&amp;$C984,0),variables,2,0)</f>
        <v>10812</v>
      </c>
      <c r="H984" s="29" t="str">
        <f t="array" ref="H984">IF(AND(G984&gt;=10861,G984&lt;=10863),TEXT(INDIRECT(CHAR(39)&amp;$A984&amp;CHAR(39)&amp;"!r"&amp;$B984&amp;"c"&amp;$C984,0),"dd-mmm-yyyy"),(INDIRECT(CHAR(39)&amp;$A984&amp;CHAR(39)&amp;"!r"&amp;$B984&amp;"c"&amp;$C984,0)))</f>
        <v/>
      </c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3.5" customHeight="1">
      <c r="A985" s="26" t="s">
        <v>785</v>
      </c>
      <c r="B985" s="26">
        <f t="shared" si="20"/>
        <v>9</v>
      </c>
      <c r="C985" s="26">
        <f t="shared" si="11"/>
        <v>74</v>
      </c>
      <c r="D985" s="26"/>
      <c r="E985" s="26">
        <f>plan_id</f>
        <v>510</v>
      </c>
      <c r="F985" s="26">
        <f t="shared" si="1"/>
        <v>2006</v>
      </c>
      <c r="G985" s="26">
        <f>VLOOKUP(INDIRECT(CHAR(39)&amp;$A985&amp;CHAR(39)&amp;"!r2c"&amp;$C985,0),variables,2,0)</f>
        <v>10813</v>
      </c>
      <c r="H985" s="29" t="str">
        <f t="array" ref="H985">IF(AND(G985&gt;=10861,G985&lt;=10863),TEXT(INDIRECT(CHAR(39)&amp;$A985&amp;CHAR(39)&amp;"!r"&amp;$B985&amp;"c"&amp;$C985,0),"dd-mmm-yyyy"),(INDIRECT(CHAR(39)&amp;$A985&amp;CHAR(39)&amp;"!r"&amp;$B985&amp;"c"&amp;$C985,0)))</f>
        <v/>
      </c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3.5" customHeight="1">
      <c r="A986" s="26" t="s">
        <v>785</v>
      </c>
      <c r="B986" s="26">
        <f t="shared" si="20"/>
        <v>9</v>
      </c>
      <c r="C986" s="26">
        <f t="shared" si="11"/>
        <v>75</v>
      </c>
      <c r="D986" s="26"/>
      <c r="E986" s="26">
        <f>plan_id</f>
        <v>510</v>
      </c>
      <c r="F986" s="26">
        <f t="shared" si="1"/>
        <v>2006</v>
      </c>
      <c r="G986" s="26">
        <f>VLOOKUP(INDIRECT(CHAR(39)&amp;$A986&amp;CHAR(39)&amp;"!r2c"&amp;$C986,0),variables,2,0)</f>
        <v>10814</v>
      </c>
      <c r="H986" s="29" t="str">
        <f t="array" ref="H986">IF(AND(G986&gt;=10861,G986&lt;=10863),TEXT(INDIRECT(CHAR(39)&amp;$A986&amp;CHAR(39)&amp;"!r"&amp;$B986&amp;"c"&amp;$C986,0),"dd-mmm-yyyy"),(INDIRECT(CHAR(39)&amp;$A986&amp;CHAR(39)&amp;"!r"&amp;$B986&amp;"c"&amp;$C986,0)))</f>
        <v/>
      </c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3.5" customHeight="1">
      <c r="A987" s="26" t="s">
        <v>785</v>
      </c>
      <c r="B987" s="26">
        <f t="shared" si="20"/>
        <v>9</v>
      </c>
      <c r="C987" s="26">
        <f t="shared" si="11"/>
        <v>76</v>
      </c>
      <c r="D987" s="26"/>
      <c r="E987" s="26">
        <f>plan_id</f>
        <v>510</v>
      </c>
      <c r="F987" s="26">
        <f t="shared" si="1"/>
        <v>2006</v>
      </c>
      <c r="G987" s="26">
        <f>VLOOKUP(INDIRECT(CHAR(39)&amp;$A987&amp;CHAR(39)&amp;"!r2c"&amp;$C987,0),variables,2,0)</f>
        <v>10815</v>
      </c>
      <c r="H987" s="29">
        <f t="array" ref="H987">IF(AND(G987&gt;=10861,G987&lt;=10863),TEXT(INDIRECT(CHAR(39)&amp;$A987&amp;CHAR(39)&amp;"!r"&amp;$B987&amp;"c"&amp;$C987,0),"dd-mmm-yyyy"),(INDIRECT(CHAR(39)&amp;$A987&amp;CHAR(39)&amp;"!r"&amp;$B987&amp;"c"&amp;$C987,0)))</f>
        <v>20116000</v>
      </c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3.5" customHeight="1">
      <c r="A988" s="26" t="s">
        <v>785</v>
      </c>
      <c r="B988" s="26">
        <f t="shared" si="20"/>
        <v>9</v>
      </c>
      <c r="C988" s="26">
        <f t="shared" si="11"/>
        <v>77</v>
      </c>
      <c r="D988" s="26"/>
      <c r="E988" s="26">
        <f>plan_id</f>
        <v>510</v>
      </c>
      <c r="F988" s="26">
        <f t="shared" si="1"/>
        <v>2006</v>
      </c>
      <c r="G988" s="26">
        <f>VLOOKUP(INDIRECT(CHAR(39)&amp;$A988&amp;CHAR(39)&amp;"!r2c"&amp;$C988,0),variables,2,0)</f>
        <v>10816</v>
      </c>
      <c r="H988" s="29">
        <f t="array" ref="H988">IF(AND(G988&gt;=10861,G988&lt;=10863),TEXT(INDIRECT(CHAR(39)&amp;$A988&amp;CHAR(39)&amp;"!r"&amp;$B988&amp;"c"&amp;$C988,0),"dd-mmm-yyyy"),(INDIRECT(CHAR(39)&amp;$A988&amp;CHAR(39)&amp;"!r"&amp;$B988&amp;"c"&amp;$C988,0)))</f>
        <v>68398000</v>
      </c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3.5" customHeight="1">
      <c r="A989" s="26" t="s">
        <v>785</v>
      </c>
      <c r="B989" s="26">
        <f t="shared" si="20"/>
        <v>9</v>
      </c>
      <c r="C989" s="26">
        <f t="shared" si="11"/>
        <v>78</v>
      </c>
      <c r="D989" s="26"/>
      <c r="E989" s="26">
        <f>plan_id</f>
        <v>510</v>
      </c>
      <c r="F989" s="26">
        <f t="shared" si="1"/>
        <v>2006</v>
      </c>
      <c r="G989" s="26">
        <f>VLOOKUP(INDIRECT(CHAR(39)&amp;$A989&amp;CHAR(39)&amp;"!r2c"&amp;$C989,0),variables,2,0)</f>
        <v>10817</v>
      </c>
      <c r="H989" s="29" t="str">
        <f t="array" ref="H989">IF(AND(G989&gt;=10861,G989&lt;=10863),TEXT(INDIRECT(CHAR(39)&amp;$A989&amp;CHAR(39)&amp;"!r"&amp;$B989&amp;"c"&amp;$C989,0),"dd-mmm-yyyy"),(INDIRECT(CHAR(39)&amp;$A989&amp;CHAR(39)&amp;"!r"&amp;$B989&amp;"c"&amp;$C989,0)))</f>
        <v/>
      </c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3.5" customHeight="1">
      <c r="A990" s="26" t="s">
        <v>785</v>
      </c>
      <c r="B990" s="26">
        <f t="shared" si="20"/>
        <v>9</v>
      </c>
      <c r="C990" s="26">
        <f t="shared" si="11"/>
        <v>79</v>
      </c>
      <c r="D990" s="26"/>
      <c r="E990" s="26">
        <f>plan_id</f>
        <v>510</v>
      </c>
      <c r="F990" s="26">
        <f t="shared" si="1"/>
        <v>2006</v>
      </c>
      <c r="G990" s="26">
        <f>VLOOKUP(INDIRECT(CHAR(39)&amp;$A990&amp;CHAR(39)&amp;"!r2c"&amp;$C990,0),variables,2,0)</f>
        <v>10818</v>
      </c>
      <c r="H990" s="29">
        <f t="array" ref="H990">IF(AND(G990&gt;=10861,G990&lt;=10863),TEXT(INDIRECT(CHAR(39)&amp;$A990&amp;CHAR(39)&amp;"!r"&amp;$B990&amp;"c"&amp;$C990,0),"dd-mmm-yyyy"),(INDIRECT(CHAR(39)&amp;$A990&amp;CHAR(39)&amp;"!r"&amp;$B990&amp;"c"&amp;$C990,0)))</f>
        <v>21735000</v>
      </c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3.5" customHeight="1">
      <c r="A991" s="26" t="s">
        <v>785</v>
      </c>
      <c r="B991" s="26">
        <f t="shared" si="20"/>
        <v>9</v>
      </c>
      <c r="C991" s="26">
        <f t="shared" si="11"/>
        <v>80</v>
      </c>
      <c r="D991" s="26"/>
      <c r="E991" s="26">
        <f>plan_id</f>
        <v>510</v>
      </c>
      <c r="F991" s="26">
        <f t="shared" si="1"/>
        <v>2006</v>
      </c>
      <c r="G991" s="26">
        <f>VLOOKUP(INDIRECT(CHAR(39)&amp;$A991&amp;CHAR(39)&amp;"!r2c"&amp;$C991,0),variables,2,0)</f>
        <v>10819</v>
      </c>
      <c r="H991" s="29" t="str">
        <f t="array" ref="H991">IF(AND(G991&gt;=10861,G991&lt;=10863),TEXT(INDIRECT(CHAR(39)&amp;$A991&amp;CHAR(39)&amp;"!r"&amp;$B991&amp;"c"&amp;$C991,0),"dd-mmm-yyyy"),(INDIRECT(CHAR(39)&amp;$A991&amp;CHAR(39)&amp;"!r"&amp;$B991&amp;"c"&amp;$C991,0)))</f>
        <v/>
      </c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3.5" customHeight="1">
      <c r="A992" s="26" t="s">
        <v>785</v>
      </c>
      <c r="B992" s="26">
        <f t="shared" si="20"/>
        <v>9</v>
      </c>
      <c r="C992" s="26">
        <f t="shared" si="11"/>
        <v>81</v>
      </c>
      <c r="D992" s="26"/>
      <c r="E992" s="26">
        <f>plan_id</f>
        <v>510</v>
      </c>
      <c r="F992" s="26">
        <f t="shared" si="1"/>
        <v>2006</v>
      </c>
      <c r="G992" s="26">
        <f>VLOOKUP(INDIRECT(CHAR(39)&amp;$A992&amp;CHAR(39)&amp;"!r2c"&amp;$C992,0),variables,2,0)</f>
        <v>10820</v>
      </c>
      <c r="H992" s="29">
        <f t="array" ref="H992">IF(AND(G992&gt;=10861,G992&lt;=10863),TEXT(INDIRECT(CHAR(39)&amp;$A992&amp;CHAR(39)&amp;"!r"&amp;$B992&amp;"c"&amp;$C992,0),"dd-mmm-yyyy"),(INDIRECT(CHAR(39)&amp;$A992&amp;CHAR(39)&amp;"!r"&amp;$B992&amp;"c"&amp;$C992,0)))</f>
        <v>-470880000</v>
      </c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3.5" customHeight="1">
      <c r="A993" s="26" t="s">
        <v>785</v>
      </c>
      <c r="B993" s="26">
        <f t="shared" si="20"/>
        <v>9</v>
      </c>
      <c r="C993" s="26">
        <f t="shared" si="11"/>
        <v>82</v>
      </c>
      <c r="D993" s="26"/>
      <c r="E993" s="26">
        <f>plan_id</f>
        <v>510</v>
      </c>
      <c r="F993" s="26">
        <f t="shared" si="1"/>
        <v>2006</v>
      </c>
      <c r="G993" s="26">
        <f>VLOOKUP(INDIRECT(CHAR(39)&amp;$A993&amp;CHAR(39)&amp;"!r2c"&amp;$C993,0),variables,2,0)</f>
        <v>10821</v>
      </c>
      <c r="H993" s="29" t="str">
        <f t="array" ref="H993">IF(AND(G993&gt;=10861,G993&lt;=10863),TEXT(INDIRECT(CHAR(39)&amp;$A993&amp;CHAR(39)&amp;"!r"&amp;$B993&amp;"c"&amp;$C993,0),"dd-mmm-yyyy"),(INDIRECT(CHAR(39)&amp;$A993&amp;CHAR(39)&amp;"!r"&amp;$B993&amp;"c"&amp;$C993,0)))</f>
        <v/>
      </c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3.5" customHeight="1">
      <c r="A994" s="26" t="s">
        <v>785</v>
      </c>
      <c r="B994" s="26">
        <f t="shared" si="20"/>
        <v>9</v>
      </c>
      <c r="C994" s="26">
        <f t="shared" si="11"/>
        <v>83</v>
      </c>
      <c r="D994" s="26"/>
      <c r="E994" s="26">
        <f>plan_id</f>
        <v>510</v>
      </c>
      <c r="F994" s="26">
        <f t="shared" si="1"/>
        <v>2006</v>
      </c>
      <c r="G994" s="26">
        <f>VLOOKUP(INDIRECT(CHAR(39)&amp;$A994&amp;CHAR(39)&amp;"!r2c"&amp;$C994,0),variables,2,0)</f>
        <v>10822</v>
      </c>
      <c r="H994" s="29" t="str">
        <f t="array" ref="H994">IF(AND(G994&gt;=10861,G994&lt;=10863),TEXT(INDIRECT(CHAR(39)&amp;$A994&amp;CHAR(39)&amp;"!r"&amp;$B994&amp;"c"&amp;$C994,0),"dd-mmm-yyyy"),(INDIRECT(CHAR(39)&amp;$A994&amp;CHAR(39)&amp;"!r"&amp;$B994&amp;"c"&amp;$C994,0)))</f>
        <v/>
      </c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3.5" customHeight="1">
      <c r="A995" s="26" t="s">
        <v>785</v>
      </c>
      <c r="B995" s="26">
        <f t="shared" si="20"/>
        <v>9</v>
      </c>
      <c r="C995" s="26">
        <f t="shared" si="11"/>
        <v>84</v>
      </c>
      <c r="D995" s="26"/>
      <c r="E995" s="26">
        <f>plan_id</f>
        <v>510</v>
      </c>
      <c r="F995" s="26">
        <f t="shared" si="1"/>
        <v>2006</v>
      </c>
      <c r="G995" s="26">
        <f>VLOOKUP(INDIRECT(CHAR(39)&amp;$A995&amp;CHAR(39)&amp;"!r2c"&amp;$C995,0),variables,2,0)</f>
        <v>10829</v>
      </c>
      <c r="H995" s="29" t="str">
        <f t="array" ref="H995">IF(AND(G995&gt;=10861,G995&lt;=10863),TEXT(INDIRECT(CHAR(39)&amp;$A995&amp;CHAR(39)&amp;"!r"&amp;$B995&amp;"c"&amp;$C995,0),"dd-mmm-yyyy"),(INDIRECT(CHAR(39)&amp;$A995&amp;CHAR(39)&amp;"!r"&amp;$B995&amp;"c"&amp;$C995,0)))</f>
        <v/>
      </c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3.5" customHeight="1">
      <c r="A996" s="26" t="s">
        <v>785</v>
      </c>
      <c r="B996" s="26">
        <f t="shared" si="20"/>
        <v>9</v>
      </c>
      <c r="C996" s="26">
        <f t="shared" si="11"/>
        <v>85</v>
      </c>
      <c r="D996" s="26"/>
      <c r="E996" s="26">
        <f>plan_id</f>
        <v>510</v>
      </c>
      <c r="F996" s="26">
        <f t="shared" si="1"/>
        <v>2006</v>
      </c>
      <c r="G996" s="26">
        <f>VLOOKUP(INDIRECT(CHAR(39)&amp;$A996&amp;CHAR(39)&amp;"!r2c"&amp;$C996,0),variables,2,0)</f>
        <v>10823</v>
      </c>
      <c r="H996" s="29">
        <f t="array" ref="H996">IF(AND(G996&gt;=10861,G996&lt;=10863),TEXT(INDIRECT(CHAR(39)&amp;$A996&amp;CHAR(39)&amp;"!r"&amp;$B996&amp;"c"&amp;$C996,0),"dd-mmm-yyyy"),(INDIRECT(CHAR(39)&amp;$A996&amp;CHAR(39)&amp;"!r"&amp;$B996&amp;"c"&amp;$C996,0)))</f>
        <v>422213000</v>
      </c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3.5" customHeight="1">
      <c r="A997" s="26" t="s">
        <v>785</v>
      </c>
      <c r="B997" s="26">
        <f t="shared" si="20"/>
        <v>9</v>
      </c>
      <c r="C997" s="26">
        <f t="shared" si="11"/>
        <v>86</v>
      </c>
      <c r="D997" s="26"/>
      <c r="E997" s="26">
        <f>plan_id</f>
        <v>510</v>
      </c>
      <c r="F997" s="26">
        <f t="shared" si="1"/>
        <v>2006</v>
      </c>
      <c r="G997" s="26">
        <f>VLOOKUP(INDIRECT(CHAR(39)&amp;$A997&amp;CHAR(39)&amp;"!r2c"&amp;$C997,0),variables,2,0)</f>
        <v>10798</v>
      </c>
      <c r="H997" s="29" t="str">
        <f t="array" ref="H997">IF(AND(G997&gt;=10861,G997&lt;=10863),TEXT(INDIRECT(CHAR(39)&amp;$A997&amp;CHAR(39)&amp;"!r"&amp;$B997&amp;"c"&amp;$C997,0),"dd-mmm-yyyy"),(INDIRECT(CHAR(39)&amp;$A997&amp;CHAR(39)&amp;"!r"&amp;$B997&amp;"c"&amp;$C997,0)))</f>
        <v/>
      </c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3.5" customHeight="1">
      <c r="A998" s="26" t="s">
        <v>785</v>
      </c>
      <c r="B998" s="26">
        <f t="shared" si="20"/>
        <v>9</v>
      </c>
      <c r="C998" s="26">
        <f t="shared" si="11"/>
        <v>87</v>
      </c>
      <c r="D998" s="26"/>
      <c r="E998" s="26">
        <f>plan_id</f>
        <v>510</v>
      </c>
      <c r="F998" s="26">
        <f t="shared" si="1"/>
        <v>2006</v>
      </c>
      <c r="G998" s="26">
        <f>VLOOKUP(INDIRECT(CHAR(39)&amp;$A998&amp;CHAR(39)&amp;"!r2c"&amp;$C998,0),variables,2,0)</f>
        <v>10799</v>
      </c>
      <c r="H998" s="29" t="str">
        <f t="array" ref="H998">IF(AND(G998&gt;=10861,G998&lt;=10863),TEXT(INDIRECT(CHAR(39)&amp;$A998&amp;CHAR(39)&amp;"!r"&amp;$B998&amp;"c"&amp;$C998,0),"dd-mmm-yyyy"),(INDIRECT(CHAR(39)&amp;$A998&amp;CHAR(39)&amp;"!r"&amp;$B998&amp;"c"&amp;$C998,0)))</f>
        <v/>
      </c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3.5" customHeight="1">
      <c r="A999" s="26" t="s">
        <v>785</v>
      </c>
      <c r="B999" s="26">
        <f t="shared" si="20"/>
        <v>9</v>
      </c>
      <c r="C999" s="26">
        <f t="shared" si="11"/>
        <v>88</v>
      </c>
      <c r="D999" s="26"/>
      <c r="E999" s="26">
        <f>plan_id</f>
        <v>510</v>
      </c>
      <c r="F999" s="26">
        <f t="shared" si="1"/>
        <v>2006</v>
      </c>
      <c r="G999" s="26">
        <f>VLOOKUP(INDIRECT(CHAR(39)&amp;$A999&amp;CHAR(39)&amp;"!r2c"&amp;$C999,0),variables,2,0)</f>
        <v>10800</v>
      </c>
      <c r="H999" s="29" t="str">
        <f t="array" ref="H999">IF(AND(G999&gt;=10861,G999&lt;=10863),TEXT(INDIRECT(CHAR(39)&amp;$A999&amp;CHAR(39)&amp;"!r"&amp;$B999&amp;"c"&amp;$C999,0),"dd-mmm-yyyy"),(INDIRECT(CHAR(39)&amp;$A999&amp;CHAR(39)&amp;"!r"&amp;$B999&amp;"c"&amp;$C999,0)))</f>
        <v/>
      </c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3.5" customHeight="1">
      <c r="A1000" s="26" t="s">
        <v>785</v>
      </c>
      <c r="B1000" s="26">
        <f t="shared" si="20"/>
        <v>9</v>
      </c>
      <c r="C1000" s="26">
        <f t="shared" si="11"/>
        <v>89</v>
      </c>
      <c r="D1000" s="26"/>
      <c r="E1000" s="26">
        <f>plan_id</f>
        <v>510</v>
      </c>
      <c r="F1000" s="26">
        <f t="shared" si="1"/>
        <v>2006</v>
      </c>
      <c r="G1000" s="26">
        <f>VLOOKUP(INDIRECT(CHAR(39)&amp;$A1000&amp;CHAR(39)&amp;"!r2c"&amp;$C1000,0),variables,2,0)</f>
        <v>10824</v>
      </c>
      <c r="H1000" s="29">
        <f t="array" ref="H1000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ht="13.5" customHeight="1">
      <c r="A1001" s="26" t="s">
        <v>785</v>
      </c>
      <c r="B1001" s="26">
        <f t="shared" si="20"/>
        <v>9</v>
      </c>
      <c r="C1001" s="26">
        <f t="shared" si="11"/>
        <v>90</v>
      </c>
      <c r="D1001" s="26"/>
      <c r="E1001" s="26">
        <f>plan_id</f>
        <v>510</v>
      </c>
      <c r="F1001" s="26">
        <f t="shared" si="1"/>
        <v>2006</v>
      </c>
      <c r="G1001" s="26">
        <f>VLOOKUP(INDIRECT(CHAR(39)&amp;$A1001&amp;CHAR(39)&amp;"!r2c"&amp;$C1001,0),variables,2,0)</f>
        <v>10825</v>
      </c>
      <c r="H1001" s="29">
        <f t="array" ref="H100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ht="13.5" customHeight="1">
      <c r="A1002" s="26" t="s">
        <v>785</v>
      </c>
      <c r="B1002" s="26">
        <f t="shared" si="20"/>
        <v>9</v>
      </c>
      <c r="C1002" s="26">
        <f t="shared" si="11"/>
        <v>91</v>
      </c>
      <c r="D1002" s="26"/>
      <c r="E1002" s="26">
        <f>plan_id</f>
        <v>510</v>
      </c>
      <c r="F1002" s="26">
        <f t="shared" si="1"/>
        <v>2006</v>
      </c>
      <c r="G1002" s="26">
        <f>VLOOKUP(INDIRECT(CHAR(39)&amp;$A1002&amp;CHAR(39)&amp;"!r2c"&amp;$C1002,0),variables,2,0)</f>
        <v>10826</v>
      </c>
      <c r="H1002" s="29" t="str">
        <f t="array" ref="H1002">IF(AND(G1002&gt;=10861,G1002&lt;=10863),TEXT(INDIRECT(CHAR(39)&amp;$A1002&amp;CHAR(39)&amp;"!r"&amp;$B1002&amp;"c"&amp;$C1002,0),"dd-mmm-yyyy"),(INDIRECT(CHAR(39)&amp;$A1002&amp;CHAR(39)&amp;"!r"&amp;$B1002&amp;"c"&amp;$C1002,0)))</f>
        <v/>
      </c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ht="13.5" customHeight="1">
      <c r="A1003" s="26" t="s">
        <v>785</v>
      </c>
      <c r="B1003" s="26">
        <f t="shared" si="20"/>
        <v>9</v>
      </c>
      <c r="C1003" s="26">
        <f t="shared" si="11"/>
        <v>92</v>
      </c>
      <c r="D1003" s="26"/>
      <c r="E1003" s="26">
        <f>plan_id</f>
        <v>510</v>
      </c>
      <c r="F1003" s="26">
        <f t="shared" si="1"/>
        <v>2006</v>
      </c>
      <c r="G1003" s="26">
        <f>VLOOKUP(INDIRECT(CHAR(39)&amp;$A1003&amp;CHAR(39)&amp;"!r2c"&amp;$C1003,0),variables,2,0)</f>
        <v>10828</v>
      </c>
      <c r="H1003" s="29" t="str">
        <f t="array" ref="H1003">IF(AND(G1003&gt;=10861,G1003&lt;=10863),TEXT(INDIRECT(CHAR(39)&amp;$A1003&amp;CHAR(39)&amp;"!r"&amp;$B1003&amp;"c"&amp;$C1003,0),"dd-mmm-yyyy"),(INDIRECT(CHAR(39)&amp;$A1003&amp;CHAR(39)&amp;"!r"&amp;$B1003&amp;"c"&amp;$C1003,0)))</f>
        <v/>
      </c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ht="13.5" customHeight="1">
      <c r="A1004" s="26" t="s">
        <v>785</v>
      </c>
      <c r="B1004" s="26">
        <f t="shared" si="20"/>
        <v>9</v>
      </c>
      <c r="C1004" s="26">
        <f t="shared" si="11"/>
        <v>93</v>
      </c>
      <c r="D1004" s="26"/>
      <c r="E1004" s="26">
        <f>plan_id</f>
        <v>510</v>
      </c>
      <c r="F1004" s="26">
        <f t="shared" si="1"/>
        <v>2006</v>
      </c>
      <c r="G1004" s="26">
        <f>VLOOKUP(INDIRECT(CHAR(39)&amp;$A1004&amp;CHAR(39)&amp;"!r2c"&amp;$C1004,0),variables,2,0)</f>
        <v>10827</v>
      </c>
      <c r="H1004" s="28" t="str">
        <f t="array" ref="H1004">IF(AND(G1004&gt;=10861,G1004&lt;=10863),TEXT(INDIRECT(CHAR(39)&amp;$A1004&amp;CHAR(39)&amp;"!r"&amp;$B1004&amp;"c"&amp;$C1004,0),"dd-mmm-yyyy"),(INDIRECT(CHAR(39)&amp;$A1004&amp;CHAR(39)&amp;"!r"&amp;$B1004&amp;"c"&amp;$C1004,0)))</f>
        <v/>
      </c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 ht="13.5" customHeight="1">
      <c r="A1005" s="26" t="s">
        <v>785</v>
      </c>
      <c r="B1005" s="26">
        <f t="shared" ref="B1005:B1069" si="21">B940+1</f>
        <v>10</v>
      </c>
      <c r="C1005" s="26">
        <f t="shared" si="11"/>
        <v>3</v>
      </c>
      <c r="D1005" s="26"/>
      <c r="E1005" s="26">
        <f>plan_id</f>
        <v>510</v>
      </c>
      <c r="F1005" s="26">
        <f t="shared" si="1"/>
        <v>2007</v>
      </c>
      <c r="G1005" s="26">
        <f>VLOOKUP(INDIRECT(CHAR(39)&amp;$A1005&amp;CHAR(39)&amp;"!r2c"&amp;$C1005,0),variables,2,0)</f>
        <v>10703</v>
      </c>
      <c r="H1005" s="28">
        <f t="array" ref="H1005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 ht="13.5" customHeight="1">
      <c r="A1006" s="26" t="s">
        <v>785</v>
      </c>
      <c r="B1006" s="26">
        <f t="shared" si="21"/>
        <v>10</v>
      </c>
      <c r="C1006" s="26">
        <f t="shared" si="11"/>
        <v>4</v>
      </c>
      <c r="D1006" s="26"/>
      <c r="E1006" s="26">
        <f>plan_id</f>
        <v>510</v>
      </c>
      <c r="F1006" s="26">
        <f t="shared" si="1"/>
        <v>2007</v>
      </c>
      <c r="G1006" s="26">
        <f>VLOOKUP(INDIRECT(CHAR(39)&amp;$A1006&amp;CHAR(39)&amp;"!r2c"&amp;$C1006,0),variables,2,0)</f>
        <v>10845</v>
      </c>
      <c r="H1006" s="28" t="str">
        <f t="array" ref="H1006">IF(AND(G1006&gt;=10861,G1006&lt;=10863),TEXT(INDIRECT(CHAR(39)&amp;$A1006&amp;CHAR(39)&amp;"!r"&amp;$B1006&amp;"c"&amp;$C1006,0),"dd-mmm-yyyy"),(INDIRECT(CHAR(39)&amp;$A1006&amp;CHAR(39)&amp;"!r"&amp;$B1006&amp;"c"&amp;$C1006,0)))</f>
        <v>BUCK CONSULTANTS, LLC</v>
      </c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 ht="13.5" customHeight="1">
      <c r="A1007" s="26" t="s">
        <v>785</v>
      </c>
      <c r="B1007" s="26">
        <f t="shared" si="21"/>
        <v>10</v>
      </c>
      <c r="C1007" s="26">
        <f t="shared" si="11"/>
        <v>5</v>
      </c>
      <c r="D1007" s="26"/>
      <c r="E1007" s="26">
        <f>plan_id</f>
        <v>510</v>
      </c>
      <c r="F1007" s="26">
        <f t="shared" si="1"/>
        <v>2007</v>
      </c>
      <c r="G1007" s="26">
        <f>VLOOKUP(INDIRECT(CHAR(39)&amp;$A1007&amp;CHAR(39)&amp;"!r2c"&amp;$C1007,0),variables,2,0)</f>
        <v>10924</v>
      </c>
      <c r="H1007" s="31" t="str">
        <f t="array" ref="H1007">IF(AND(G1007&gt;=10861,G1007&lt;=10863),TEXT(INDIRECT(CHAR(39)&amp;$A1007&amp;CHAR(39)&amp;"!r"&amp;$B1007&amp;"c"&amp;$C1007,0),"dd-mmm-yyyy"),(INDIRECT(CHAR(39)&amp;$A1007&amp;CHAR(39)&amp;"!r"&amp;$B1007&amp;"c"&amp;$C1007,0)))</f>
        <v/>
      </c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 ht="13.5" customHeight="1">
      <c r="A1008" s="26" t="s">
        <v>785</v>
      </c>
      <c r="B1008" s="26">
        <f t="shared" si="21"/>
        <v>10</v>
      </c>
      <c r="C1008" s="26">
        <f t="shared" si="11"/>
        <v>6</v>
      </c>
      <c r="D1008" s="26"/>
      <c r="E1008" s="26">
        <f>plan_id</f>
        <v>510</v>
      </c>
      <c r="F1008" s="26">
        <f t="shared" si="1"/>
        <v>2007</v>
      </c>
      <c r="G1008" s="26">
        <f>VLOOKUP(INDIRECT(CHAR(39)&amp;$A1008&amp;CHAR(39)&amp;"!r2c"&amp;$C1008,0),variables,2,0)</f>
        <v>10925</v>
      </c>
      <c r="H1008" s="31">
        <f t="array" ref="H1008">IF(AND(G1008&gt;=10861,G1008&lt;=10863),TEXT(INDIRECT(CHAR(39)&amp;$A1008&amp;CHAR(39)&amp;"!r"&amp;$B1008&amp;"c"&amp;$C1008,0),"dd-mmm-yyyy"),(INDIRECT(CHAR(39)&amp;$A1008&amp;CHAR(39)&amp;"!r"&amp;$B1008&amp;"c"&amp;$C1008,0)))</f>
        <v>0.0927</v>
      </c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 ht="13.5" customHeight="1">
      <c r="A1009" s="26" t="s">
        <v>785</v>
      </c>
      <c r="B1009" s="26">
        <f t="shared" si="21"/>
        <v>10</v>
      </c>
      <c r="C1009" s="26">
        <f t="shared" si="11"/>
        <v>7</v>
      </c>
      <c r="D1009" s="26"/>
      <c r="E1009" s="26">
        <f>plan_id</f>
        <v>510</v>
      </c>
      <c r="F1009" s="26">
        <f t="shared" si="1"/>
        <v>2007</v>
      </c>
      <c r="G1009" s="26">
        <f>VLOOKUP(INDIRECT(CHAR(39)&amp;$A1009&amp;CHAR(39)&amp;"!r2c"&amp;$C1009,0),variables,2,0)</f>
        <v>10926</v>
      </c>
      <c r="H1009" s="31">
        <f t="array" ref="H1009">IF(AND(G1009&gt;=10861,G1009&lt;=10863),TEXT(INDIRECT(CHAR(39)&amp;$A1009&amp;CHAR(39)&amp;"!r"&amp;$B1009&amp;"c"&amp;$C1009,0),"dd-mmm-yyyy"),(INDIRECT(CHAR(39)&amp;$A1009&amp;CHAR(39)&amp;"!r"&amp;$B1009&amp;"c"&amp;$C1009,0)))</f>
        <v>0.0994</v>
      </c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 ht="13.5" customHeight="1">
      <c r="A1010" s="26" t="s">
        <v>785</v>
      </c>
      <c r="B1010" s="26">
        <f t="shared" si="21"/>
        <v>10</v>
      </c>
      <c r="C1010" s="26">
        <f t="shared" si="11"/>
        <v>8</v>
      </c>
      <c r="D1010" s="26"/>
      <c r="E1010" s="26">
        <f>plan_id</f>
        <v>510</v>
      </c>
      <c r="F1010" s="26">
        <f t="shared" si="1"/>
        <v>2007</v>
      </c>
      <c r="G1010" s="26">
        <f>VLOOKUP(INDIRECT(CHAR(39)&amp;$A1010&amp;CHAR(39)&amp;"!r2c"&amp;$C1010,0),variables,2,0)</f>
        <v>10704</v>
      </c>
      <c r="H1010" s="29" t="str">
        <f t="array" ref="H1010">IF(AND(G1010&gt;=10861,G1010&lt;=10863),TEXT(INDIRECT(CHAR(39)&amp;$A1010&amp;CHAR(39)&amp;"!r"&amp;$B1010&amp;"c"&amp;$C1010,0),"dd-mmm-yyyy"),(INDIRECT(CHAR(39)&amp;$A1010&amp;CHAR(39)&amp;"!r"&amp;$B1010&amp;"c"&amp;$C1010,0)))</f>
        <v/>
      </c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 ht="13.5" customHeight="1">
      <c r="A1011" s="26" t="s">
        <v>785</v>
      </c>
      <c r="B1011" s="26">
        <f t="shared" si="21"/>
        <v>10</v>
      </c>
      <c r="C1011" s="26">
        <f t="shared" si="11"/>
        <v>9</v>
      </c>
      <c r="D1011" s="26"/>
      <c r="E1011" s="26">
        <f>plan_id</f>
        <v>510</v>
      </c>
      <c r="F1011" s="26">
        <f t="shared" si="1"/>
        <v>2007</v>
      </c>
      <c r="G1011" s="26">
        <f>VLOOKUP(INDIRECT(CHAR(39)&amp;$A1011&amp;CHAR(39)&amp;"!r2c"&amp;$C1011,0),variables,2,0)</f>
        <v>10928</v>
      </c>
      <c r="H1011" s="31" t="str">
        <f t="array" ref="H1011">IF(AND(G1011&gt;=10861,G1011&lt;=10863),TEXT(INDIRECT(CHAR(39)&amp;$A1011&amp;CHAR(39)&amp;"!r"&amp;$B1011&amp;"c"&amp;$C1011,0),"dd-mmm-yyyy"),(INDIRECT(CHAR(39)&amp;$A1011&amp;CHAR(39)&amp;"!r"&amp;$B1011&amp;"c"&amp;$C1011,0)))</f>
        <v/>
      </c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 ht="13.5" customHeight="1">
      <c r="A1012" s="26" t="s">
        <v>785</v>
      </c>
      <c r="B1012" s="26">
        <f t="shared" si="21"/>
        <v>10</v>
      </c>
      <c r="C1012" s="26">
        <f t="shared" si="11"/>
        <v>10</v>
      </c>
      <c r="D1012" s="26"/>
      <c r="E1012" s="26">
        <f>plan_id</f>
        <v>510</v>
      </c>
      <c r="F1012" s="26">
        <f t="shared" si="1"/>
        <v>2007</v>
      </c>
      <c r="G1012" s="26">
        <f>VLOOKUP(INDIRECT(CHAR(39)&amp;$A1012&amp;CHAR(39)&amp;"!r2c"&amp;$C1012,0),variables,2,0)</f>
        <v>10929</v>
      </c>
      <c r="H1012" s="31">
        <f t="array" ref="H1012">IF(AND(G1012&gt;=10861,G1012&lt;=10863),TEXT(INDIRECT(CHAR(39)&amp;$A1012&amp;CHAR(39)&amp;"!r"&amp;$B1012&amp;"c"&amp;$C1012,0),"dd-mmm-yyyy"),(INDIRECT(CHAR(39)&amp;$A1012&amp;CHAR(39)&amp;"!r"&amp;$B1012&amp;"c"&amp;$C1012,0)))</f>
        <v>0.0839</v>
      </c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 ht="13.5" customHeight="1">
      <c r="A1013" s="26" t="s">
        <v>785</v>
      </c>
      <c r="B1013" s="26">
        <f t="shared" si="21"/>
        <v>10</v>
      </c>
      <c r="C1013" s="26">
        <f t="shared" si="11"/>
        <v>11</v>
      </c>
      <c r="D1013" s="26"/>
      <c r="E1013" s="26">
        <f>plan_id</f>
        <v>510</v>
      </c>
      <c r="F1013" s="26">
        <f t="shared" si="1"/>
        <v>2007</v>
      </c>
      <c r="G1013" s="26">
        <f>VLOOKUP(INDIRECT(CHAR(39)&amp;$A1013&amp;CHAR(39)&amp;"!r2c"&amp;$C1013,0),variables,2,0)</f>
        <v>10930</v>
      </c>
      <c r="H1013" s="31" t="str">
        <f t="array" ref="H1013">IF(AND(G1013&gt;=10861,G1013&lt;=10863),TEXT(INDIRECT(CHAR(39)&amp;$A1013&amp;CHAR(39)&amp;"!r"&amp;$B1013&amp;"c"&amp;$C1013,0),"dd-mmm-yyyy"),(INDIRECT(CHAR(39)&amp;$A1013&amp;CHAR(39)&amp;"!r"&amp;$B1013&amp;"c"&amp;$C1013,0)))</f>
        <v/>
      </c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  <row r="1014" ht="13.5" customHeight="1">
      <c r="A1014" s="26" t="s">
        <v>785</v>
      </c>
      <c r="B1014" s="26">
        <f t="shared" si="21"/>
        <v>10</v>
      </c>
      <c r="C1014" s="26">
        <f t="shared" si="11"/>
        <v>12</v>
      </c>
      <c r="D1014" s="26"/>
      <c r="E1014" s="26">
        <f>plan_id</f>
        <v>510</v>
      </c>
      <c r="F1014" s="26">
        <f t="shared" si="1"/>
        <v>2007</v>
      </c>
      <c r="G1014" s="26">
        <f>VLOOKUP(INDIRECT(CHAR(39)&amp;$A1014&amp;CHAR(39)&amp;"!r2c"&amp;$C1014,0),variables,2,0)</f>
        <v>10705</v>
      </c>
      <c r="H1014" s="29">
        <f t="array" ref="H1014">IF(AND(G1014&gt;=10861,G1014&lt;=10863),TEXT(INDIRECT(CHAR(39)&amp;$A1014&amp;CHAR(39)&amp;"!r"&amp;$B1014&amp;"c"&amp;$C1014,0),"dd-mmm-yyyy"),(INDIRECT(CHAR(39)&amp;$A1014&amp;CHAR(39)&amp;"!r"&amp;$B1014&amp;"c"&amp;$C1014,0)))</f>
        <v>826249000</v>
      </c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</row>
    <row r="1015" ht="13.5" customHeight="1">
      <c r="A1015" s="26" t="s">
        <v>785</v>
      </c>
      <c r="B1015" s="26">
        <f t="shared" si="21"/>
        <v>10</v>
      </c>
      <c r="C1015" s="26">
        <f t="shared" si="11"/>
        <v>13</v>
      </c>
      <c r="D1015" s="26"/>
      <c r="E1015" s="26">
        <f>plan_id</f>
        <v>510</v>
      </c>
      <c r="F1015" s="26">
        <f t="shared" si="1"/>
        <v>2007</v>
      </c>
      <c r="G1015" s="26">
        <f>VLOOKUP(INDIRECT(CHAR(39)&amp;$A1015&amp;CHAR(39)&amp;"!r2c"&amp;$C1015,0),variables,2,0)</f>
        <v>10842</v>
      </c>
      <c r="H1015" s="29">
        <f t="array" ref="H1015">IF(AND(G1015&gt;=10861,G1015&lt;=10863),TEXT(INDIRECT(CHAR(39)&amp;$A1015&amp;CHAR(39)&amp;"!r"&amp;$B1015&amp;"c"&amp;$C1015,0),"dd-mmm-yyyy"),(INDIRECT(CHAR(39)&amp;$A1015&amp;CHAR(39)&amp;"!r"&amp;$B1015&amp;"c"&amp;$C1015,0)))</f>
        <v>1451789000</v>
      </c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</row>
    <row r="1016" ht="13.5" customHeight="1">
      <c r="A1016" s="26" t="s">
        <v>785</v>
      </c>
      <c r="B1016" s="26">
        <f t="shared" si="21"/>
        <v>10</v>
      </c>
      <c r="C1016" s="26">
        <f t="shared" si="11"/>
        <v>14</v>
      </c>
      <c r="D1016" s="26"/>
      <c r="E1016" s="26">
        <f>plan_id</f>
        <v>510</v>
      </c>
      <c r="F1016" s="26">
        <f t="shared" si="1"/>
        <v>2007</v>
      </c>
      <c r="G1016" s="26">
        <f>VLOOKUP(INDIRECT(CHAR(39)&amp;$A1016&amp;CHAR(39)&amp;"!r2c"&amp;$C1016,0),variables,2,0)</f>
        <v>10843</v>
      </c>
      <c r="H1016" s="31" t="str">
        <f t="array" ref="H1016">IF(AND(G1016&gt;=10861,G1016&lt;=10863),TEXT(INDIRECT(CHAR(39)&amp;$A1016&amp;CHAR(39)&amp;"!r"&amp;$B1016&amp;"c"&amp;$C1016,0),"dd-mmm-yyyy"),(INDIRECT(CHAR(39)&amp;$A1016&amp;CHAR(39)&amp;"!r"&amp;$B1016&amp;"c"&amp;$C1016,0)))</f>
        <v/>
      </c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</row>
    <row r="1017" ht="13.5" customHeight="1">
      <c r="A1017" s="26" t="s">
        <v>785</v>
      </c>
      <c r="B1017" s="26">
        <f t="shared" si="21"/>
        <v>10</v>
      </c>
      <c r="C1017" s="26">
        <f t="shared" si="11"/>
        <v>15</v>
      </c>
      <c r="D1017" s="26"/>
      <c r="E1017" s="26">
        <f>plan_id</f>
        <v>510</v>
      </c>
      <c r="F1017" s="26">
        <f t="shared" si="1"/>
        <v>2007</v>
      </c>
      <c r="G1017" s="26">
        <f>VLOOKUP(INDIRECT(CHAR(39)&amp;$A1017&amp;CHAR(39)&amp;"!r2c"&amp;$C1017,0),variables,2,0)</f>
        <v>10931</v>
      </c>
      <c r="H1017" s="31" t="str">
        <f t="array" ref="H1017">IF(AND(G1017&gt;=10861,G1017&lt;=10863),TEXT(INDIRECT(CHAR(39)&amp;$A1017&amp;CHAR(39)&amp;"!r"&amp;$B1017&amp;"c"&amp;$C1017,0),"dd-mmm-yyyy"),(INDIRECT(CHAR(39)&amp;$A1017&amp;CHAR(39)&amp;"!r"&amp;$B1017&amp;"c"&amp;$C1017,0)))</f>
        <v/>
      </c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</row>
    <row r="1018" ht="13.5" customHeight="1">
      <c r="A1018" s="26" t="s">
        <v>785</v>
      </c>
      <c r="B1018" s="26">
        <f t="shared" si="21"/>
        <v>10</v>
      </c>
      <c r="C1018" s="26">
        <f t="shared" si="11"/>
        <v>16</v>
      </c>
      <c r="D1018" s="26"/>
      <c r="E1018" s="26">
        <f>plan_id</f>
        <v>510</v>
      </c>
      <c r="F1018" s="26">
        <f t="shared" si="1"/>
        <v>2007</v>
      </c>
      <c r="G1018" s="26">
        <f>VLOOKUP(INDIRECT(CHAR(39)&amp;$A1018&amp;CHAR(39)&amp;"!r2c"&amp;$C1018,0),variables,2,0)</f>
        <v>10932</v>
      </c>
      <c r="H1018" s="31" t="str">
        <f t="array" ref="H1018">IF(AND(G1018&gt;=10861,G1018&lt;=10863),TEXT(INDIRECT(CHAR(39)&amp;$A1018&amp;CHAR(39)&amp;"!r"&amp;$B1018&amp;"c"&amp;$C1018,0),"dd-mmm-yyyy"),(INDIRECT(CHAR(39)&amp;$A1018&amp;CHAR(39)&amp;"!r"&amp;$B1018&amp;"c"&amp;$C1018,0)))</f>
        <v/>
      </c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</row>
    <row r="1019" ht="13.5" customHeight="1">
      <c r="A1019" s="26" t="s">
        <v>785</v>
      </c>
      <c r="B1019" s="26">
        <f t="shared" si="21"/>
        <v>10</v>
      </c>
      <c r="C1019" s="26">
        <f t="shared" si="11"/>
        <v>17</v>
      </c>
      <c r="D1019" s="26"/>
      <c r="E1019" s="26">
        <f>plan_id</f>
        <v>510</v>
      </c>
      <c r="F1019" s="26">
        <f t="shared" si="1"/>
        <v>2007</v>
      </c>
      <c r="G1019" s="26">
        <f>VLOOKUP(INDIRECT(CHAR(39)&amp;$A1019&amp;CHAR(39)&amp;"!r2c"&amp;$C1019,0),variables,2,0)</f>
        <v>10933</v>
      </c>
      <c r="H1019" s="31">
        <f t="array" ref="H1019">IF(AND(G1019&gt;=10861,G1019&lt;=10863),TEXT(INDIRECT(CHAR(39)&amp;$A1019&amp;CHAR(39)&amp;"!r"&amp;$B1019&amp;"c"&amp;$C1019,0),"dd-mmm-yyyy"),(INDIRECT(CHAR(39)&amp;$A1019&amp;CHAR(39)&amp;"!r"&amp;$B1019&amp;"c"&amp;$C1019,0)))</f>
        <v>0.1766</v>
      </c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</row>
    <row r="1020" ht="13.5" customHeight="1">
      <c r="A1020" s="26" t="s">
        <v>785</v>
      </c>
      <c r="B1020" s="26">
        <f t="shared" si="21"/>
        <v>10</v>
      </c>
      <c r="C1020" s="26">
        <f t="shared" si="11"/>
        <v>18</v>
      </c>
      <c r="D1020" s="26"/>
      <c r="E1020" s="26">
        <f>plan_id</f>
        <v>510</v>
      </c>
      <c r="F1020" s="26">
        <f t="shared" si="1"/>
        <v>2007</v>
      </c>
      <c r="G1020" s="26">
        <f>VLOOKUP(INDIRECT(CHAR(39)&amp;$A1020&amp;CHAR(39)&amp;"!r2c"&amp;$C1020,0),variables,2,0)</f>
        <v>10934</v>
      </c>
      <c r="H1020" s="31">
        <f t="array" ref="H1020">IF(AND(G1020&gt;=10861,G1020&lt;=10863),TEXT(INDIRECT(CHAR(39)&amp;$A1020&amp;CHAR(39)&amp;"!r"&amp;$B1020&amp;"c"&amp;$C1020,0),"dd-mmm-yyyy"),(INDIRECT(CHAR(39)&amp;$A1020&amp;CHAR(39)&amp;"!r"&amp;$B1020&amp;"c"&amp;$C1020,0)))</f>
        <v>0.0994</v>
      </c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</row>
    <row r="1021" ht="13.5" customHeight="1">
      <c r="A1021" s="26" t="s">
        <v>785</v>
      </c>
      <c r="B1021" s="26">
        <f t="shared" si="21"/>
        <v>10</v>
      </c>
      <c r="C1021" s="26">
        <f t="shared" si="11"/>
        <v>19</v>
      </c>
      <c r="D1021" s="26"/>
      <c r="E1021" s="26">
        <f>plan_id</f>
        <v>510</v>
      </c>
      <c r="F1021" s="26">
        <f t="shared" si="1"/>
        <v>2007</v>
      </c>
      <c r="G1021" s="26">
        <f>VLOOKUP(INDIRECT(CHAR(39)&amp;$A1021&amp;CHAR(39)&amp;"!r2c"&amp;$C1021,0),variables,2,0)</f>
        <v>10935</v>
      </c>
      <c r="H1021" s="28" t="str">
        <f t="array" ref="H102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</row>
    <row r="1022" ht="13.5" customHeight="1">
      <c r="A1022" s="26" t="s">
        <v>785</v>
      </c>
      <c r="B1022" s="26">
        <f t="shared" si="21"/>
        <v>10</v>
      </c>
      <c r="C1022" s="26">
        <f t="shared" si="11"/>
        <v>20</v>
      </c>
      <c r="D1022" s="26"/>
      <c r="E1022" s="26">
        <f>plan_id</f>
        <v>510</v>
      </c>
      <c r="F1022" s="26">
        <f t="shared" si="1"/>
        <v>2007</v>
      </c>
      <c r="G1022" s="26">
        <f>VLOOKUP(INDIRECT(CHAR(39)&amp;$A1022&amp;CHAR(39)&amp;"!r2c"&amp;$C1022,0),variables,2,0)</f>
        <v>10937</v>
      </c>
      <c r="H1022" s="31" t="str">
        <f t="array" ref="H1022">IF(AND(G1022&gt;=10861,G1022&lt;=10863),TEXT(INDIRECT(CHAR(39)&amp;$A1022&amp;CHAR(39)&amp;"!r"&amp;$B1022&amp;"c"&amp;$C1022,0),"dd-mmm-yyyy"),(INDIRECT(CHAR(39)&amp;$A1022&amp;CHAR(39)&amp;"!r"&amp;$B1022&amp;"c"&amp;$C1022,0)))</f>
        <v/>
      </c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</row>
    <row r="1023" ht="13.5" customHeight="1">
      <c r="A1023" s="26" t="s">
        <v>785</v>
      </c>
      <c r="B1023" s="26">
        <f t="shared" si="21"/>
        <v>10</v>
      </c>
      <c r="C1023" s="26">
        <f t="shared" si="11"/>
        <v>21</v>
      </c>
      <c r="D1023" s="26"/>
      <c r="E1023" s="26">
        <f>plan_id</f>
        <v>510</v>
      </c>
      <c r="F1023" s="26">
        <f t="shared" si="1"/>
        <v>2007</v>
      </c>
      <c r="G1023" s="26">
        <f>VLOOKUP(INDIRECT(CHAR(39)&amp;$A1023&amp;CHAR(39)&amp;"!r2c"&amp;$C1023,0),variables,2,0)</f>
        <v>10938</v>
      </c>
      <c r="H1023" s="31" t="str">
        <f t="array" ref="H1023">IF(AND(G1023&gt;=10861,G1023&lt;=10863),TEXT(INDIRECT(CHAR(39)&amp;$A1023&amp;CHAR(39)&amp;"!r"&amp;$B1023&amp;"c"&amp;$C1023,0),"dd-mmm-yyyy"),(INDIRECT(CHAR(39)&amp;$A1023&amp;CHAR(39)&amp;"!r"&amp;$B1023&amp;"c"&amp;$C1023,0)))</f>
        <v/>
      </c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</row>
    <row r="1024" ht="13.5" customHeight="1">
      <c r="A1024" s="26" t="s">
        <v>785</v>
      </c>
      <c r="B1024" s="26">
        <f t="shared" si="21"/>
        <v>10</v>
      </c>
      <c r="C1024" s="26">
        <f t="shared" si="11"/>
        <v>22</v>
      </c>
      <c r="D1024" s="26"/>
      <c r="E1024" s="26">
        <f>plan_id</f>
        <v>510</v>
      </c>
      <c r="F1024" s="26">
        <f t="shared" si="1"/>
        <v>2007</v>
      </c>
      <c r="G1024" s="26">
        <f>VLOOKUP(INDIRECT(CHAR(39)&amp;$A1024&amp;CHAR(39)&amp;"!r2c"&amp;$C1024,0),variables,2,0)</f>
        <v>11007</v>
      </c>
      <c r="H1024" s="28" t="str">
        <f t="array" ref="H1024">IF(AND(G1024&gt;=10861,G1024&lt;=10863),TEXT(INDIRECT(CHAR(39)&amp;$A1024&amp;CHAR(39)&amp;"!r"&amp;$B1024&amp;"c"&amp;$C1024,0),"dd-mmm-yyyy"),(INDIRECT(CHAR(39)&amp;$A1024&amp;CHAR(39)&amp;"!r"&amp;$B1024&amp;"c"&amp;$C1024,0)))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</row>
    <row r="1025" ht="13.5" customHeight="1">
      <c r="A1025" s="26" t="s">
        <v>785</v>
      </c>
      <c r="B1025" s="26">
        <f t="shared" si="21"/>
        <v>10</v>
      </c>
      <c r="C1025" s="26">
        <f t="shared" si="11"/>
        <v>23</v>
      </c>
      <c r="D1025" s="26"/>
      <c r="E1025" s="26">
        <f>plan_id</f>
        <v>510</v>
      </c>
      <c r="F1025" s="26">
        <f t="shared" si="1"/>
        <v>2007</v>
      </c>
      <c r="G1025" s="26">
        <f>VLOOKUP(INDIRECT(CHAR(39)&amp;$A1025&amp;CHAR(39)&amp;"!r2c"&amp;$C1025,0),variables,2,0)</f>
        <v>10941</v>
      </c>
      <c r="H1025" s="28" t="str">
        <f t="array" ref="H1025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</row>
    <row r="1026" ht="13.5" customHeight="1">
      <c r="A1026" s="26" t="s">
        <v>785</v>
      </c>
      <c r="B1026" s="26">
        <f t="shared" si="21"/>
        <v>10</v>
      </c>
      <c r="C1026" s="26">
        <f t="shared" si="11"/>
        <v>24</v>
      </c>
      <c r="D1026" s="26"/>
      <c r="E1026" s="26">
        <f>plan_id</f>
        <v>510</v>
      </c>
      <c r="F1026" s="26">
        <f t="shared" si="1"/>
        <v>2007</v>
      </c>
      <c r="G1026" s="26">
        <f>VLOOKUP(INDIRECT(CHAR(39)&amp;$A1026&amp;CHAR(39)&amp;"!r2c"&amp;$C1026,0),variables,2,0)</f>
        <v>10942</v>
      </c>
      <c r="H1026" s="28" t="str">
        <f t="array" ref="H1026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</row>
    <row r="1027" ht="13.5" customHeight="1">
      <c r="A1027" s="26" t="s">
        <v>785</v>
      </c>
      <c r="B1027" s="26">
        <f t="shared" si="21"/>
        <v>10</v>
      </c>
      <c r="C1027" s="26">
        <f t="shared" si="11"/>
        <v>25</v>
      </c>
      <c r="D1027" s="26"/>
      <c r="E1027" s="26">
        <f>plan_id</f>
        <v>510</v>
      </c>
      <c r="F1027" s="26">
        <f t="shared" si="1"/>
        <v>2007</v>
      </c>
      <c r="G1027" s="26">
        <f>VLOOKUP(INDIRECT(CHAR(39)&amp;$A1027&amp;CHAR(39)&amp;"!r2c"&amp;$C1027,0),variables,2,0)</f>
        <v>10701</v>
      </c>
      <c r="H1027" s="31">
        <f t="array" ref="H1027">IF(AND(G1027&gt;=10861,G1027&lt;=10863),TEXT(INDIRECT(CHAR(39)&amp;$A1027&amp;CHAR(39)&amp;"!r"&amp;$B1027&amp;"c"&amp;$C1027,0),"dd-mmm-yyyy"),(INDIRECT(CHAR(39)&amp;$A1027&amp;CHAR(39)&amp;"!r"&amp;$B1027&amp;"c"&amp;$C1027,0)))</f>
        <v>0.03</v>
      </c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</row>
    <row r="1028" ht="13.5" customHeight="1">
      <c r="A1028" s="26" t="s">
        <v>785</v>
      </c>
      <c r="B1028" s="26">
        <f t="shared" si="21"/>
        <v>10</v>
      </c>
      <c r="C1028" s="26">
        <f t="shared" si="11"/>
        <v>26</v>
      </c>
      <c r="D1028" s="26"/>
      <c r="E1028" s="26">
        <f>plan_id</f>
        <v>510</v>
      </c>
      <c r="F1028" s="26">
        <f t="shared" si="1"/>
        <v>2007</v>
      </c>
      <c r="G1028" s="26">
        <f>VLOOKUP(INDIRECT(CHAR(39)&amp;$A1028&amp;CHAR(39)&amp;"!r2c"&amp;$C1028,0),variables,2,0)</f>
        <v>10702</v>
      </c>
      <c r="H1028" s="31" t="str">
        <f t="array" ref="H1028">IF(AND(G1028&gt;=10861,G1028&lt;=10863),TEXT(INDIRECT(CHAR(39)&amp;$A1028&amp;CHAR(39)&amp;"!r"&amp;$B1028&amp;"c"&amp;$C1028,0),"dd-mmm-yyyy"),(INDIRECT(CHAR(39)&amp;$A1028&amp;CHAR(39)&amp;"!r"&amp;$B1028&amp;"c"&amp;$C1028,0)))</f>
        <v/>
      </c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</row>
    <row r="1029" ht="13.5" customHeight="1">
      <c r="A1029" s="26" t="s">
        <v>785</v>
      </c>
      <c r="B1029" s="26">
        <f t="shared" si="21"/>
        <v>10</v>
      </c>
      <c r="C1029" s="26">
        <f t="shared" si="11"/>
        <v>27</v>
      </c>
      <c r="D1029" s="26"/>
      <c r="E1029" s="26">
        <f>plan_id</f>
        <v>510</v>
      </c>
      <c r="F1029" s="26">
        <f t="shared" si="1"/>
        <v>2007</v>
      </c>
      <c r="G1029" s="26">
        <f>VLOOKUP(INDIRECT(CHAR(39)&amp;$A1029&amp;CHAR(39)&amp;"!r2c"&amp;$C1029,0),variables,2,0)</f>
        <v>10943</v>
      </c>
      <c r="H1029" s="31" t="str">
        <f t="array" ref="H1029">IF(AND(G1029&gt;=10861,G1029&lt;=10863),TEXT(INDIRECT(CHAR(39)&amp;$A1029&amp;CHAR(39)&amp;"!r"&amp;$B1029&amp;"c"&amp;$C1029,0),"dd-mmm-yyyy"),(INDIRECT(CHAR(39)&amp;$A1029&amp;CHAR(39)&amp;"!r"&amp;$B1029&amp;"c"&amp;$C1029,0)))</f>
        <v/>
      </c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</row>
    <row r="1030" ht="13.5" customHeight="1">
      <c r="A1030" s="26" t="s">
        <v>785</v>
      </c>
      <c r="B1030" s="26">
        <f t="shared" si="21"/>
        <v>10</v>
      </c>
      <c r="C1030" s="26">
        <f t="shared" si="11"/>
        <v>28</v>
      </c>
      <c r="D1030" s="26"/>
      <c r="E1030" s="26">
        <f>plan_id</f>
        <v>510</v>
      </c>
      <c r="F1030" s="26">
        <f t="shared" si="1"/>
        <v>2007</v>
      </c>
      <c r="G1030" s="26">
        <f>VLOOKUP(INDIRECT(CHAR(39)&amp;$A1030&amp;CHAR(39)&amp;"!r2c"&amp;$C1030,0),variables,2,0)</f>
        <v>10944</v>
      </c>
      <c r="H1030" s="28" t="str">
        <f t="array" ref="H1030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</row>
    <row r="1031" ht="13.5" customHeight="1">
      <c r="A1031" s="26" t="s">
        <v>785</v>
      </c>
      <c r="B1031" s="26">
        <f t="shared" si="21"/>
        <v>10</v>
      </c>
      <c r="C1031" s="26">
        <f t="shared" si="11"/>
        <v>29</v>
      </c>
      <c r="D1031" s="26"/>
      <c r="E1031" s="26">
        <f>plan_id</f>
        <v>510</v>
      </c>
      <c r="F1031" s="26">
        <f t="shared" si="1"/>
        <v>2007</v>
      </c>
      <c r="G1031" s="26">
        <f>VLOOKUP(INDIRECT(CHAR(39)&amp;$A1031&amp;CHAR(39)&amp;"!r2c"&amp;$C1031,0),variables,2,0)</f>
        <v>10945</v>
      </c>
      <c r="H1031" s="28" t="str">
        <f t="array" ref="H103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</row>
    <row r="1032" ht="13.5" customHeight="1">
      <c r="A1032" s="26" t="s">
        <v>785</v>
      </c>
      <c r="B1032" s="26">
        <f t="shared" si="21"/>
        <v>10</v>
      </c>
      <c r="C1032" s="26">
        <f t="shared" si="11"/>
        <v>30</v>
      </c>
      <c r="D1032" s="26"/>
      <c r="E1032" s="26">
        <f>plan_id</f>
        <v>510</v>
      </c>
      <c r="F1032" s="26">
        <f t="shared" si="1"/>
        <v>2007</v>
      </c>
      <c r="G1032" s="26">
        <f>VLOOKUP(INDIRECT(CHAR(39)&amp;$A1032&amp;CHAR(39)&amp;"!r2c"&amp;$C1032,0),variables,2,0)</f>
        <v>10947</v>
      </c>
      <c r="H1032" s="28" t="str">
        <f t="array" ref="H1032">IF(AND(G1032&gt;=10861,G1032&lt;=10863),TEXT(INDIRECT(CHAR(39)&amp;$A1032&amp;CHAR(39)&amp;"!r"&amp;$B1032&amp;"c"&amp;$C1032,0),"dd-mmm-yyyy"),(INDIRECT(CHAR(39)&amp;$A1032&amp;CHAR(39)&amp;"!r"&amp;$B1032&amp;"c"&amp;$C1032,0)))</f>
        <v/>
      </c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</row>
    <row r="1033" ht="13.5" customHeight="1">
      <c r="A1033" s="26" t="s">
        <v>785</v>
      </c>
      <c r="B1033" s="26">
        <f t="shared" si="21"/>
        <v>10</v>
      </c>
      <c r="C1033" s="26">
        <f t="shared" si="11"/>
        <v>31</v>
      </c>
      <c r="D1033" s="26"/>
      <c r="E1033" s="26">
        <f>plan_id</f>
        <v>510</v>
      </c>
      <c r="F1033" s="26">
        <f t="shared" si="1"/>
        <v>2007</v>
      </c>
      <c r="G1033" s="26">
        <f>VLOOKUP(INDIRECT(CHAR(39)&amp;$A1033&amp;CHAR(39)&amp;"!r2c"&amp;$C1033,0),variables,2,0)</f>
        <v>10948</v>
      </c>
      <c r="H1033" s="28" t="str">
        <f t="array" ref="H1033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</row>
    <row r="1034" ht="13.5" customHeight="1">
      <c r="A1034" s="26" t="s">
        <v>785</v>
      </c>
      <c r="B1034" s="26">
        <f t="shared" si="21"/>
        <v>10</v>
      </c>
      <c r="C1034" s="26">
        <f t="shared" si="11"/>
        <v>32</v>
      </c>
      <c r="D1034" s="26"/>
      <c r="E1034" s="26">
        <f>plan_id</f>
        <v>510</v>
      </c>
      <c r="F1034" s="26">
        <f t="shared" si="1"/>
        <v>2007</v>
      </c>
      <c r="G1034" s="26">
        <f>VLOOKUP(INDIRECT(CHAR(39)&amp;$A1034&amp;CHAR(39)&amp;"!r2c"&amp;$C1034,0),variables,2,0)</f>
        <v>10949</v>
      </c>
      <c r="H1034" s="28" t="str">
        <f t="array" ref="H1034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</row>
    <row r="1035" ht="13.5" customHeight="1">
      <c r="A1035" s="26" t="s">
        <v>785</v>
      </c>
      <c r="B1035" s="26">
        <f t="shared" si="21"/>
        <v>10</v>
      </c>
      <c r="C1035" s="26">
        <f t="shared" si="11"/>
        <v>33</v>
      </c>
      <c r="D1035" s="26"/>
      <c r="E1035" s="26">
        <f>plan_id</f>
        <v>510</v>
      </c>
      <c r="F1035" s="26">
        <f t="shared" si="1"/>
        <v>2007</v>
      </c>
      <c r="G1035" s="26">
        <f>VLOOKUP(INDIRECT(CHAR(39)&amp;$A1035&amp;CHAR(39)&amp;"!r2c"&amp;$C1035,0),variables,2,0)</f>
        <v>10951</v>
      </c>
      <c r="H1035" s="28" t="str">
        <f t="array" ref="H1035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</row>
    <row r="1036" ht="13.5" customHeight="1">
      <c r="A1036" s="26" t="s">
        <v>785</v>
      </c>
      <c r="B1036" s="26">
        <f t="shared" si="21"/>
        <v>10</v>
      </c>
      <c r="C1036" s="26">
        <f t="shared" si="11"/>
        <v>34</v>
      </c>
      <c r="D1036" s="26"/>
      <c r="E1036" s="26">
        <f>plan_id</f>
        <v>510</v>
      </c>
      <c r="F1036" s="26">
        <f t="shared" si="1"/>
        <v>2007</v>
      </c>
      <c r="G1036" s="26">
        <f>VLOOKUP(INDIRECT(CHAR(39)&amp;$A1036&amp;CHAR(39)&amp;"!r2c"&amp;$C1036,0),variables,2,0)</f>
        <v>10950</v>
      </c>
      <c r="H1036" s="28" t="str">
        <f t="array" ref="H1036">IF(AND(G1036&gt;=10861,G1036&lt;=10863),TEXT(INDIRECT(CHAR(39)&amp;$A1036&amp;CHAR(39)&amp;"!r"&amp;$B1036&amp;"c"&amp;$C1036,0),"dd-mmm-yyyy"),(INDIRECT(CHAR(39)&amp;$A1036&amp;CHAR(39)&amp;"!r"&amp;$B1036&amp;"c"&amp;$C1036,0)))</f>
        <v/>
      </c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</row>
    <row r="1037" ht="13.5" customHeight="1">
      <c r="A1037" s="26" t="s">
        <v>785</v>
      </c>
      <c r="B1037" s="26">
        <f t="shared" si="21"/>
        <v>10</v>
      </c>
      <c r="C1037" s="26">
        <f t="shared" si="11"/>
        <v>35</v>
      </c>
      <c r="D1037" s="26"/>
      <c r="E1037" s="26">
        <f>plan_id</f>
        <v>510</v>
      </c>
      <c r="F1037" s="26">
        <f t="shared" si="1"/>
        <v>2007</v>
      </c>
      <c r="G1037" s="26">
        <f>VLOOKUP(INDIRECT(CHAR(39)&amp;$A1037&amp;CHAR(39)&amp;"!r2c"&amp;$C1037,0),variables,2,0)</f>
        <v>10954</v>
      </c>
      <c r="H1037" s="31">
        <f t="array" ref="H1037">IF(AND(G1037&gt;=10861,G1037&lt;=10863),TEXT(INDIRECT(CHAR(39)&amp;$A1037&amp;CHAR(39)&amp;"!r"&amp;$B1037&amp;"c"&amp;$C1037,0),"dd-mmm-yyyy"),(INDIRECT(CHAR(39)&amp;$A1037&amp;CHAR(39)&amp;"!r"&amp;$B1037&amp;"c"&amp;$C1037,0)))</f>
        <v>0.035</v>
      </c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</row>
    <row r="1038" ht="13.5" customHeight="1">
      <c r="A1038" s="26" t="s">
        <v>785</v>
      </c>
      <c r="B1038" s="26">
        <f t="shared" si="21"/>
        <v>10</v>
      </c>
      <c r="C1038" s="26">
        <f t="shared" si="11"/>
        <v>36</v>
      </c>
      <c r="D1038" s="26"/>
      <c r="E1038" s="26">
        <f>plan_id</f>
        <v>510</v>
      </c>
      <c r="F1038" s="26">
        <f t="shared" si="1"/>
        <v>2007</v>
      </c>
      <c r="G1038" s="26">
        <f>VLOOKUP(INDIRECT(CHAR(39)&amp;$A1038&amp;CHAR(39)&amp;"!r2c"&amp;$C1038,0),variables,2,0)</f>
        <v>10955</v>
      </c>
      <c r="H1038" s="31">
        <f t="array" ref="H1038">IF(AND(G1038&gt;=10861,G1038&lt;=10863),TEXT(INDIRECT(CHAR(39)&amp;$A1038&amp;CHAR(39)&amp;"!r"&amp;$B1038&amp;"c"&amp;$C1038,0),"dd-mmm-yyyy"),(INDIRECT(CHAR(39)&amp;$A1038&amp;CHAR(39)&amp;"!r"&amp;$B1038&amp;"c"&amp;$C1038,0)))</f>
        <v>0.085</v>
      </c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</row>
    <row r="1039" ht="13.5" customHeight="1">
      <c r="A1039" s="26" t="s">
        <v>785</v>
      </c>
      <c r="B1039" s="26">
        <f t="shared" si="21"/>
        <v>10</v>
      </c>
      <c r="C1039" s="26">
        <f t="shared" si="11"/>
        <v>37</v>
      </c>
      <c r="D1039" s="26"/>
      <c r="E1039" s="26">
        <f>plan_id</f>
        <v>510</v>
      </c>
      <c r="F1039" s="26">
        <f t="shared" si="1"/>
        <v>2007</v>
      </c>
      <c r="G1039" s="26">
        <f>VLOOKUP(INDIRECT(CHAR(39)&amp;$A1039&amp;CHAR(39)&amp;"!r2c"&amp;$C1039,0),variables,2,0)</f>
        <v>10956</v>
      </c>
      <c r="H1039" s="31" t="str">
        <f t="array" ref="H1039">IF(AND(G1039&gt;=10861,G1039&lt;=10863),TEXT(INDIRECT(CHAR(39)&amp;$A1039&amp;CHAR(39)&amp;"!r"&amp;$B1039&amp;"c"&amp;$C1039,0),"dd-mmm-yyyy"),(INDIRECT(CHAR(39)&amp;$A1039&amp;CHAR(39)&amp;"!r"&amp;$B1039&amp;"c"&amp;$C1039,0)))</f>
        <v/>
      </c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</row>
    <row r="1040" ht="13.5" customHeight="1">
      <c r="A1040" s="26" t="s">
        <v>785</v>
      </c>
      <c r="B1040" s="26">
        <f t="shared" si="21"/>
        <v>10</v>
      </c>
      <c r="C1040" s="26">
        <f t="shared" si="11"/>
        <v>38</v>
      </c>
      <c r="D1040" s="26"/>
      <c r="E1040" s="26">
        <f>plan_id</f>
        <v>510</v>
      </c>
      <c r="F1040" s="26">
        <f t="shared" si="1"/>
        <v>2007</v>
      </c>
      <c r="G1040" s="26">
        <f>VLOOKUP(INDIRECT(CHAR(39)&amp;$A1040&amp;CHAR(39)&amp;"!r2c"&amp;$C1040,0),variables,2,0)</f>
        <v>10959</v>
      </c>
      <c r="H1040" s="28" t="str">
        <f t="array" ref="H1040">IF(AND(G1040&gt;=10861,G1040&lt;=10863),TEXT(INDIRECT(CHAR(39)&amp;$A1040&amp;CHAR(39)&amp;"!r"&amp;$B1040&amp;"c"&amp;$C1040,0),"dd-mmm-yyyy"),(INDIRECT(CHAR(39)&amp;$A1040&amp;CHAR(39)&amp;"!r"&amp;$B1040&amp;"c"&amp;$C1040,0)))</f>
        <v>6.00% – 11.20%</v>
      </c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</row>
    <row r="1041" ht="13.5" customHeight="1">
      <c r="A1041" s="26" t="s">
        <v>785</v>
      </c>
      <c r="B1041" s="26">
        <f t="shared" si="21"/>
        <v>10</v>
      </c>
      <c r="C1041" s="26">
        <f t="shared" si="11"/>
        <v>39</v>
      </c>
      <c r="D1041" s="26"/>
      <c r="E1041" s="26">
        <f>plan_id</f>
        <v>510</v>
      </c>
      <c r="F1041" s="26">
        <f t="shared" si="1"/>
        <v>2007</v>
      </c>
      <c r="G1041" s="26">
        <f>VLOOKUP(INDIRECT(CHAR(39)&amp;$A1041&amp;CHAR(39)&amp;"!r2c"&amp;$C1041,0),variables,2,0)</f>
        <v>10962</v>
      </c>
      <c r="H1041" s="28" t="str">
        <f t="array" ref="H1041">IF(AND(G1041&gt;=10861,G1041&lt;=10863),TEXT(INDIRECT(CHAR(39)&amp;$A1041&amp;CHAR(39)&amp;"!r"&amp;$B1041&amp;"c"&amp;$C1041,0),"dd-mmm-yyyy"),(INDIRECT(CHAR(39)&amp;$A1041&amp;CHAR(39)&amp;"!r"&amp;$B1041&amp;"c"&amp;$C1041,0)))</f>
        <v>Pg.No 42</v>
      </c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</row>
    <row r="1042" ht="13.5" customHeight="1">
      <c r="A1042" s="26" t="s">
        <v>785</v>
      </c>
      <c r="B1042" s="26">
        <f t="shared" si="21"/>
        <v>10</v>
      </c>
      <c r="C1042" s="26">
        <f t="shared" si="11"/>
        <v>40</v>
      </c>
      <c r="D1042" s="26"/>
      <c r="E1042" s="26">
        <f>plan_id</f>
        <v>510</v>
      </c>
      <c r="F1042" s="26">
        <f t="shared" si="1"/>
        <v>2007</v>
      </c>
      <c r="G1042" s="26">
        <f>VLOOKUP(INDIRECT(CHAR(39)&amp;$A1042&amp;CHAR(39)&amp;"!r2c"&amp;$C1042,0),variables,2,0)</f>
        <v>10964</v>
      </c>
      <c r="H1042" s="28" t="str">
        <f t="array" ref="H1042">IF(AND(G1042&gt;=10861,G1042&lt;=10863),TEXT(INDIRECT(CHAR(39)&amp;$A1042&amp;CHAR(39)&amp;"!r"&amp;$B1042&amp;"c"&amp;$C1042,0),"dd-mmm-yyyy"),(INDIRECT(CHAR(39)&amp;$A1042&amp;CHAR(39)&amp;"!r"&amp;$B1042&amp;"c"&amp;$C1042,0)))</f>
        <v>Pg.No 43</v>
      </c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</row>
    <row r="1043" ht="13.5" customHeight="1">
      <c r="A1043" s="26" t="s">
        <v>785</v>
      </c>
      <c r="B1043" s="26">
        <f t="shared" si="21"/>
        <v>10</v>
      </c>
      <c r="C1043" s="26">
        <f t="shared" si="11"/>
        <v>41</v>
      </c>
      <c r="D1043" s="26"/>
      <c r="E1043" s="26">
        <f>plan_id</f>
        <v>510</v>
      </c>
      <c r="F1043" s="26">
        <f t="shared" si="1"/>
        <v>2007</v>
      </c>
      <c r="G1043" s="26">
        <f>VLOOKUP(INDIRECT(CHAR(39)&amp;$A1043&amp;CHAR(39)&amp;"!r2c"&amp;$C1043,0),variables,2,0)</f>
        <v>10967</v>
      </c>
      <c r="H1043" s="28" t="str">
        <f t="array" ref="H1043">IF(AND(G1043&gt;=10861,G1043&lt;=10863),TEXT(INDIRECT(CHAR(39)&amp;$A1043&amp;CHAR(39)&amp;"!r"&amp;$B1043&amp;"c"&amp;$C1043,0),"dd-mmm-yyyy"),(INDIRECT(CHAR(39)&amp;$A1043&amp;CHAR(39)&amp;"!r"&amp;$B1043&amp;"c"&amp;$C1043,0)))</f>
        <v>1995 George B.Buck Mortality Table</v>
      </c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</row>
    <row r="1044" ht="13.5" customHeight="1">
      <c r="A1044" s="26" t="s">
        <v>785</v>
      </c>
      <c r="B1044" s="26">
        <f t="shared" si="21"/>
        <v>10</v>
      </c>
      <c r="C1044" s="26">
        <f t="shared" si="11"/>
        <v>42</v>
      </c>
      <c r="D1044" s="26"/>
      <c r="E1044" s="26">
        <f>plan_id</f>
        <v>510</v>
      </c>
      <c r="F1044" s="26">
        <f t="shared" si="1"/>
        <v>2007</v>
      </c>
      <c r="G1044" s="26">
        <f>VLOOKUP(INDIRECT(CHAR(39)&amp;$A1044&amp;CHAR(39)&amp;"!r2c"&amp;$C1044,0),variables,2,0)</f>
        <v>10968</v>
      </c>
      <c r="H1044" s="28">
        <f t="array" ref="H1044">IF(AND(G1044&gt;=10861,G1044&lt;=10863),TEXT(INDIRECT(CHAR(39)&amp;$A1044&amp;CHAR(39)&amp;"!r"&amp;$B1044&amp;"c"&amp;$C1044,0),"dd-mmm-yyyy"),(INDIRECT(CHAR(39)&amp;$A1044&amp;CHAR(39)&amp;"!r"&amp;$B1044&amp;"c"&amp;$C1044,0)))</f>
        <v>1995</v>
      </c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</row>
    <row r="1045" ht="13.5" customHeight="1">
      <c r="A1045" s="26" t="s">
        <v>785</v>
      </c>
      <c r="B1045" s="26">
        <f t="shared" si="21"/>
        <v>10</v>
      </c>
      <c r="C1045" s="26">
        <f t="shared" si="11"/>
        <v>43</v>
      </c>
      <c r="D1045" s="26"/>
      <c r="E1045" s="26">
        <f>plan_id</f>
        <v>510</v>
      </c>
      <c r="F1045" s="26">
        <f t="shared" si="1"/>
        <v>2007</v>
      </c>
      <c r="G1045" s="26">
        <f>VLOOKUP(INDIRECT(CHAR(39)&amp;$A1045&amp;CHAR(39)&amp;"!r2c"&amp;$C1045,0),variables,2,0)</f>
        <v>10969</v>
      </c>
      <c r="H1045" s="28" t="str">
        <f t="array" ref="H1045">IF(AND(G1045&gt;=10861,G1045&lt;=10863),TEXT(INDIRECT(CHAR(39)&amp;$A1045&amp;CHAR(39)&amp;"!r"&amp;$B1045&amp;"c"&amp;$C1045,0),"dd-mmm-yyyy"),(INDIRECT(CHAR(39)&amp;$A1045&amp;CHAR(39)&amp;"!r"&amp;$B1045&amp;"c"&amp;$C1045,0)))</f>
        <v>Annuitants: Male - projected 16 years, Female - projected 1 year; Beneficiaries - projected 1 year; Scale AA</v>
      </c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</row>
    <row r="1046" ht="13.5" customHeight="1">
      <c r="A1046" s="26" t="s">
        <v>785</v>
      </c>
      <c r="B1046" s="26">
        <f t="shared" si="21"/>
        <v>10</v>
      </c>
      <c r="C1046" s="26">
        <f t="shared" si="11"/>
        <v>44</v>
      </c>
      <c r="D1046" s="26"/>
      <c r="E1046" s="26">
        <f>plan_id</f>
        <v>510</v>
      </c>
      <c r="F1046" s="26">
        <f t="shared" si="1"/>
        <v>2007</v>
      </c>
      <c r="G1046" s="26">
        <f>VLOOKUP(INDIRECT(CHAR(39)&amp;$A1046&amp;CHAR(39)&amp;"!r2c"&amp;$C1046,0),variables,2,0)</f>
        <v>10970</v>
      </c>
      <c r="H1046" s="28" t="str">
        <f t="array" ref="H1046">IF(AND(G1046&gt;=10861,G1046&lt;=10863),TEXT(INDIRECT(CHAR(39)&amp;$A1046&amp;CHAR(39)&amp;"!r"&amp;$B1046&amp;"c"&amp;$C1046,0),"dd-mmm-yyyy"),(INDIRECT(CHAR(39)&amp;$A1046&amp;CHAR(39)&amp;"!r"&amp;$B1046&amp;"c"&amp;$C1046,0)))</f>
        <v/>
      </c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</row>
    <row r="1047" ht="13.5" customHeight="1">
      <c r="A1047" s="26" t="s">
        <v>785</v>
      </c>
      <c r="B1047" s="26">
        <f t="shared" si="21"/>
        <v>10</v>
      </c>
      <c r="C1047" s="26">
        <f t="shared" si="11"/>
        <v>45</v>
      </c>
      <c r="D1047" s="26"/>
      <c r="E1047" s="26">
        <f>plan_id</f>
        <v>510</v>
      </c>
      <c r="F1047" s="26">
        <f t="shared" si="1"/>
        <v>2007</v>
      </c>
      <c r="G1047" s="26">
        <f>VLOOKUP(INDIRECT(CHAR(39)&amp;$A1047&amp;CHAR(39)&amp;"!r2c"&amp;$C1047,0),variables,2,0)</f>
        <v>10971</v>
      </c>
      <c r="H1047" s="28" t="str">
        <f t="array" ref="H1047">IF(AND(G1047&gt;=10861,G1047&lt;=10863),TEXT(INDIRECT(CHAR(39)&amp;$A1047&amp;CHAR(39)&amp;"!r"&amp;$B1047&amp;"c"&amp;$C1047,0),"dd-mmm-yyyy"),(INDIRECT(CHAR(39)&amp;$A1047&amp;CHAR(39)&amp;"!r"&amp;$B1047&amp;"c"&amp;$C1047,0)))</f>
        <v>Beneficiaries - Males: 2 Years, Female: 1 year</v>
      </c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</row>
    <row r="1048" ht="13.5" customHeight="1">
      <c r="A1048" s="26" t="s">
        <v>785</v>
      </c>
      <c r="B1048" s="26">
        <f t="shared" si="21"/>
        <v>10</v>
      </c>
      <c r="C1048" s="26">
        <f t="shared" si="11"/>
        <v>46</v>
      </c>
      <c r="D1048" s="26"/>
      <c r="E1048" s="26">
        <f>plan_id</f>
        <v>510</v>
      </c>
      <c r="F1048" s="26">
        <f t="shared" si="1"/>
        <v>2007</v>
      </c>
      <c r="G1048" s="26">
        <f>VLOOKUP(INDIRECT(CHAR(39)&amp;$A1048&amp;CHAR(39)&amp;"!r2c"&amp;$C1048,0),variables,2,0)</f>
        <v>10972</v>
      </c>
      <c r="H1048" s="28" t="str">
        <f t="array" ref="H1048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</row>
    <row r="1049" ht="13.5" customHeight="1">
      <c r="A1049" s="26" t="s">
        <v>785</v>
      </c>
      <c r="B1049" s="26">
        <f t="shared" si="21"/>
        <v>10</v>
      </c>
      <c r="C1049" s="26">
        <f t="shared" si="11"/>
        <v>47</v>
      </c>
      <c r="D1049" s="26"/>
      <c r="E1049" s="26">
        <f>plan_id</f>
        <v>510</v>
      </c>
      <c r="F1049" s="26">
        <f t="shared" si="1"/>
        <v>2007</v>
      </c>
      <c r="G1049" s="26">
        <f>VLOOKUP(INDIRECT(CHAR(39)&amp;$A1049&amp;CHAR(39)&amp;"!r2c"&amp;$C1049,0),variables,2,0)</f>
        <v>10973</v>
      </c>
      <c r="H1049" s="28" t="str">
        <f t="array" ref="H1049">IF(AND(G1049&gt;=10861,G1049&lt;=10863),TEXT(INDIRECT(CHAR(39)&amp;$A1049&amp;CHAR(39)&amp;"!r"&amp;$B1049&amp;"c"&amp;$C1049,0),"dd-mmm-yyyy"),(INDIRECT(CHAR(39)&amp;$A1049&amp;CHAR(39)&amp;"!r"&amp;$B1049&amp;"c"&amp;$C1049,0)))</f>
        <v>30 years</v>
      </c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</row>
    <row r="1050" ht="13.5" customHeight="1">
      <c r="A1050" s="26" t="s">
        <v>785</v>
      </c>
      <c r="B1050" s="26">
        <f t="shared" si="21"/>
        <v>10</v>
      </c>
      <c r="C1050" s="26">
        <f t="shared" si="11"/>
        <v>48</v>
      </c>
      <c r="D1050" s="26"/>
      <c r="E1050" s="26">
        <f>plan_id</f>
        <v>510</v>
      </c>
      <c r="F1050" s="26">
        <f t="shared" si="1"/>
        <v>2007</v>
      </c>
      <c r="G1050" s="26">
        <f>VLOOKUP(INDIRECT(CHAR(39)&amp;$A1050&amp;CHAR(39)&amp;"!r2c"&amp;$C1050,0),variables,2,0)</f>
        <v>10975</v>
      </c>
      <c r="H1050" s="28" t="str">
        <f t="array" ref="H1050">IF(AND(G1050&gt;=10861,G1050&lt;=10863),TEXT(INDIRECT(CHAR(39)&amp;$A1050&amp;CHAR(39)&amp;"!r"&amp;$B1050&amp;"c"&amp;$C1050,0),"dd-mmm-yyyy"),(INDIRECT(CHAR(39)&amp;$A1050&amp;CHAR(39)&amp;"!r"&amp;$B1050&amp;"c"&amp;$C1050,0)))</f>
        <v>PUC</v>
      </c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</row>
    <row r="1051" ht="13.5" customHeight="1">
      <c r="A1051" s="26" t="s">
        <v>785</v>
      </c>
      <c r="B1051" s="26">
        <f t="shared" si="21"/>
        <v>10</v>
      </c>
      <c r="C1051" s="26">
        <f t="shared" si="11"/>
        <v>49</v>
      </c>
      <c r="D1051" s="26"/>
      <c r="E1051" s="26">
        <f>plan_id</f>
        <v>510</v>
      </c>
      <c r="F1051" s="26">
        <f t="shared" si="1"/>
        <v>2007</v>
      </c>
      <c r="G1051" s="26">
        <f>VLOOKUP(INDIRECT(CHAR(39)&amp;$A1051&amp;CHAR(39)&amp;"!r2c"&amp;$C1051,0),variables,2,0)</f>
        <v>10976</v>
      </c>
      <c r="H1051" s="31">
        <f t="array" ref="H1051">IF(AND(G1051&gt;=10861,G1051&lt;=10863),TEXT(INDIRECT(CHAR(39)&amp;$A1051&amp;CHAR(39)&amp;"!r"&amp;$B1051&amp;"c"&amp;$C1051,0),"dd-mmm-yyyy"),(INDIRECT(CHAR(39)&amp;$A1051&amp;CHAR(39)&amp;"!r"&amp;$B1051&amp;"c"&amp;$C1051,0)))</f>
        <v>0.085</v>
      </c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</row>
    <row r="1052" ht="13.5" customHeight="1">
      <c r="A1052" s="26" t="s">
        <v>785</v>
      </c>
      <c r="B1052" s="26">
        <f t="shared" si="21"/>
        <v>10</v>
      </c>
      <c r="C1052" s="26">
        <f t="shared" si="11"/>
        <v>50</v>
      </c>
      <c r="D1052" s="26"/>
      <c r="E1052" s="26">
        <f>plan_id</f>
        <v>510</v>
      </c>
      <c r="F1052" s="26">
        <f t="shared" si="1"/>
        <v>2007</v>
      </c>
      <c r="G1052" s="26">
        <f>VLOOKUP(INDIRECT(CHAR(39)&amp;$A1052&amp;CHAR(39)&amp;"!r2c"&amp;$C1052,0),variables,2,0)</f>
        <v>10977</v>
      </c>
      <c r="H1052" s="28" t="str">
        <f t="array" ref="H1052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</row>
    <row r="1053" ht="13.5" customHeight="1">
      <c r="A1053" s="26" t="s">
        <v>785</v>
      </c>
      <c r="B1053" s="26">
        <f t="shared" si="21"/>
        <v>10</v>
      </c>
      <c r="C1053" s="26">
        <f t="shared" si="11"/>
        <v>51</v>
      </c>
      <c r="D1053" s="26"/>
      <c r="E1053" s="26">
        <f>plan_id</f>
        <v>510</v>
      </c>
      <c r="F1053" s="26">
        <f t="shared" si="1"/>
        <v>2007</v>
      </c>
      <c r="G1053" s="26">
        <f>VLOOKUP(INDIRECT(CHAR(39)&amp;$A1053&amp;CHAR(39)&amp;"!r2c"&amp;$C1053,0),variables,2,0)</f>
        <v>10978</v>
      </c>
      <c r="H1053" s="31">
        <f t="array" ref="H1053">IF(AND(G1053&gt;=10861,G1053&lt;=10863),TEXT(INDIRECT(CHAR(39)&amp;$A1053&amp;CHAR(39)&amp;"!r"&amp;$B1053&amp;"c"&amp;$C1053,0),"dd-mmm-yyyy"),(INDIRECT(CHAR(39)&amp;$A1053&amp;CHAR(39)&amp;"!r"&amp;$B1053&amp;"c"&amp;$C1053,0)))</f>
        <v>0.085</v>
      </c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</row>
    <row r="1054" ht="13.5" customHeight="1">
      <c r="A1054" s="26" t="s">
        <v>785</v>
      </c>
      <c r="B1054" s="26">
        <f t="shared" si="21"/>
        <v>10</v>
      </c>
      <c r="C1054" s="26">
        <f t="shared" si="11"/>
        <v>52</v>
      </c>
      <c r="D1054" s="26"/>
      <c r="E1054" s="26">
        <f>plan_id</f>
        <v>510</v>
      </c>
      <c r="F1054" s="26">
        <f t="shared" si="1"/>
        <v>2007</v>
      </c>
      <c r="G1054" s="26">
        <f>VLOOKUP(INDIRECT(CHAR(39)&amp;$A1054&amp;CHAR(39)&amp;"!r2c"&amp;$C1054,0),variables,2,0)</f>
        <v>10979</v>
      </c>
      <c r="H1054" s="28" t="str">
        <f t="array" ref="H1054">IF(AND(G1054&gt;=10861,G1054&lt;=10863),TEXT(INDIRECT(CHAR(39)&amp;$A1054&amp;CHAR(39)&amp;"!r"&amp;$B1054&amp;"c"&amp;$C1054,0),"dd-mmm-yyyy"),(INDIRECT(CHAR(39)&amp;$A1054&amp;CHAR(39)&amp;"!r"&amp;$B1054&amp;"c"&amp;$C1054,0)))</f>
        <v/>
      </c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</row>
    <row r="1055" ht="13.5" customHeight="1">
      <c r="A1055" s="26" t="s">
        <v>785</v>
      </c>
      <c r="B1055" s="26">
        <f t="shared" si="21"/>
        <v>10</v>
      </c>
      <c r="C1055" s="26">
        <f t="shared" si="11"/>
        <v>53</v>
      </c>
      <c r="D1055" s="26"/>
      <c r="E1055" s="26">
        <f>plan_id</f>
        <v>510</v>
      </c>
      <c r="F1055" s="26">
        <f t="shared" si="1"/>
        <v>2007</v>
      </c>
      <c r="G1055" s="26">
        <f>VLOOKUP(INDIRECT(CHAR(39)&amp;$A1055&amp;CHAR(39)&amp;"!r2c"&amp;$C1055,0),variables,2,0)</f>
        <v>10980</v>
      </c>
      <c r="H1055" s="31">
        <f t="array" ref="H1055">IF(AND(G1055&gt;=10861,G1055&lt;=10863),TEXT(INDIRECT(CHAR(39)&amp;$A1055&amp;CHAR(39)&amp;"!r"&amp;$B1055&amp;"c"&amp;$C1055,0),"dd-mmm-yyyy"),(INDIRECT(CHAR(39)&amp;$A1055&amp;CHAR(39)&amp;"!r"&amp;$B1055&amp;"c"&amp;$C1055,0)))</f>
        <v>0.1907</v>
      </c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</row>
    <row r="1056" ht="13.5" customHeight="1">
      <c r="A1056" s="26" t="s">
        <v>785</v>
      </c>
      <c r="B1056" s="26">
        <f t="shared" si="21"/>
        <v>10</v>
      </c>
      <c r="C1056" s="26">
        <f t="shared" si="11"/>
        <v>54</v>
      </c>
      <c r="D1056" s="26"/>
      <c r="E1056" s="26">
        <f>plan_id</f>
        <v>510</v>
      </c>
      <c r="F1056" s="26">
        <f t="shared" si="1"/>
        <v>2007</v>
      </c>
      <c r="G1056" s="26">
        <f>VLOOKUP(INDIRECT(CHAR(39)&amp;$A1056&amp;CHAR(39)&amp;"!r2c"&amp;$C1056,0),variables,2,0)</f>
        <v>10981</v>
      </c>
      <c r="H1056" s="31">
        <f t="array" ref="H1056">IF(AND(G1056&gt;=10861,G1056&lt;=10863),TEXT(INDIRECT(CHAR(39)&amp;$A1056&amp;CHAR(39)&amp;"!r"&amp;$B1056&amp;"c"&amp;$C1056,0),"dd-mmm-yyyy"),(INDIRECT(CHAR(39)&amp;$A1056&amp;CHAR(39)&amp;"!r"&amp;$B1056&amp;"c"&amp;$C1056,0)))</f>
        <v>0.1907</v>
      </c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</row>
    <row r="1057" ht="13.5" customHeight="1">
      <c r="A1057" s="26" t="s">
        <v>785</v>
      </c>
      <c r="B1057" s="26">
        <f t="shared" si="21"/>
        <v>10</v>
      </c>
      <c r="C1057" s="26">
        <f t="shared" si="11"/>
        <v>55</v>
      </c>
      <c r="D1057" s="26"/>
      <c r="E1057" s="26">
        <f>plan_id</f>
        <v>510</v>
      </c>
      <c r="F1057" s="26">
        <f t="shared" si="1"/>
        <v>2007</v>
      </c>
      <c r="G1057" s="26">
        <f>VLOOKUP(INDIRECT(CHAR(39)&amp;$A1057&amp;CHAR(39)&amp;"!r2c"&amp;$C1057,0),variables,2,0)</f>
        <v>10706</v>
      </c>
      <c r="H1057" s="31" t="str">
        <f t="array" ref="H1057">IF(AND(G1057&gt;=10861,G1057&lt;=10863),TEXT(INDIRECT(CHAR(39)&amp;$A1057&amp;CHAR(39)&amp;"!r"&amp;$B1057&amp;"c"&amp;$C1057,0),"dd-mmm-yyyy"),(INDIRECT(CHAR(39)&amp;$A1057&amp;CHAR(39)&amp;"!r"&amp;$B1057&amp;"c"&amp;$C1057,0)))</f>
        <v/>
      </c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</row>
    <row r="1058" ht="13.5" customHeight="1">
      <c r="A1058" s="26" t="s">
        <v>785</v>
      </c>
      <c r="B1058" s="26">
        <f t="shared" si="21"/>
        <v>10</v>
      </c>
      <c r="C1058" s="26">
        <f t="shared" si="11"/>
        <v>56</v>
      </c>
      <c r="D1058" s="26"/>
      <c r="E1058" s="26">
        <f>plan_id</f>
        <v>510</v>
      </c>
      <c r="F1058" s="26">
        <f t="shared" si="1"/>
        <v>2007</v>
      </c>
      <c r="G1058" s="26">
        <f>VLOOKUP(INDIRECT(CHAR(39)&amp;$A1058&amp;CHAR(39)&amp;"!r2c"&amp;$C1058,0),variables,2,0)</f>
        <v>10983</v>
      </c>
      <c r="H1058" s="28" t="str">
        <f t="array" ref="H1058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</row>
    <row r="1059" ht="13.5" customHeight="1">
      <c r="A1059" s="26" t="s">
        <v>785</v>
      </c>
      <c r="B1059" s="26">
        <f t="shared" si="21"/>
        <v>10</v>
      </c>
      <c r="C1059" s="26">
        <f t="shared" si="11"/>
        <v>57</v>
      </c>
      <c r="D1059" s="26"/>
      <c r="E1059" s="26">
        <f>plan_id</f>
        <v>510</v>
      </c>
      <c r="F1059" s="26">
        <f t="shared" si="1"/>
        <v>2007</v>
      </c>
      <c r="G1059" s="26">
        <f>VLOOKUP(INDIRECT(CHAR(39)&amp;$A1059&amp;CHAR(39)&amp;"!r2c"&amp;$C1059,0),variables,2,0)</f>
        <v>10989</v>
      </c>
      <c r="H1059" s="29">
        <f t="array" ref="H1059">IF(AND(G1059&gt;=10861,G1059&lt;=10863),TEXT(INDIRECT(CHAR(39)&amp;$A1059&amp;CHAR(39)&amp;"!r"&amp;$B1059&amp;"c"&amp;$C1059,0),"dd-mmm-yyyy"),(INDIRECT(CHAR(39)&amp;$A1059&amp;CHAR(39)&amp;"!r"&amp;$B1059&amp;"c"&amp;$C1059,0)))</f>
        <v>41909318000</v>
      </c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</row>
    <row r="1060" ht="13.5" customHeight="1">
      <c r="A1060" s="26" t="s">
        <v>785</v>
      </c>
      <c r="B1060" s="26">
        <f t="shared" si="21"/>
        <v>10</v>
      </c>
      <c r="C1060" s="26">
        <f t="shared" si="11"/>
        <v>58</v>
      </c>
      <c r="D1060" s="26"/>
      <c r="E1060" s="26">
        <f>plan_id</f>
        <v>510</v>
      </c>
      <c r="F1060" s="26">
        <f t="shared" si="1"/>
        <v>2007</v>
      </c>
      <c r="G1060" s="26">
        <f>VLOOKUP(INDIRECT(CHAR(39)&amp;$A1060&amp;CHAR(39)&amp;"!r2c"&amp;$C1060,0),variables,2,0)</f>
        <v>10990</v>
      </c>
      <c r="H1060" s="29">
        <f t="array" ref="H1060">IF(AND(G1060&gt;=10861,G1060&lt;=10863),TEXT(INDIRECT(CHAR(39)&amp;$A1060&amp;CHAR(39)&amp;"!r"&amp;$B1060&amp;"c"&amp;$C1060,0),"dd-mmm-yyyy"),(INDIRECT(CHAR(39)&amp;$A1060&amp;CHAR(39)&amp;"!r"&amp;$B1060&amp;"c"&amp;$C1060,0)))</f>
        <v>65648395000</v>
      </c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</row>
    <row r="1061" ht="13.5" customHeight="1">
      <c r="A1061" s="26" t="s">
        <v>785</v>
      </c>
      <c r="B1061" s="26">
        <f t="shared" si="21"/>
        <v>10</v>
      </c>
      <c r="C1061" s="26">
        <f t="shared" si="11"/>
        <v>59</v>
      </c>
      <c r="D1061" s="26"/>
      <c r="E1061" s="26">
        <f>plan_id</f>
        <v>510</v>
      </c>
      <c r="F1061" s="26">
        <f t="shared" si="1"/>
        <v>2007</v>
      </c>
      <c r="G1061" s="26">
        <f>VLOOKUP(INDIRECT(CHAR(39)&amp;$A1061&amp;CHAR(39)&amp;"!r2c"&amp;$C1061,0),variables,2,0)</f>
        <v>10991</v>
      </c>
      <c r="H1061" s="29">
        <f t="array" ref="H1061">IF(AND(G1061&gt;=10861,G1061&lt;=10863),TEXT(INDIRECT(CHAR(39)&amp;$A1061&amp;CHAR(39)&amp;"!r"&amp;$B1061&amp;"c"&amp;$C1061,0),"dd-mmm-yyyy"),(INDIRECT(CHAR(39)&amp;$A1061&amp;CHAR(39)&amp;"!r"&amp;$B1061&amp;"c"&amp;$C1061,0)))</f>
        <v>23739077000</v>
      </c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</row>
    <row r="1062" ht="13.5" customHeight="1">
      <c r="A1062" s="26" t="s">
        <v>785</v>
      </c>
      <c r="B1062" s="26">
        <f t="shared" si="21"/>
        <v>10</v>
      </c>
      <c r="C1062" s="26">
        <f t="shared" si="11"/>
        <v>60</v>
      </c>
      <c r="D1062" s="26"/>
      <c r="E1062" s="26">
        <f>plan_id</f>
        <v>510</v>
      </c>
      <c r="F1062" s="26">
        <f t="shared" si="1"/>
        <v>2007</v>
      </c>
      <c r="G1062" s="26">
        <f>VLOOKUP(INDIRECT(CHAR(39)&amp;$A1062&amp;CHAR(39)&amp;"!r2c"&amp;$C1062,0),variables,2,0)</f>
        <v>10992</v>
      </c>
      <c r="H1062" s="31">
        <f t="array" ref="H1062">IF(AND(G1062&gt;=10861,G1062&lt;=10863),TEXT(INDIRECT(CHAR(39)&amp;$A1062&amp;CHAR(39)&amp;"!r"&amp;$B1062&amp;"c"&amp;$C1062,0),"dd-mmm-yyyy"),(INDIRECT(CHAR(39)&amp;$A1062&amp;CHAR(39)&amp;"!r"&amp;$B1062&amp;"c"&amp;$C1062,0)))</f>
        <v>0.638</v>
      </c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</row>
    <row r="1063" ht="13.5" customHeight="1">
      <c r="A1063" s="26" t="s">
        <v>785</v>
      </c>
      <c r="B1063" s="26">
        <f t="shared" si="21"/>
        <v>10</v>
      </c>
      <c r="C1063" s="26">
        <f t="shared" si="11"/>
        <v>61</v>
      </c>
      <c r="D1063" s="26"/>
      <c r="E1063" s="26">
        <f>plan_id</f>
        <v>510</v>
      </c>
      <c r="F1063" s="26">
        <f t="shared" si="1"/>
        <v>2007</v>
      </c>
      <c r="G1063" s="26">
        <f>VLOOKUP(INDIRECT(CHAR(39)&amp;$A1063&amp;CHAR(39)&amp;"!r2c"&amp;$C1063,0),variables,2,0)</f>
        <v>10993</v>
      </c>
      <c r="H1063" s="29">
        <f t="array" ref="H1063">IF(AND(G1063&gt;=10861,G1063&lt;=10863),TEXT(INDIRECT(CHAR(39)&amp;$A1063&amp;CHAR(39)&amp;"!r"&amp;$B1063&amp;"c"&amp;$C1063,0),"dd-mmm-yyyy"),(INDIRECT(CHAR(39)&amp;$A1063&amp;CHAR(39)&amp;"!r"&amp;$B1063&amp;"c"&amp;$C1063,0)))</f>
        <v>8149849000</v>
      </c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</row>
    <row r="1064" ht="13.5" customHeight="1">
      <c r="A1064" s="26" t="s">
        <v>785</v>
      </c>
      <c r="B1064" s="26">
        <f t="shared" si="21"/>
        <v>10</v>
      </c>
      <c r="C1064" s="26">
        <f t="shared" si="11"/>
        <v>62</v>
      </c>
      <c r="D1064" s="26"/>
      <c r="E1064" s="26">
        <f>plan_id</f>
        <v>510</v>
      </c>
      <c r="F1064" s="26">
        <f t="shared" si="1"/>
        <v>2007</v>
      </c>
      <c r="G1064" s="26">
        <f>VLOOKUP(INDIRECT(CHAR(39)&amp;$A1064&amp;CHAR(39)&amp;"!r2c"&amp;$C1064,0),variables,2,0)</f>
        <v>10801</v>
      </c>
      <c r="H1064" s="29">
        <f t="array" ref="H1064">IF(AND(G1064&gt;=10861,G1064&lt;=10863),TEXT(INDIRECT(CHAR(39)&amp;$A1064&amp;CHAR(39)&amp;"!r"&amp;$B1064&amp;"c"&amp;$C1064,0),"dd-mmm-yyyy"),(INDIRECT(CHAR(39)&amp;$A1064&amp;CHAR(39)&amp;"!r"&amp;$B1064&amp;"c"&amp;$C1064,0)))</f>
        <v>-3785653000</v>
      </c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</row>
    <row r="1065" ht="13.5" customHeight="1">
      <c r="A1065" s="26" t="s">
        <v>785</v>
      </c>
      <c r="B1065" s="26">
        <f t="shared" si="21"/>
        <v>10</v>
      </c>
      <c r="C1065" s="26">
        <f t="shared" si="11"/>
        <v>63</v>
      </c>
      <c r="D1065" s="26"/>
      <c r="E1065" s="26">
        <f>plan_id</f>
        <v>510</v>
      </c>
      <c r="F1065" s="26">
        <f t="shared" si="1"/>
        <v>2007</v>
      </c>
      <c r="G1065" s="26">
        <f>VLOOKUP(INDIRECT(CHAR(39)&amp;$A1065&amp;CHAR(39)&amp;"!r2c"&amp;$C1065,0),variables,2,0)</f>
        <v>10802</v>
      </c>
      <c r="H1065" s="29">
        <f t="array" ref="H1065">IF(AND(G1065&gt;=10861,G1065&lt;=10863),TEXT(INDIRECT(CHAR(39)&amp;$A1065&amp;CHAR(39)&amp;"!r"&amp;$B1065&amp;"c"&amp;$C1065,0),"dd-mmm-yyyy"),(INDIRECT(CHAR(39)&amp;$A1065&amp;CHAR(39)&amp;"!r"&amp;$B1065&amp;"c"&amp;$C1065,0)))</f>
        <v>7276000</v>
      </c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</row>
    <row r="1066" ht="13.5" customHeight="1">
      <c r="A1066" s="26" t="s">
        <v>785</v>
      </c>
      <c r="B1066" s="26">
        <f t="shared" si="21"/>
        <v>10</v>
      </c>
      <c r="C1066" s="26">
        <f t="shared" si="11"/>
        <v>64</v>
      </c>
      <c r="D1066" s="26"/>
      <c r="E1066" s="26">
        <f>plan_id</f>
        <v>510</v>
      </c>
      <c r="F1066" s="26">
        <f t="shared" si="1"/>
        <v>2007</v>
      </c>
      <c r="G1066" s="26">
        <f>VLOOKUP(INDIRECT(CHAR(39)&amp;$A1066&amp;CHAR(39)&amp;"!r2c"&amp;$C1066,0),variables,2,0)</f>
        <v>10803</v>
      </c>
      <c r="H1066" s="29" t="str">
        <f t="array" ref="H1066">IF(AND(G1066&gt;=10861,G1066&lt;=10863),TEXT(INDIRECT(CHAR(39)&amp;$A1066&amp;CHAR(39)&amp;"!r"&amp;$B1066&amp;"c"&amp;$C1066,0),"dd-mmm-yyyy"),(INDIRECT(CHAR(39)&amp;$A1066&amp;CHAR(39)&amp;"!r"&amp;$B1066&amp;"c"&amp;$C1066,0)))</f>
        <v/>
      </c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</row>
    <row r="1067" ht="13.5" customHeight="1">
      <c r="A1067" s="26" t="s">
        <v>785</v>
      </c>
      <c r="B1067" s="26">
        <f t="shared" si="21"/>
        <v>10</v>
      </c>
      <c r="C1067" s="26">
        <f t="shared" si="11"/>
        <v>65</v>
      </c>
      <c r="D1067" s="26"/>
      <c r="E1067" s="26">
        <f>plan_id</f>
        <v>510</v>
      </c>
      <c r="F1067" s="26">
        <f t="shared" si="1"/>
        <v>2007</v>
      </c>
      <c r="G1067" s="26">
        <f>VLOOKUP(INDIRECT(CHAR(39)&amp;$A1067&amp;CHAR(39)&amp;"!r2c"&amp;$C1067,0),variables,2,0)</f>
        <v>10804</v>
      </c>
      <c r="H1067" s="29" t="str">
        <f t="array" ref="H1067">IF(AND(G1067&gt;=10861,G1067&lt;=10863),TEXT(INDIRECT(CHAR(39)&amp;$A1067&amp;CHAR(39)&amp;"!r"&amp;$B1067&amp;"c"&amp;$C1067,0),"dd-mmm-yyyy"),(INDIRECT(CHAR(39)&amp;$A1067&amp;CHAR(39)&amp;"!r"&amp;$B1067&amp;"c"&amp;$C1067,0)))</f>
        <v/>
      </c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</row>
    <row r="1068" ht="13.5" customHeight="1">
      <c r="A1068" s="26" t="s">
        <v>785</v>
      </c>
      <c r="B1068" s="26">
        <f t="shared" si="21"/>
        <v>10</v>
      </c>
      <c r="C1068" s="26">
        <f t="shared" si="11"/>
        <v>66</v>
      </c>
      <c r="D1068" s="26"/>
      <c r="E1068" s="26">
        <f>plan_id</f>
        <v>510</v>
      </c>
      <c r="F1068" s="26">
        <f t="shared" si="1"/>
        <v>2007</v>
      </c>
      <c r="G1068" s="26">
        <f>VLOOKUP(INDIRECT(CHAR(39)&amp;$A1068&amp;CHAR(39)&amp;"!r2c"&amp;$C1068,0),variables,2,0)</f>
        <v>10805</v>
      </c>
      <c r="H1068" s="29" t="str">
        <f t="array" ref="H1068">IF(AND(G1068&gt;=10861,G1068&lt;=10863),TEXT(INDIRECT(CHAR(39)&amp;$A1068&amp;CHAR(39)&amp;"!r"&amp;$B1068&amp;"c"&amp;$C1068,0),"dd-mmm-yyyy"),(INDIRECT(CHAR(39)&amp;$A1068&amp;CHAR(39)&amp;"!r"&amp;$B1068&amp;"c"&amp;$C1068,0)))</f>
        <v/>
      </c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</row>
    <row r="1069" ht="13.5" customHeight="1">
      <c r="A1069" s="26" t="s">
        <v>785</v>
      </c>
      <c r="B1069" s="26">
        <f t="shared" si="21"/>
        <v>10</v>
      </c>
      <c r="C1069" s="26">
        <f t="shared" si="11"/>
        <v>67</v>
      </c>
      <c r="D1069" s="26"/>
      <c r="E1069" s="26">
        <f>plan_id</f>
        <v>510</v>
      </c>
      <c r="F1069" s="26">
        <f t="shared" si="1"/>
        <v>2007</v>
      </c>
      <c r="G1069" s="26">
        <f>VLOOKUP(INDIRECT(CHAR(39)&amp;$A1069&amp;CHAR(39)&amp;"!r2c"&amp;$C1069,0),variables,2,0)</f>
        <v>10806</v>
      </c>
      <c r="H1069" s="29" t="str">
        <f t="array" ref="H1069">IF(AND(G1069&gt;=10861,G1069&lt;=10863),TEXT(INDIRECT(CHAR(39)&amp;$A1069&amp;CHAR(39)&amp;"!r"&amp;$B1069&amp;"c"&amp;$C1069,0),"dd-mmm-yyyy"),(INDIRECT(CHAR(39)&amp;$A1069&amp;CHAR(39)&amp;"!r"&amp;$B1069&amp;"c"&amp;$C1069,0)))</f>
        <v/>
      </c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</row>
    <row r="1070" ht="13.5" customHeight="1">
      <c r="A1070" s="26" t="s">
        <v>785</v>
      </c>
      <c r="B1070" s="26">
        <f t="shared" ref="B1070:B1095" si="22">B1069</f>
        <v>10</v>
      </c>
      <c r="C1070" s="26">
        <f t="shared" si="11"/>
        <v>68</v>
      </c>
      <c r="D1070" s="26"/>
      <c r="E1070" s="26">
        <f>plan_id</f>
        <v>510</v>
      </c>
      <c r="F1070" s="26">
        <f t="shared" si="1"/>
        <v>2007</v>
      </c>
      <c r="G1070" s="26">
        <f>VLOOKUP(INDIRECT(CHAR(39)&amp;$A1070&amp;CHAR(39)&amp;"!r2c"&amp;$C1070,0),variables,2,0)</f>
        <v>10807</v>
      </c>
      <c r="H1070" s="29" t="str">
        <f t="array" ref="H1070">IF(AND(G1070&gt;=10861,G1070&lt;=10863),TEXT(INDIRECT(CHAR(39)&amp;$A1070&amp;CHAR(39)&amp;"!r"&amp;$B1070&amp;"c"&amp;$C1070,0),"dd-mmm-yyyy"),(INDIRECT(CHAR(39)&amp;$A1070&amp;CHAR(39)&amp;"!r"&amp;$B1070&amp;"c"&amp;$C1070,0)))</f>
        <v/>
      </c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</row>
    <row r="1071" ht="13.5" customHeight="1">
      <c r="A1071" s="26" t="s">
        <v>785</v>
      </c>
      <c r="B1071" s="26">
        <f t="shared" si="22"/>
        <v>10</v>
      </c>
      <c r="C1071" s="26">
        <f t="shared" si="11"/>
        <v>69</v>
      </c>
      <c r="D1071" s="26"/>
      <c r="E1071" s="26">
        <f>plan_id</f>
        <v>510</v>
      </c>
      <c r="F1071" s="26">
        <f t="shared" si="1"/>
        <v>2007</v>
      </c>
      <c r="G1071" s="26">
        <f>VLOOKUP(INDIRECT(CHAR(39)&amp;$A1071&amp;CHAR(39)&amp;"!r2c"&amp;$C1071,0),variables,2,0)</f>
        <v>10808</v>
      </c>
      <c r="H1071" s="29" t="str">
        <f t="array" ref="H1071">IF(AND(G1071&gt;=10861,G1071&lt;=10863),TEXT(INDIRECT(CHAR(39)&amp;$A1071&amp;CHAR(39)&amp;"!r"&amp;$B1071&amp;"c"&amp;$C1071,0),"dd-mmm-yyyy"),(INDIRECT(CHAR(39)&amp;$A1071&amp;CHAR(39)&amp;"!r"&amp;$B1071&amp;"c"&amp;$C1071,0)))</f>
        <v/>
      </c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</row>
    <row r="1072" ht="13.5" customHeight="1">
      <c r="A1072" s="26" t="s">
        <v>785</v>
      </c>
      <c r="B1072" s="26">
        <f t="shared" si="22"/>
        <v>10</v>
      </c>
      <c r="C1072" s="26">
        <f t="shared" si="11"/>
        <v>70</v>
      </c>
      <c r="D1072" s="26"/>
      <c r="E1072" s="26">
        <f>plan_id</f>
        <v>510</v>
      </c>
      <c r="F1072" s="26">
        <f t="shared" si="1"/>
        <v>2007</v>
      </c>
      <c r="G1072" s="26">
        <f>VLOOKUP(INDIRECT(CHAR(39)&amp;$A1072&amp;CHAR(39)&amp;"!r2c"&amp;$C1072,0),variables,2,0)</f>
        <v>10809</v>
      </c>
      <c r="H1072" s="29" t="str">
        <f t="array" ref="H1072">IF(AND(G1072&gt;=10861,G1072&lt;=10863),TEXT(INDIRECT(CHAR(39)&amp;$A1072&amp;CHAR(39)&amp;"!r"&amp;$B1072&amp;"c"&amp;$C1072,0),"dd-mmm-yyyy"),(INDIRECT(CHAR(39)&amp;$A1072&amp;CHAR(39)&amp;"!r"&amp;$B1072&amp;"c"&amp;$C1072,0)))</f>
        <v/>
      </c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</row>
    <row r="1073" ht="13.5" customHeight="1">
      <c r="A1073" s="26" t="s">
        <v>785</v>
      </c>
      <c r="B1073" s="26">
        <f t="shared" si="22"/>
        <v>10</v>
      </c>
      <c r="C1073" s="26">
        <f t="shared" si="11"/>
        <v>71</v>
      </c>
      <c r="D1073" s="26"/>
      <c r="E1073" s="26">
        <f>plan_id</f>
        <v>510</v>
      </c>
      <c r="F1073" s="26">
        <f t="shared" si="1"/>
        <v>2007</v>
      </c>
      <c r="G1073" s="26">
        <f>VLOOKUP(INDIRECT(CHAR(39)&amp;$A1073&amp;CHAR(39)&amp;"!r2c"&amp;$C1073,0),variables,2,0)</f>
        <v>10810</v>
      </c>
      <c r="H1073" s="29">
        <f t="array" ref="H1073">IF(AND(G1073&gt;=10861,G1073&lt;=10863),TEXT(INDIRECT(CHAR(39)&amp;$A1073&amp;CHAR(39)&amp;"!r"&amp;$B1073&amp;"c"&amp;$C1073,0),"dd-mmm-yyyy"),(INDIRECT(CHAR(39)&amp;$A1073&amp;CHAR(39)&amp;"!r"&amp;$B1073&amp;"c"&amp;$C1073,0)))</f>
        <v>34848000</v>
      </c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</row>
    <row r="1074" ht="13.5" customHeight="1">
      <c r="A1074" s="26" t="s">
        <v>785</v>
      </c>
      <c r="B1074" s="26">
        <f t="shared" si="22"/>
        <v>10</v>
      </c>
      <c r="C1074" s="26">
        <f t="shared" si="11"/>
        <v>72</v>
      </c>
      <c r="D1074" s="26"/>
      <c r="E1074" s="26">
        <f>plan_id</f>
        <v>510</v>
      </c>
      <c r="F1074" s="26">
        <f t="shared" si="1"/>
        <v>2007</v>
      </c>
      <c r="G1074" s="26">
        <f>VLOOKUP(INDIRECT(CHAR(39)&amp;$A1074&amp;CHAR(39)&amp;"!r2c"&amp;$C1074,0),variables,2,0)</f>
        <v>10811</v>
      </c>
      <c r="H1074" s="29" t="str">
        <f t="array" ref="H1074">IF(AND(G1074&gt;=10861,G1074&lt;=10863),TEXT(INDIRECT(CHAR(39)&amp;$A1074&amp;CHAR(39)&amp;"!r"&amp;$B1074&amp;"c"&amp;$C1074,0),"dd-mmm-yyyy"),(INDIRECT(CHAR(39)&amp;$A1074&amp;CHAR(39)&amp;"!r"&amp;$B1074&amp;"c"&amp;$C1074,0)))</f>
        <v/>
      </c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</row>
    <row r="1075" ht="13.5" customHeight="1">
      <c r="A1075" s="26" t="s">
        <v>785</v>
      </c>
      <c r="B1075" s="26">
        <f t="shared" si="22"/>
        <v>10</v>
      </c>
      <c r="C1075" s="26">
        <f t="shared" si="11"/>
        <v>73</v>
      </c>
      <c r="D1075" s="26"/>
      <c r="E1075" s="26">
        <f>plan_id</f>
        <v>510</v>
      </c>
      <c r="F1075" s="26">
        <f t="shared" si="1"/>
        <v>2007</v>
      </c>
      <c r="G1075" s="26">
        <f>VLOOKUP(INDIRECT(CHAR(39)&amp;$A1075&amp;CHAR(39)&amp;"!r2c"&amp;$C1075,0),variables,2,0)</f>
        <v>10812</v>
      </c>
      <c r="H1075" s="29" t="str">
        <f t="array" ref="H1075">IF(AND(G1075&gt;=10861,G1075&lt;=10863),TEXT(INDIRECT(CHAR(39)&amp;$A1075&amp;CHAR(39)&amp;"!r"&amp;$B1075&amp;"c"&amp;$C1075,0),"dd-mmm-yyyy"),(INDIRECT(CHAR(39)&amp;$A1075&amp;CHAR(39)&amp;"!r"&amp;$B1075&amp;"c"&amp;$C1075,0)))</f>
        <v/>
      </c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</row>
    <row r="1076" ht="13.5" customHeight="1">
      <c r="A1076" s="26" t="s">
        <v>785</v>
      </c>
      <c r="B1076" s="26">
        <f t="shared" si="22"/>
        <v>10</v>
      </c>
      <c r="C1076" s="26">
        <f t="shared" si="11"/>
        <v>74</v>
      </c>
      <c r="D1076" s="26"/>
      <c r="E1076" s="26">
        <f>plan_id</f>
        <v>510</v>
      </c>
      <c r="F1076" s="26">
        <f t="shared" si="1"/>
        <v>2007</v>
      </c>
      <c r="G1076" s="26">
        <f>VLOOKUP(INDIRECT(CHAR(39)&amp;$A1076&amp;CHAR(39)&amp;"!r2c"&amp;$C1076,0),variables,2,0)</f>
        <v>10813</v>
      </c>
      <c r="H1076" s="29" t="str">
        <f t="array" ref="H1076">IF(AND(G1076&gt;=10861,G1076&lt;=10863),TEXT(INDIRECT(CHAR(39)&amp;$A1076&amp;CHAR(39)&amp;"!r"&amp;$B1076&amp;"c"&amp;$C1076,0),"dd-mmm-yyyy"),(INDIRECT(CHAR(39)&amp;$A1076&amp;CHAR(39)&amp;"!r"&amp;$B1076&amp;"c"&amp;$C1076,0)))</f>
        <v/>
      </c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</row>
    <row r="1077" ht="13.5" customHeight="1">
      <c r="A1077" s="26" t="s">
        <v>785</v>
      </c>
      <c r="B1077" s="26">
        <f t="shared" si="22"/>
        <v>10</v>
      </c>
      <c r="C1077" s="26">
        <f t="shared" si="11"/>
        <v>75</v>
      </c>
      <c r="D1077" s="26"/>
      <c r="E1077" s="26">
        <f>plan_id</f>
        <v>510</v>
      </c>
      <c r="F1077" s="26">
        <f t="shared" si="1"/>
        <v>2007</v>
      </c>
      <c r="G1077" s="26">
        <f>VLOOKUP(INDIRECT(CHAR(39)&amp;$A1077&amp;CHAR(39)&amp;"!r2c"&amp;$C1077,0),variables,2,0)</f>
        <v>10814</v>
      </c>
      <c r="H1077" s="29" t="str">
        <f t="array" ref="H1077">IF(AND(G1077&gt;=10861,G1077&lt;=10863),TEXT(INDIRECT(CHAR(39)&amp;$A1077&amp;CHAR(39)&amp;"!r"&amp;$B1077&amp;"c"&amp;$C1077,0),"dd-mmm-yyyy"),(INDIRECT(CHAR(39)&amp;$A1077&amp;CHAR(39)&amp;"!r"&amp;$B1077&amp;"c"&amp;$C1077,0)))</f>
        <v/>
      </c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</row>
    <row r="1078" ht="13.5" customHeight="1">
      <c r="A1078" s="26" t="s">
        <v>785</v>
      </c>
      <c r="B1078" s="26">
        <f t="shared" si="22"/>
        <v>10</v>
      </c>
      <c r="C1078" s="26">
        <f t="shared" si="11"/>
        <v>76</v>
      </c>
      <c r="D1078" s="26"/>
      <c r="E1078" s="26">
        <f>plan_id</f>
        <v>510</v>
      </c>
      <c r="F1078" s="26">
        <f t="shared" si="1"/>
        <v>2007</v>
      </c>
      <c r="G1078" s="26">
        <f>VLOOKUP(INDIRECT(CHAR(39)&amp;$A1078&amp;CHAR(39)&amp;"!r2c"&amp;$C1078,0),variables,2,0)</f>
        <v>10815</v>
      </c>
      <c r="H1078" s="29">
        <f t="array" ref="H1078">IF(AND(G1078&gt;=10861,G1078&lt;=10863),TEXT(INDIRECT(CHAR(39)&amp;$A1078&amp;CHAR(39)&amp;"!r"&amp;$B1078&amp;"c"&amp;$C1078,0),"dd-mmm-yyyy"),(INDIRECT(CHAR(39)&amp;$A1078&amp;CHAR(39)&amp;"!r"&amp;$B1078&amp;"c"&amp;$C1078,0)))</f>
        <v>26924000</v>
      </c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</row>
    <row r="1079" ht="13.5" customHeight="1">
      <c r="A1079" s="26" t="s">
        <v>785</v>
      </c>
      <c r="B1079" s="26">
        <f t="shared" si="22"/>
        <v>10</v>
      </c>
      <c r="C1079" s="26">
        <f t="shared" si="11"/>
        <v>77</v>
      </c>
      <c r="D1079" s="26"/>
      <c r="E1079" s="26">
        <f>plan_id</f>
        <v>510</v>
      </c>
      <c r="F1079" s="26">
        <f t="shared" si="1"/>
        <v>2007</v>
      </c>
      <c r="G1079" s="26">
        <f>VLOOKUP(INDIRECT(CHAR(39)&amp;$A1079&amp;CHAR(39)&amp;"!r2c"&amp;$C1079,0),variables,2,0)</f>
        <v>10816</v>
      </c>
      <c r="H1079" s="29">
        <f t="array" ref="H1079">IF(AND(G1079&gt;=10861,G1079&lt;=10863),TEXT(INDIRECT(CHAR(39)&amp;$A1079&amp;CHAR(39)&amp;"!r"&amp;$B1079&amp;"c"&amp;$C1079,0),"dd-mmm-yyyy"),(INDIRECT(CHAR(39)&amp;$A1079&amp;CHAR(39)&amp;"!r"&amp;$B1079&amp;"c"&amp;$C1079,0)))</f>
        <v>149682000</v>
      </c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</row>
    <row r="1080" ht="13.5" customHeight="1">
      <c r="A1080" s="26" t="s">
        <v>785</v>
      </c>
      <c r="B1080" s="26">
        <f t="shared" si="22"/>
        <v>10</v>
      </c>
      <c r="C1080" s="26">
        <f t="shared" si="11"/>
        <v>78</v>
      </c>
      <c r="D1080" s="26"/>
      <c r="E1080" s="26">
        <f>plan_id</f>
        <v>510</v>
      </c>
      <c r="F1080" s="26">
        <f t="shared" si="1"/>
        <v>2007</v>
      </c>
      <c r="G1080" s="26">
        <f>VLOOKUP(INDIRECT(CHAR(39)&amp;$A1080&amp;CHAR(39)&amp;"!r2c"&amp;$C1080,0),variables,2,0)</f>
        <v>10817</v>
      </c>
      <c r="H1080" s="29" t="str">
        <f t="array" ref="H1080">IF(AND(G1080&gt;=10861,G1080&lt;=10863),TEXT(INDIRECT(CHAR(39)&amp;$A1080&amp;CHAR(39)&amp;"!r"&amp;$B1080&amp;"c"&amp;$C1080,0),"dd-mmm-yyyy"),(INDIRECT(CHAR(39)&amp;$A1080&amp;CHAR(39)&amp;"!r"&amp;$B1080&amp;"c"&amp;$C1080,0)))</f>
        <v/>
      </c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</row>
    <row r="1081" ht="13.5" customHeight="1">
      <c r="A1081" s="26" t="s">
        <v>785</v>
      </c>
      <c r="B1081" s="26">
        <f t="shared" si="22"/>
        <v>10</v>
      </c>
      <c r="C1081" s="26">
        <f t="shared" si="11"/>
        <v>79</v>
      </c>
      <c r="D1081" s="26"/>
      <c r="E1081" s="26">
        <f>plan_id</f>
        <v>510</v>
      </c>
      <c r="F1081" s="26">
        <f t="shared" si="1"/>
        <v>2007</v>
      </c>
      <c r="G1081" s="26">
        <f>VLOOKUP(INDIRECT(CHAR(39)&amp;$A1081&amp;CHAR(39)&amp;"!r2c"&amp;$C1081,0),variables,2,0)</f>
        <v>10818</v>
      </c>
      <c r="H1081" s="29">
        <f t="array" ref="H1081">IF(AND(G1081&gt;=10861,G1081&lt;=10863),TEXT(INDIRECT(CHAR(39)&amp;$A1081&amp;CHAR(39)&amp;"!r"&amp;$B1081&amp;"c"&amp;$C1081,0),"dd-mmm-yyyy"),(INDIRECT(CHAR(39)&amp;$A1081&amp;CHAR(39)&amp;"!r"&amp;$B1081&amp;"c"&amp;$C1081,0)))</f>
        <v>34305000</v>
      </c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</row>
    <row r="1082" ht="13.5" customHeight="1">
      <c r="A1082" s="26" t="s">
        <v>785</v>
      </c>
      <c r="B1082" s="26">
        <f t="shared" si="22"/>
        <v>10</v>
      </c>
      <c r="C1082" s="26">
        <f t="shared" si="11"/>
        <v>80</v>
      </c>
      <c r="D1082" s="26"/>
      <c r="E1082" s="26">
        <f>plan_id</f>
        <v>510</v>
      </c>
      <c r="F1082" s="26">
        <f t="shared" si="1"/>
        <v>2007</v>
      </c>
      <c r="G1082" s="26">
        <f>VLOOKUP(INDIRECT(CHAR(39)&amp;$A1082&amp;CHAR(39)&amp;"!r2c"&amp;$C1082,0),variables,2,0)</f>
        <v>10819</v>
      </c>
      <c r="H1082" s="29" t="str">
        <f t="array" ref="H1082">IF(AND(G1082&gt;=10861,G1082&lt;=10863),TEXT(INDIRECT(CHAR(39)&amp;$A1082&amp;CHAR(39)&amp;"!r"&amp;$B1082&amp;"c"&amp;$C1082,0),"dd-mmm-yyyy"),(INDIRECT(CHAR(39)&amp;$A1082&amp;CHAR(39)&amp;"!r"&amp;$B1082&amp;"c"&amp;$C1082,0)))</f>
        <v/>
      </c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</row>
    <row r="1083" ht="13.5" customHeight="1">
      <c r="A1083" s="26" t="s">
        <v>785</v>
      </c>
      <c r="B1083" s="26">
        <f t="shared" si="22"/>
        <v>10</v>
      </c>
      <c r="C1083" s="26">
        <f t="shared" si="11"/>
        <v>81</v>
      </c>
      <c r="D1083" s="26"/>
      <c r="E1083" s="26">
        <f>plan_id</f>
        <v>510</v>
      </c>
      <c r="F1083" s="26">
        <f t="shared" si="1"/>
        <v>2007</v>
      </c>
      <c r="G1083" s="26">
        <f>VLOOKUP(INDIRECT(CHAR(39)&amp;$A1083&amp;CHAR(39)&amp;"!r2c"&amp;$C1083,0),variables,2,0)</f>
        <v>10820</v>
      </c>
      <c r="H1083" s="29">
        <f t="array" ref="H1083">IF(AND(G1083&gt;=10861,G1083&lt;=10863),TEXT(INDIRECT(CHAR(39)&amp;$A1083&amp;CHAR(39)&amp;"!r"&amp;$B1083&amp;"c"&amp;$C1083,0),"dd-mmm-yyyy"),(INDIRECT(CHAR(39)&amp;$A1083&amp;CHAR(39)&amp;"!r"&amp;$B1083&amp;"c"&amp;$C1083,0)))</f>
        <v>709728000</v>
      </c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</row>
    <row r="1084" ht="13.5" customHeight="1">
      <c r="A1084" s="26" t="s">
        <v>785</v>
      </c>
      <c r="B1084" s="26">
        <f t="shared" si="22"/>
        <v>10</v>
      </c>
      <c r="C1084" s="26">
        <f t="shared" si="11"/>
        <v>82</v>
      </c>
      <c r="D1084" s="26"/>
      <c r="E1084" s="26">
        <f>plan_id</f>
        <v>510</v>
      </c>
      <c r="F1084" s="26">
        <f t="shared" si="1"/>
        <v>2007</v>
      </c>
      <c r="G1084" s="26">
        <f>VLOOKUP(INDIRECT(CHAR(39)&amp;$A1084&amp;CHAR(39)&amp;"!r2c"&amp;$C1084,0),variables,2,0)</f>
        <v>10821</v>
      </c>
      <c r="H1084" s="29" t="str">
        <f t="array" ref="H1084">IF(AND(G1084&gt;=10861,G1084&lt;=10863),TEXT(INDIRECT(CHAR(39)&amp;$A1084&amp;CHAR(39)&amp;"!r"&amp;$B1084&amp;"c"&amp;$C1084,0),"dd-mmm-yyyy"),(INDIRECT(CHAR(39)&amp;$A1084&amp;CHAR(39)&amp;"!r"&amp;$B1084&amp;"c"&amp;$C1084,0)))</f>
        <v/>
      </c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</row>
    <row r="1085" ht="13.5" customHeight="1">
      <c r="A1085" s="26" t="s">
        <v>785</v>
      </c>
      <c r="B1085" s="26">
        <f t="shared" si="22"/>
        <v>10</v>
      </c>
      <c r="C1085" s="26">
        <f t="shared" si="11"/>
        <v>83</v>
      </c>
      <c r="D1085" s="26"/>
      <c r="E1085" s="26">
        <f>plan_id</f>
        <v>510</v>
      </c>
      <c r="F1085" s="26">
        <f t="shared" si="1"/>
        <v>2007</v>
      </c>
      <c r="G1085" s="26">
        <f>VLOOKUP(INDIRECT(CHAR(39)&amp;$A1085&amp;CHAR(39)&amp;"!r2c"&amp;$C1085,0),variables,2,0)</f>
        <v>10822</v>
      </c>
      <c r="H1085" s="29" t="str">
        <f t="array" ref="H1085">IF(AND(G1085&gt;=10861,G1085&lt;=10863),TEXT(INDIRECT(CHAR(39)&amp;$A1085&amp;CHAR(39)&amp;"!r"&amp;$B1085&amp;"c"&amp;$C1085,0),"dd-mmm-yyyy"),(INDIRECT(CHAR(39)&amp;$A1085&amp;CHAR(39)&amp;"!r"&amp;$B1085&amp;"c"&amp;$C1085,0)))</f>
        <v/>
      </c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</row>
    <row r="1086" ht="13.5" customHeight="1">
      <c r="A1086" s="26" t="s">
        <v>785</v>
      </c>
      <c r="B1086" s="26">
        <f t="shared" si="22"/>
        <v>10</v>
      </c>
      <c r="C1086" s="26">
        <f t="shared" si="11"/>
        <v>84</v>
      </c>
      <c r="D1086" s="26"/>
      <c r="E1086" s="26">
        <f>plan_id</f>
        <v>510</v>
      </c>
      <c r="F1086" s="26">
        <f t="shared" si="1"/>
        <v>2007</v>
      </c>
      <c r="G1086" s="26">
        <f>VLOOKUP(INDIRECT(CHAR(39)&amp;$A1086&amp;CHAR(39)&amp;"!r2c"&amp;$C1086,0),variables,2,0)</f>
        <v>10829</v>
      </c>
      <c r="H1086" s="29" t="str">
        <f t="array" ref="H1086">IF(AND(G1086&gt;=10861,G1086&lt;=10863),TEXT(INDIRECT(CHAR(39)&amp;$A1086&amp;CHAR(39)&amp;"!r"&amp;$B1086&amp;"c"&amp;$C1086,0),"dd-mmm-yyyy"),(INDIRECT(CHAR(39)&amp;$A1086&amp;CHAR(39)&amp;"!r"&amp;$B1086&amp;"c"&amp;$C1086,0)))</f>
        <v/>
      </c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</row>
    <row r="1087" ht="13.5" customHeight="1">
      <c r="A1087" s="26" t="s">
        <v>785</v>
      </c>
      <c r="B1087" s="26">
        <f t="shared" si="22"/>
        <v>10</v>
      </c>
      <c r="C1087" s="26">
        <f t="shared" si="11"/>
        <v>85</v>
      </c>
      <c r="D1087" s="26"/>
      <c r="E1087" s="26">
        <f>plan_id</f>
        <v>510</v>
      </c>
      <c r="F1087" s="26">
        <f t="shared" si="1"/>
        <v>2007</v>
      </c>
      <c r="G1087" s="26">
        <f>VLOOKUP(INDIRECT(CHAR(39)&amp;$A1087&amp;CHAR(39)&amp;"!r2c"&amp;$C1087,0),variables,2,0)</f>
        <v>10823</v>
      </c>
      <c r="H1087" s="29">
        <f t="array" ref="H1087">IF(AND(G1087&gt;=10861,G1087&lt;=10863),TEXT(INDIRECT(CHAR(39)&amp;$A1087&amp;CHAR(39)&amp;"!r"&amp;$B1087&amp;"c"&amp;$C1087,0),"dd-mmm-yyyy"),(INDIRECT(CHAR(39)&amp;$A1087&amp;CHAR(39)&amp;"!r"&amp;$B1087&amp;"c"&amp;$C1087,0)))</f>
        <v>1327053000</v>
      </c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</row>
    <row r="1088" ht="13.5" customHeight="1">
      <c r="A1088" s="26" t="s">
        <v>785</v>
      </c>
      <c r="B1088" s="26">
        <f t="shared" si="22"/>
        <v>10</v>
      </c>
      <c r="C1088" s="26">
        <f t="shared" si="11"/>
        <v>86</v>
      </c>
      <c r="D1088" s="26"/>
      <c r="E1088" s="26">
        <f>plan_id</f>
        <v>510</v>
      </c>
      <c r="F1088" s="26">
        <f t="shared" si="1"/>
        <v>2007</v>
      </c>
      <c r="G1088" s="26">
        <f>VLOOKUP(INDIRECT(CHAR(39)&amp;$A1088&amp;CHAR(39)&amp;"!r2c"&amp;$C1088,0),variables,2,0)</f>
        <v>10798</v>
      </c>
      <c r="H1088" s="29" t="str">
        <f t="array" ref="H1088">IF(AND(G1088&gt;=10861,G1088&lt;=10863),TEXT(INDIRECT(CHAR(39)&amp;$A1088&amp;CHAR(39)&amp;"!r"&amp;$B1088&amp;"c"&amp;$C1088,0),"dd-mmm-yyyy"),(INDIRECT(CHAR(39)&amp;$A1088&amp;CHAR(39)&amp;"!r"&amp;$B1088&amp;"c"&amp;$C1088,0)))</f>
        <v/>
      </c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</row>
    <row r="1089" ht="13.5" customHeight="1">
      <c r="A1089" s="26" t="s">
        <v>785</v>
      </c>
      <c r="B1089" s="26">
        <f t="shared" si="22"/>
        <v>10</v>
      </c>
      <c r="C1089" s="26">
        <f t="shared" si="11"/>
        <v>87</v>
      </c>
      <c r="D1089" s="26"/>
      <c r="E1089" s="26">
        <f>plan_id</f>
        <v>510</v>
      </c>
      <c r="F1089" s="26">
        <f t="shared" si="1"/>
        <v>2007</v>
      </c>
      <c r="G1089" s="26">
        <f>VLOOKUP(INDIRECT(CHAR(39)&amp;$A1089&amp;CHAR(39)&amp;"!r2c"&amp;$C1089,0),variables,2,0)</f>
        <v>10799</v>
      </c>
      <c r="H1089" s="29" t="str">
        <f t="array" ref="H1089">IF(AND(G1089&gt;=10861,G1089&lt;=10863),TEXT(INDIRECT(CHAR(39)&amp;$A1089&amp;CHAR(39)&amp;"!r"&amp;$B1089&amp;"c"&amp;$C1089,0),"dd-mmm-yyyy"),(INDIRECT(CHAR(39)&amp;$A1089&amp;CHAR(39)&amp;"!r"&amp;$B1089&amp;"c"&amp;$C1089,0)))</f>
        <v/>
      </c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</row>
    <row r="1090" ht="13.5" customHeight="1">
      <c r="A1090" s="26" t="s">
        <v>785</v>
      </c>
      <c r="B1090" s="26">
        <f t="shared" si="22"/>
        <v>10</v>
      </c>
      <c r="C1090" s="26">
        <f t="shared" si="11"/>
        <v>88</v>
      </c>
      <c r="D1090" s="26"/>
      <c r="E1090" s="26">
        <f>plan_id</f>
        <v>510</v>
      </c>
      <c r="F1090" s="26">
        <f t="shared" si="1"/>
        <v>2007</v>
      </c>
      <c r="G1090" s="26">
        <f>VLOOKUP(INDIRECT(CHAR(39)&amp;$A1090&amp;CHAR(39)&amp;"!r2c"&amp;$C1090,0),variables,2,0)</f>
        <v>10800</v>
      </c>
      <c r="H1090" s="29" t="str">
        <f t="array" ref="H1090">IF(AND(G1090&gt;=10861,G1090&lt;=10863),TEXT(INDIRECT(CHAR(39)&amp;$A1090&amp;CHAR(39)&amp;"!r"&amp;$B1090&amp;"c"&amp;$C1090,0),"dd-mmm-yyyy"),(INDIRECT(CHAR(39)&amp;$A1090&amp;CHAR(39)&amp;"!r"&amp;$B1090&amp;"c"&amp;$C1090,0)))</f>
        <v/>
      </c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</row>
    <row r="1091" ht="13.5" customHeight="1">
      <c r="A1091" s="26" t="s">
        <v>785</v>
      </c>
      <c r="B1091" s="26">
        <f t="shared" si="22"/>
        <v>10</v>
      </c>
      <c r="C1091" s="26">
        <f t="shared" si="11"/>
        <v>89</v>
      </c>
      <c r="D1091" s="26"/>
      <c r="E1091" s="26">
        <f>plan_id</f>
        <v>510</v>
      </c>
      <c r="F1091" s="26">
        <f t="shared" si="1"/>
        <v>2007</v>
      </c>
      <c r="G1091" s="26">
        <f>VLOOKUP(INDIRECT(CHAR(39)&amp;$A1091&amp;CHAR(39)&amp;"!r2c"&amp;$C1091,0),variables,2,0)</f>
        <v>10824</v>
      </c>
      <c r="H1091" s="29" t="str">
        <f t="array" ref="H1091">IF(AND(G1091&gt;=10861,G1091&lt;=10863),TEXT(INDIRECT(CHAR(39)&amp;$A1091&amp;CHAR(39)&amp;"!r"&amp;$B1091&amp;"c"&amp;$C1091,0),"dd-mmm-yyyy"),(INDIRECT(CHAR(39)&amp;$A1091&amp;CHAR(39)&amp;"!r"&amp;$B1091&amp;"c"&amp;$C1091,0)))</f>
        <v/>
      </c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</row>
    <row r="1092" ht="13.5" customHeight="1">
      <c r="A1092" s="26" t="s">
        <v>785</v>
      </c>
      <c r="B1092" s="26">
        <f t="shared" si="22"/>
        <v>10</v>
      </c>
      <c r="C1092" s="26">
        <f t="shared" si="11"/>
        <v>90</v>
      </c>
      <c r="D1092" s="26"/>
      <c r="E1092" s="26">
        <f>plan_id</f>
        <v>510</v>
      </c>
      <c r="F1092" s="26">
        <f t="shared" si="1"/>
        <v>2007</v>
      </c>
      <c r="G1092" s="26">
        <f>VLOOKUP(INDIRECT(CHAR(39)&amp;$A1092&amp;CHAR(39)&amp;"!r2c"&amp;$C1092,0),variables,2,0)</f>
        <v>10825</v>
      </c>
      <c r="H1092" s="29">
        <f t="array" ref="H1092">IF(AND(G1092&gt;=10861,G1092&lt;=10863),TEXT(INDIRECT(CHAR(39)&amp;$A1092&amp;CHAR(39)&amp;"!r"&amp;$B1092&amp;"c"&amp;$C1092,0),"dd-mmm-yyyy"),(INDIRECT(CHAR(39)&amp;$A1092&amp;CHAR(39)&amp;"!r"&amp;$B1092&amp;"c"&amp;$C1092,0)))</f>
        <v>2410756000</v>
      </c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</row>
    <row r="1093" ht="13.5" customHeight="1">
      <c r="A1093" s="26" t="s">
        <v>785</v>
      </c>
      <c r="B1093" s="26">
        <f t="shared" si="22"/>
        <v>10</v>
      </c>
      <c r="C1093" s="26">
        <f t="shared" si="11"/>
        <v>91</v>
      </c>
      <c r="D1093" s="26"/>
      <c r="E1093" s="26">
        <f>plan_id</f>
        <v>510</v>
      </c>
      <c r="F1093" s="26">
        <f t="shared" si="1"/>
        <v>2007</v>
      </c>
      <c r="G1093" s="26">
        <f>VLOOKUP(INDIRECT(CHAR(39)&amp;$A1093&amp;CHAR(39)&amp;"!r2c"&amp;$C1093,0),variables,2,0)</f>
        <v>10826</v>
      </c>
      <c r="H1093" s="29" t="str">
        <f t="array" ref="H1093">IF(AND(G1093&gt;=10861,G1093&lt;=10863),TEXT(INDIRECT(CHAR(39)&amp;$A1093&amp;CHAR(39)&amp;"!r"&amp;$B1093&amp;"c"&amp;$C1093,0),"dd-mmm-yyyy"),(INDIRECT(CHAR(39)&amp;$A1093&amp;CHAR(39)&amp;"!r"&amp;$B1093&amp;"c"&amp;$C1093,0)))</f>
        <v/>
      </c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</row>
    <row r="1094" ht="13.5" customHeight="1">
      <c r="A1094" s="26" t="s">
        <v>785</v>
      </c>
      <c r="B1094" s="26">
        <f t="shared" si="22"/>
        <v>10</v>
      </c>
      <c r="C1094" s="26">
        <f t="shared" si="11"/>
        <v>92</v>
      </c>
      <c r="D1094" s="26"/>
      <c r="E1094" s="26">
        <f>plan_id</f>
        <v>510</v>
      </c>
      <c r="F1094" s="26">
        <f t="shared" si="1"/>
        <v>2007</v>
      </c>
      <c r="G1094" s="26">
        <f>VLOOKUP(INDIRECT(CHAR(39)&amp;$A1094&amp;CHAR(39)&amp;"!r2c"&amp;$C1094,0),variables,2,0)</f>
        <v>10828</v>
      </c>
      <c r="H1094" s="29" t="str">
        <f t="array" ref="H1094">IF(AND(G1094&gt;=10861,G1094&lt;=10863),TEXT(INDIRECT(CHAR(39)&amp;$A1094&amp;CHAR(39)&amp;"!r"&amp;$B1094&amp;"c"&amp;$C1094,0),"dd-mmm-yyyy"),(INDIRECT(CHAR(39)&amp;$A1094&amp;CHAR(39)&amp;"!r"&amp;$B1094&amp;"c"&amp;$C1094,0)))</f>
        <v/>
      </c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</row>
    <row r="1095" ht="13.5" customHeight="1">
      <c r="A1095" s="26" t="s">
        <v>785</v>
      </c>
      <c r="B1095" s="26">
        <f t="shared" si="22"/>
        <v>10</v>
      </c>
      <c r="C1095" s="26">
        <f t="shared" si="11"/>
        <v>93</v>
      </c>
      <c r="D1095" s="26"/>
      <c r="E1095" s="26">
        <f>plan_id</f>
        <v>510</v>
      </c>
      <c r="F1095" s="26">
        <f t="shared" si="1"/>
        <v>2007</v>
      </c>
      <c r="G1095" s="26">
        <f>VLOOKUP(INDIRECT(CHAR(39)&amp;$A1095&amp;CHAR(39)&amp;"!r2c"&amp;$C1095,0),variables,2,0)</f>
        <v>10827</v>
      </c>
      <c r="H1095" s="28" t="str">
        <f t="array" ref="H1095">IF(AND(G1095&gt;=10861,G1095&lt;=10863),TEXT(INDIRECT(CHAR(39)&amp;$A1095&amp;CHAR(39)&amp;"!r"&amp;$B1095&amp;"c"&amp;$C1095,0),"dd-mmm-yyyy"),(INDIRECT(CHAR(39)&amp;$A1095&amp;CHAR(39)&amp;"!r"&amp;$B1095&amp;"c"&amp;$C1095,0)))</f>
        <v/>
      </c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</row>
    <row r="1096" ht="13.5" customHeight="1">
      <c r="A1096" s="26" t="s">
        <v>785</v>
      </c>
      <c r="B1096" s="26">
        <f t="shared" ref="B1096:B1160" si="23">B1031+1</f>
        <v>11</v>
      </c>
      <c r="C1096" s="26">
        <f t="shared" si="11"/>
        <v>3</v>
      </c>
      <c r="D1096" s="26"/>
      <c r="E1096" s="26">
        <f>plan_id</f>
        <v>510</v>
      </c>
      <c r="F1096" s="26">
        <f t="shared" si="1"/>
        <v>2008</v>
      </c>
      <c r="G1096" s="26">
        <f>VLOOKUP(INDIRECT(CHAR(39)&amp;$A1096&amp;CHAR(39)&amp;"!r2c"&amp;$C1096,0),variables,2,0)</f>
        <v>10703</v>
      </c>
      <c r="H1096" s="28">
        <f t="array" ref="H1096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</row>
    <row r="1097" ht="13.5" customHeight="1">
      <c r="A1097" s="26" t="s">
        <v>785</v>
      </c>
      <c r="B1097" s="26">
        <f t="shared" si="23"/>
        <v>11</v>
      </c>
      <c r="C1097" s="26">
        <f t="shared" si="11"/>
        <v>4</v>
      </c>
      <c r="D1097" s="26"/>
      <c r="E1097" s="26">
        <f>plan_id</f>
        <v>510</v>
      </c>
      <c r="F1097" s="26">
        <f t="shared" si="1"/>
        <v>2008</v>
      </c>
      <c r="G1097" s="26">
        <f>VLOOKUP(INDIRECT(CHAR(39)&amp;$A1097&amp;CHAR(39)&amp;"!r2c"&amp;$C1097,0),variables,2,0)</f>
        <v>10845</v>
      </c>
      <c r="H1097" s="28" t="str">
        <f t="array" ref="H1097">IF(AND(G1097&gt;=10861,G1097&lt;=10863),TEXT(INDIRECT(CHAR(39)&amp;$A1097&amp;CHAR(39)&amp;"!r"&amp;$B1097&amp;"c"&amp;$C1097,0),"dd-mmm-yyyy"),(INDIRECT(CHAR(39)&amp;$A1097&amp;CHAR(39)&amp;"!r"&amp;$B1097&amp;"c"&amp;$C1097,0)))</f>
        <v>BUCK CONSULTANTS, LLC</v>
      </c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</row>
    <row r="1098" ht="13.5" customHeight="1">
      <c r="A1098" s="26" t="s">
        <v>785</v>
      </c>
      <c r="B1098" s="26">
        <f t="shared" si="23"/>
        <v>11</v>
      </c>
      <c r="C1098" s="26">
        <f t="shared" si="11"/>
        <v>5</v>
      </c>
      <c r="D1098" s="26"/>
      <c r="E1098" s="26">
        <f>plan_id</f>
        <v>510</v>
      </c>
      <c r="F1098" s="26">
        <f t="shared" si="1"/>
        <v>2008</v>
      </c>
      <c r="G1098" s="26">
        <f>VLOOKUP(INDIRECT(CHAR(39)&amp;$A1098&amp;CHAR(39)&amp;"!r2c"&amp;$C1098,0),variables,2,0)</f>
        <v>10924</v>
      </c>
      <c r="H1098" s="31" t="str">
        <f t="array" ref="H1098">IF(AND(G1098&gt;=10861,G1098&lt;=10863),TEXT(INDIRECT(CHAR(39)&amp;$A1098&amp;CHAR(39)&amp;"!r"&amp;$B1098&amp;"c"&amp;$C1098,0),"dd-mmm-yyyy"),(INDIRECT(CHAR(39)&amp;$A1098&amp;CHAR(39)&amp;"!r"&amp;$B1098&amp;"c"&amp;$C1098,0)))</f>
        <v/>
      </c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</row>
    <row r="1099" ht="13.5" customHeight="1">
      <c r="A1099" s="26" t="s">
        <v>785</v>
      </c>
      <c r="B1099" s="26">
        <f t="shared" si="23"/>
        <v>11</v>
      </c>
      <c r="C1099" s="26">
        <f t="shared" si="11"/>
        <v>6</v>
      </c>
      <c r="D1099" s="26"/>
      <c r="E1099" s="26">
        <f>plan_id</f>
        <v>510</v>
      </c>
      <c r="F1099" s="26">
        <f t="shared" si="1"/>
        <v>2008</v>
      </c>
      <c r="G1099" s="26">
        <f>VLOOKUP(INDIRECT(CHAR(39)&amp;$A1099&amp;CHAR(39)&amp;"!r2c"&amp;$C1099,0),variables,2,0)</f>
        <v>10925</v>
      </c>
      <c r="H1099" s="31">
        <f t="array" ref="H1099">IF(AND(G1099&gt;=10861,G1099&lt;=10863),TEXT(INDIRECT(CHAR(39)&amp;$A1099&amp;CHAR(39)&amp;"!r"&amp;$B1099&amp;"c"&amp;$C1099,0),"dd-mmm-yyyy"),(INDIRECT(CHAR(39)&amp;$A1099&amp;CHAR(39)&amp;"!r"&amp;$B1099&amp;"c"&amp;$C1099,0)))</f>
        <v>0.0915</v>
      </c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</row>
    <row r="1100" ht="13.5" customHeight="1">
      <c r="A1100" s="26" t="s">
        <v>785</v>
      </c>
      <c r="B1100" s="26">
        <f t="shared" si="23"/>
        <v>11</v>
      </c>
      <c r="C1100" s="26">
        <f t="shared" si="11"/>
        <v>7</v>
      </c>
      <c r="D1100" s="26"/>
      <c r="E1100" s="26">
        <f>plan_id</f>
        <v>510</v>
      </c>
      <c r="F1100" s="26">
        <f t="shared" si="1"/>
        <v>2008</v>
      </c>
      <c r="G1100" s="26">
        <f>VLOOKUP(INDIRECT(CHAR(39)&amp;$A1100&amp;CHAR(39)&amp;"!r2c"&amp;$C1100,0),variables,2,0)</f>
        <v>10926</v>
      </c>
      <c r="H1100" s="31">
        <f t="array" ref="H1100">IF(AND(G1100&gt;=10861,G1100&lt;=10863),TEXT(INDIRECT(CHAR(39)&amp;$A1100&amp;CHAR(39)&amp;"!r"&amp;$B1100&amp;"c"&amp;$C1100,0),"dd-mmm-yyyy"),(INDIRECT(CHAR(39)&amp;$A1100&amp;CHAR(39)&amp;"!r"&amp;$B1100&amp;"c"&amp;$C1100,0)))</f>
        <v>0.0983</v>
      </c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</row>
    <row r="1101" ht="13.5" customHeight="1">
      <c r="A1101" s="26" t="s">
        <v>785</v>
      </c>
      <c r="B1101" s="26">
        <f t="shared" si="23"/>
        <v>11</v>
      </c>
      <c r="C1101" s="26">
        <f t="shared" si="11"/>
        <v>8</v>
      </c>
      <c r="D1101" s="26"/>
      <c r="E1101" s="26">
        <f>plan_id</f>
        <v>510</v>
      </c>
      <c r="F1101" s="26">
        <f t="shared" si="1"/>
        <v>2008</v>
      </c>
      <c r="G1101" s="26">
        <f>VLOOKUP(INDIRECT(CHAR(39)&amp;$A1101&amp;CHAR(39)&amp;"!r2c"&amp;$C1101,0),variables,2,0)</f>
        <v>10704</v>
      </c>
      <c r="H1101" s="29" t="str">
        <f t="array" ref="H1101">IF(AND(G1101&gt;=10861,G1101&lt;=10863),TEXT(INDIRECT(CHAR(39)&amp;$A1101&amp;CHAR(39)&amp;"!r"&amp;$B1101&amp;"c"&amp;$C1101,0),"dd-mmm-yyyy"),(INDIRECT(CHAR(39)&amp;$A1101&amp;CHAR(39)&amp;"!r"&amp;$B1101&amp;"c"&amp;$C1101,0)))</f>
        <v/>
      </c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</row>
    <row r="1102" ht="13.5" customHeight="1">
      <c r="A1102" s="26" t="s">
        <v>785</v>
      </c>
      <c r="B1102" s="26">
        <f t="shared" si="23"/>
        <v>11</v>
      </c>
      <c r="C1102" s="26">
        <f t="shared" si="11"/>
        <v>9</v>
      </c>
      <c r="D1102" s="26"/>
      <c r="E1102" s="26">
        <f>plan_id</f>
        <v>510</v>
      </c>
      <c r="F1102" s="26">
        <f t="shared" si="1"/>
        <v>2008</v>
      </c>
      <c r="G1102" s="26">
        <f>VLOOKUP(INDIRECT(CHAR(39)&amp;$A1102&amp;CHAR(39)&amp;"!r2c"&amp;$C1102,0),variables,2,0)</f>
        <v>10928</v>
      </c>
      <c r="H1102" s="31" t="str">
        <f t="array" ref="H1102">IF(AND(G1102&gt;=10861,G1102&lt;=10863),TEXT(INDIRECT(CHAR(39)&amp;$A1102&amp;CHAR(39)&amp;"!r"&amp;$B1102&amp;"c"&amp;$C1102,0),"dd-mmm-yyyy"),(INDIRECT(CHAR(39)&amp;$A1102&amp;CHAR(39)&amp;"!r"&amp;$B1102&amp;"c"&amp;$C1102,0)))</f>
        <v/>
      </c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</row>
    <row r="1103" ht="13.5" customHeight="1">
      <c r="A1103" s="26" t="s">
        <v>785</v>
      </c>
      <c r="B1103" s="26">
        <f t="shared" si="23"/>
        <v>11</v>
      </c>
      <c r="C1103" s="26">
        <f t="shared" si="11"/>
        <v>10</v>
      </c>
      <c r="D1103" s="26"/>
      <c r="E1103" s="26">
        <f>plan_id</f>
        <v>510</v>
      </c>
      <c r="F1103" s="26">
        <f t="shared" si="1"/>
        <v>2008</v>
      </c>
      <c r="G1103" s="26">
        <f>VLOOKUP(INDIRECT(CHAR(39)&amp;$A1103&amp;CHAR(39)&amp;"!r2c"&amp;$C1103,0),variables,2,0)</f>
        <v>10929</v>
      </c>
      <c r="H1103" s="31">
        <f t="array" ref="H1103">IF(AND(G1103&gt;=10861,G1103&lt;=10863),TEXT(INDIRECT(CHAR(39)&amp;$A1103&amp;CHAR(39)&amp;"!r"&amp;$B1103&amp;"c"&amp;$C1103,0),"dd-mmm-yyyy"),(INDIRECT(CHAR(39)&amp;$A1103&amp;CHAR(39)&amp;"!r"&amp;$B1103&amp;"c"&amp;$C1103,0)))</f>
        <v>0.1481</v>
      </c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</row>
    <row r="1104" ht="13.5" customHeight="1">
      <c r="A1104" s="26" t="s">
        <v>785</v>
      </c>
      <c r="B1104" s="26">
        <f t="shared" si="23"/>
        <v>11</v>
      </c>
      <c r="C1104" s="26">
        <f t="shared" si="11"/>
        <v>11</v>
      </c>
      <c r="D1104" s="26"/>
      <c r="E1104" s="26">
        <f>plan_id</f>
        <v>510</v>
      </c>
      <c r="F1104" s="26">
        <f t="shared" si="1"/>
        <v>2008</v>
      </c>
      <c r="G1104" s="26">
        <f>VLOOKUP(INDIRECT(CHAR(39)&amp;$A1104&amp;CHAR(39)&amp;"!r2c"&amp;$C1104,0),variables,2,0)</f>
        <v>10930</v>
      </c>
      <c r="H1104" s="31" t="str">
        <f t="array" ref="H1104">IF(AND(G1104&gt;=10861,G1104&lt;=10863),TEXT(INDIRECT(CHAR(39)&amp;$A1104&amp;CHAR(39)&amp;"!r"&amp;$B1104&amp;"c"&amp;$C1104,0),"dd-mmm-yyyy"),(INDIRECT(CHAR(39)&amp;$A1104&amp;CHAR(39)&amp;"!r"&amp;$B1104&amp;"c"&amp;$C1104,0)))</f>
        <v/>
      </c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</row>
    <row r="1105" ht="13.5" customHeight="1">
      <c r="A1105" s="26" t="s">
        <v>785</v>
      </c>
      <c r="B1105" s="26">
        <f t="shared" si="23"/>
        <v>11</v>
      </c>
      <c r="C1105" s="26">
        <f t="shared" si="11"/>
        <v>12</v>
      </c>
      <c r="D1105" s="26"/>
      <c r="E1105" s="26">
        <f>plan_id</f>
        <v>510</v>
      </c>
      <c r="F1105" s="26">
        <f t="shared" si="1"/>
        <v>2008</v>
      </c>
      <c r="G1105" s="26">
        <f>VLOOKUP(INDIRECT(CHAR(39)&amp;$A1105&amp;CHAR(39)&amp;"!r2c"&amp;$C1105,0),variables,2,0)</f>
        <v>10705</v>
      </c>
      <c r="H1105" s="29">
        <f t="array" ref="H1105">IF(AND(G1105&gt;=10861,G1105&lt;=10863),TEXT(INDIRECT(CHAR(39)&amp;$A1105&amp;CHAR(39)&amp;"!r"&amp;$B1105&amp;"c"&amp;$C1105,0),"dd-mmm-yyyy"),(INDIRECT(CHAR(39)&amp;$A1105&amp;CHAR(39)&amp;"!r"&amp;$B1105&amp;"c"&amp;$C1105,0)))</f>
        <v>865400000</v>
      </c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</row>
    <row r="1106" ht="13.5" customHeight="1">
      <c r="A1106" s="26" t="s">
        <v>785</v>
      </c>
      <c r="B1106" s="26">
        <f t="shared" si="23"/>
        <v>11</v>
      </c>
      <c r="C1106" s="26">
        <f t="shared" si="11"/>
        <v>13</v>
      </c>
      <c r="D1106" s="26"/>
      <c r="E1106" s="26">
        <f>plan_id</f>
        <v>510</v>
      </c>
      <c r="F1106" s="26">
        <f t="shared" si="1"/>
        <v>2008</v>
      </c>
      <c r="G1106" s="26">
        <f>VLOOKUP(INDIRECT(CHAR(39)&amp;$A1106&amp;CHAR(39)&amp;"!r2c"&amp;$C1106,0),variables,2,0)</f>
        <v>10842</v>
      </c>
      <c r="H1106" s="29">
        <f t="array" ref="H1106">IF(AND(G1106&gt;=10861,G1106&lt;=10863),TEXT(INDIRECT(CHAR(39)&amp;$A1106&amp;CHAR(39)&amp;"!r"&amp;$B1106&amp;"c"&amp;$C1106,0),"dd-mmm-yyyy"),(INDIRECT(CHAR(39)&amp;$A1106&amp;CHAR(39)&amp;"!r"&amp;$B1106&amp;"c"&amp;$C1106,0)))</f>
        <v>2089268000</v>
      </c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</row>
    <row r="1107" ht="13.5" customHeight="1">
      <c r="A1107" s="26" t="s">
        <v>785</v>
      </c>
      <c r="B1107" s="26">
        <f t="shared" si="23"/>
        <v>11</v>
      </c>
      <c r="C1107" s="26">
        <f t="shared" si="11"/>
        <v>14</v>
      </c>
      <c r="D1107" s="26"/>
      <c r="E1107" s="26">
        <f>plan_id</f>
        <v>510</v>
      </c>
      <c r="F1107" s="26">
        <f t="shared" si="1"/>
        <v>2008</v>
      </c>
      <c r="G1107" s="26">
        <f>VLOOKUP(INDIRECT(CHAR(39)&amp;$A1107&amp;CHAR(39)&amp;"!r2c"&amp;$C1107,0),variables,2,0)</f>
        <v>10843</v>
      </c>
      <c r="H1107" s="31" t="str">
        <f t="array" ref="H1107">IF(AND(G1107&gt;=10861,G1107&lt;=10863),TEXT(INDIRECT(CHAR(39)&amp;$A1107&amp;CHAR(39)&amp;"!r"&amp;$B1107&amp;"c"&amp;$C1107,0),"dd-mmm-yyyy"),(INDIRECT(CHAR(39)&amp;$A1107&amp;CHAR(39)&amp;"!r"&amp;$B1107&amp;"c"&amp;$C1107,0)))</f>
        <v/>
      </c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</row>
    <row r="1108" ht="13.5" customHeight="1">
      <c r="A1108" s="26" t="s">
        <v>785</v>
      </c>
      <c r="B1108" s="26">
        <f t="shared" si="23"/>
        <v>11</v>
      </c>
      <c r="C1108" s="26">
        <f t="shared" si="11"/>
        <v>15</v>
      </c>
      <c r="D1108" s="26"/>
      <c r="E1108" s="26">
        <f>plan_id</f>
        <v>510</v>
      </c>
      <c r="F1108" s="26">
        <f t="shared" si="1"/>
        <v>2008</v>
      </c>
      <c r="G1108" s="26">
        <f>VLOOKUP(INDIRECT(CHAR(39)&amp;$A1108&amp;CHAR(39)&amp;"!r2c"&amp;$C1108,0),variables,2,0)</f>
        <v>10931</v>
      </c>
      <c r="H1108" s="31" t="str">
        <f t="array" ref="H1108">IF(AND(G1108&gt;=10861,G1108&lt;=10863),TEXT(INDIRECT(CHAR(39)&amp;$A1108&amp;CHAR(39)&amp;"!r"&amp;$B1108&amp;"c"&amp;$C1108,0),"dd-mmm-yyyy"),(INDIRECT(CHAR(39)&amp;$A1108&amp;CHAR(39)&amp;"!r"&amp;$B1108&amp;"c"&amp;$C1108,0)))</f>
        <v/>
      </c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</row>
    <row r="1109" ht="13.5" customHeight="1">
      <c r="A1109" s="26" t="s">
        <v>785</v>
      </c>
      <c r="B1109" s="26">
        <f t="shared" si="23"/>
        <v>11</v>
      </c>
      <c r="C1109" s="26">
        <f t="shared" si="11"/>
        <v>16</v>
      </c>
      <c r="D1109" s="26"/>
      <c r="E1109" s="26">
        <f>plan_id</f>
        <v>510</v>
      </c>
      <c r="F1109" s="26">
        <f t="shared" si="1"/>
        <v>2008</v>
      </c>
      <c r="G1109" s="26">
        <f>VLOOKUP(INDIRECT(CHAR(39)&amp;$A1109&amp;CHAR(39)&amp;"!r2c"&amp;$C1109,0),variables,2,0)</f>
        <v>10932</v>
      </c>
      <c r="H1109" s="31" t="str">
        <f t="array" ref="H1109">IF(AND(G1109&gt;=10861,G1109&lt;=10863),TEXT(INDIRECT(CHAR(39)&amp;$A1109&amp;CHAR(39)&amp;"!r"&amp;$B1109&amp;"c"&amp;$C1109,0),"dd-mmm-yyyy"),(INDIRECT(CHAR(39)&amp;$A1109&amp;CHAR(39)&amp;"!r"&amp;$B1109&amp;"c"&amp;$C1109,0)))</f>
        <v/>
      </c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</row>
    <row r="1110" ht="13.5" customHeight="1">
      <c r="A1110" s="26" t="s">
        <v>785</v>
      </c>
      <c r="B1110" s="26">
        <f t="shared" si="23"/>
        <v>11</v>
      </c>
      <c r="C1110" s="26">
        <f t="shared" si="11"/>
        <v>17</v>
      </c>
      <c r="D1110" s="26"/>
      <c r="E1110" s="26">
        <f>plan_id</f>
        <v>510</v>
      </c>
      <c r="F1110" s="26">
        <f t="shared" si="1"/>
        <v>2008</v>
      </c>
      <c r="G1110" s="26">
        <f>VLOOKUP(INDIRECT(CHAR(39)&amp;$A1110&amp;CHAR(39)&amp;"!r2c"&amp;$C1110,0),variables,2,0)</f>
        <v>10933</v>
      </c>
      <c r="H1110" s="31">
        <f t="array" ref="H1110">IF(AND(G1110&gt;=10861,G1110&lt;=10863),TEXT(INDIRECT(CHAR(39)&amp;$A1110&amp;CHAR(39)&amp;"!r"&amp;$B1110&amp;"c"&amp;$C1110,0),"dd-mmm-yyyy"),(INDIRECT(CHAR(39)&amp;$A1110&amp;CHAR(39)&amp;"!r"&amp;$B1110&amp;"c"&amp;$C1110,0)))</f>
        <v>0.2396</v>
      </c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</row>
    <row r="1111" ht="13.5" customHeight="1">
      <c r="A1111" s="26" t="s">
        <v>785</v>
      </c>
      <c r="B1111" s="26">
        <f t="shared" si="23"/>
        <v>11</v>
      </c>
      <c r="C1111" s="26">
        <f t="shared" si="11"/>
        <v>18</v>
      </c>
      <c r="D1111" s="26"/>
      <c r="E1111" s="26">
        <f>plan_id</f>
        <v>510</v>
      </c>
      <c r="F1111" s="26">
        <f t="shared" si="1"/>
        <v>2008</v>
      </c>
      <c r="G1111" s="26">
        <f>VLOOKUP(INDIRECT(CHAR(39)&amp;$A1111&amp;CHAR(39)&amp;"!r2c"&amp;$C1111,0),variables,2,0)</f>
        <v>10934</v>
      </c>
      <c r="H1111" s="31">
        <f t="array" ref="H1111">IF(AND(G1111&gt;=10861,G1111&lt;=10863),TEXT(INDIRECT(CHAR(39)&amp;$A1111&amp;CHAR(39)&amp;"!r"&amp;$B1111&amp;"c"&amp;$C1111,0),"dd-mmm-yyyy"),(INDIRECT(CHAR(39)&amp;$A1111&amp;CHAR(39)&amp;"!r"&amp;$B1111&amp;"c"&amp;$C1111,0)))</f>
        <v>0.0983</v>
      </c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</row>
    <row r="1112" ht="13.5" customHeight="1">
      <c r="A1112" s="26" t="s">
        <v>785</v>
      </c>
      <c r="B1112" s="26">
        <f t="shared" si="23"/>
        <v>11</v>
      </c>
      <c r="C1112" s="26">
        <f t="shared" si="11"/>
        <v>19</v>
      </c>
      <c r="D1112" s="26"/>
      <c r="E1112" s="26">
        <f>plan_id</f>
        <v>510</v>
      </c>
      <c r="F1112" s="26">
        <f t="shared" si="1"/>
        <v>2008</v>
      </c>
      <c r="G1112" s="26">
        <f>VLOOKUP(INDIRECT(CHAR(39)&amp;$A1112&amp;CHAR(39)&amp;"!r2c"&amp;$C1112,0),variables,2,0)</f>
        <v>10935</v>
      </c>
      <c r="H1112" s="28" t="str">
        <f t="array" ref="H1112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</row>
    <row r="1113" ht="13.5" customHeight="1">
      <c r="A1113" s="26" t="s">
        <v>785</v>
      </c>
      <c r="B1113" s="26">
        <f t="shared" si="23"/>
        <v>11</v>
      </c>
      <c r="C1113" s="26">
        <f t="shared" si="11"/>
        <v>20</v>
      </c>
      <c r="D1113" s="26"/>
      <c r="E1113" s="26">
        <f>plan_id</f>
        <v>510</v>
      </c>
      <c r="F1113" s="26">
        <f t="shared" si="1"/>
        <v>2008</v>
      </c>
      <c r="G1113" s="26">
        <f>VLOOKUP(INDIRECT(CHAR(39)&amp;$A1113&amp;CHAR(39)&amp;"!r2c"&amp;$C1113,0),variables,2,0)</f>
        <v>10937</v>
      </c>
      <c r="H1113" s="31" t="str">
        <f t="array" ref="H1113">IF(AND(G1113&gt;=10861,G1113&lt;=10863),TEXT(INDIRECT(CHAR(39)&amp;$A1113&amp;CHAR(39)&amp;"!r"&amp;$B1113&amp;"c"&amp;$C1113,0),"dd-mmm-yyyy"),(INDIRECT(CHAR(39)&amp;$A1113&amp;CHAR(39)&amp;"!r"&amp;$B1113&amp;"c"&amp;$C1113,0)))</f>
        <v/>
      </c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</row>
    <row r="1114" ht="13.5" customHeight="1">
      <c r="A1114" s="26" t="s">
        <v>785</v>
      </c>
      <c r="B1114" s="26">
        <f t="shared" si="23"/>
        <v>11</v>
      </c>
      <c r="C1114" s="26">
        <f t="shared" si="11"/>
        <v>21</v>
      </c>
      <c r="D1114" s="26"/>
      <c r="E1114" s="26">
        <f>plan_id</f>
        <v>510</v>
      </c>
      <c r="F1114" s="26">
        <f t="shared" si="1"/>
        <v>2008</v>
      </c>
      <c r="G1114" s="26">
        <f>VLOOKUP(INDIRECT(CHAR(39)&amp;$A1114&amp;CHAR(39)&amp;"!r2c"&amp;$C1114,0),variables,2,0)</f>
        <v>10938</v>
      </c>
      <c r="H1114" s="31" t="str">
        <f t="array" ref="H1114">IF(AND(G1114&gt;=10861,G1114&lt;=10863),TEXT(INDIRECT(CHAR(39)&amp;$A1114&amp;CHAR(39)&amp;"!r"&amp;$B1114&amp;"c"&amp;$C1114,0),"dd-mmm-yyyy"),(INDIRECT(CHAR(39)&amp;$A1114&amp;CHAR(39)&amp;"!r"&amp;$B1114&amp;"c"&amp;$C1114,0)))</f>
        <v/>
      </c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</row>
    <row r="1115" ht="13.5" customHeight="1">
      <c r="A1115" s="26" t="s">
        <v>785</v>
      </c>
      <c r="B1115" s="26">
        <f t="shared" si="23"/>
        <v>11</v>
      </c>
      <c r="C1115" s="26">
        <f t="shared" si="11"/>
        <v>22</v>
      </c>
      <c r="D1115" s="26"/>
      <c r="E1115" s="26">
        <f>plan_id</f>
        <v>510</v>
      </c>
      <c r="F1115" s="26">
        <f t="shared" si="1"/>
        <v>2008</v>
      </c>
      <c r="G1115" s="26">
        <f>VLOOKUP(INDIRECT(CHAR(39)&amp;$A1115&amp;CHAR(39)&amp;"!r2c"&amp;$C1115,0),variables,2,0)</f>
        <v>11007</v>
      </c>
      <c r="H1115" s="28" t="str">
        <f t="array" ref="H1115">IF(AND(G1115&gt;=10861,G1115&lt;=10863),TEXT(INDIRECT(CHAR(39)&amp;$A1115&amp;CHAR(39)&amp;"!r"&amp;$B1115&amp;"c"&amp;$C1115,0),"dd-mmm-yyyy"),(INDIRECT(CHAR(39)&amp;$A1115&amp;CHAR(39)&amp;"!r"&amp;$B1115&amp;"c"&amp;$C1115,0)))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</row>
    <row r="1116" ht="13.5" customHeight="1">
      <c r="A1116" s="26" t="s">
        <v>785</v>
      </c>
      <c r="B1116" s="26">
        <f t="shared" si="23"/>
        <v>11</v>
      </c>
      <c r="C1116" s="26">
        <f t="shared" si="11"/>
        <v>23</v>
      </c>
      <c r="D1116" s="26"/>
      <c r="E1116" s="26">
        <f>plan_id</f>
        <v>510</v>
      </c>
      <c r="F1116" s="26">
        <f t="shared" si="1"/>
        <v>2008</v>
      </c>
      <c r="G1116" s="26">
        <f>VLOOKUP(INDIRECT(CHAR(39)&amp;$A1116&amp;CHAR(39)&amp;"!r2c"&amp;$C1116,0),variables,2,0)</f>
        <v>10941</v>
      </c>
      <c r="H1116" s="28" t="str">
        <f t="array" ref="H1116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</row>
    <row r="1117" ht="13.5" customHeight="1">
      <c r="A1117" s="26" t="s">
        <v>785</v>
      </c>
      <c r="B1117" s="26">
        <f t="shared" si="23"/>
        <v>11</v>
      </c>
      <c r="C1117" s="26">
        <f t="shared" si="11"/>
        <v>24</v>
      </c>
      <c r="D1117" s="26"/>
      <c r="E1117" s="26">
        <f>plan_id</f>
        <v>510</v>
      </c>
      <c r="F1117" s="26">
        <f t="shared" si="1"/>
        <v>2008</v>
      </c>
      <c r="G1117" s="26">
        <f>VLOOKUP(INDIRECT(CHAR(39)&amp;$A1117&amp;CHAR(39)&amp;"!r2c"&amp;$C1117,0),variables,2,0)</f>
        <v>10942</v>
      </c>
      <c r="H1117" s="28" t="str">
        <f t="array" ref="H1117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</row>
    <row r="1118" ht="13.5" customHeight="1">
      <c r="A1118" s="26" t="s">
        <v>785</v>
      </c>
      <c r="B1118" s="26">
        <f t="shared" si="23"/>
        <v>11</v>
      </c>
      <c r="C1118" s="26">
        <f t="shared" si="11"/>
        <v>25</v>
      </c>
      <c r="D1118" s="26"/>
      <c r="E1118" s="26">
        <f>plan_id</f>
        <v>510</v>
      </c>
      <c r="F1118" s="26">
        <f t="shared" si="1"/>
        <v>2008</v>
      </c>
      <c r="G1118" s="26">
        <f>VLOOKUP(INDIRECT(CHAR(39)&amp;$A1118&amp;CHAR(39)&amp;"!r2c"&amp;$C1118,0),variables,2,0)</f>
        <v>10701</v>
      </c>
      <c r="H1118" s="31">
        <f t="array" ref="H1118">IF(AND(G1118&gt;=10861,G1118&lt;=10863),TEXT(INDIRECT(CHAR(39)&amp;$A1118&amp;CHAR(39)&amp;"!r"&amp;$B1118&amp;"c"&amp;$C1118,0),"dd-mmm-yyyy"),(INDIRECT(CHAR(39)&amp;$A1118&amp;CHAR(39)&amp;"!r"&amp;$B1118&amp;"c"&amp;$C1118,0)))</f>
        <v>0.03</v>
      </c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</row>
    <row r="1119" ht="13.5" customHeight="1">
      <c r="A1119" s="26" t="s">
        <v>785</v>
      </c>
      <c r="B1119" s="26">
        <f t="shared" si="23"/>
        <v>11</v>
      </c>
      <c r="C1119" s="26">
        <f t="shared" si="11"/>
        <v>26</v>
      </c>
      <c r="D1119" s="26"/>
      <c r="E1119" s="26">
        <f>plan_id</f>
        <v>510</v>
      </c>
      <c r="F1119" s="26">
        <f t="shared" si="1"/>
        <v>2008</v>
      </c>
      <c r="G1119" s="26">
        <f>VLOOKUP(INDIRECT(CHAR(39)&amp;$A1119&amp;CHAR(39)&amp;"!r2c"&amp;$C1119,0),variables,2,0)</f>
        <v>10702</v>
      </c>
      <c r="H1119" s="31" t="str">
        <f t="array" ref="H1119">IF(AND(G1119&gt;=10861,G1119&lt;=10863),TEXT(INDIRECT(CHAR(39)&amp;$A1119&amp;CHAR(39)&amp;"!r"&amp;$B1119&amp;"c"&amp;$C1119,0),"dd-mmm-yyyy"),(INDIRECT(CHAR(39)&amp;$A1119&amp;CHAR(39)&amp;"!r"&amp;$B1119&amp;"c"&amp;$C1119,0)))</f>
        <v/>
      </c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</row>
    <row r="1120" ht="13.5" customHeight="1">
      <c r="A1120" s="26" t="s">
        <v>785</v>
      </c>
      <c r="B1120" s="26">
        <f t="shared" si="23"/>
        <v>11</v>
      </c>
      <c r="C1120" s="26">
        <f t="shared" si="11"/>
        <v>27</v>
      </c>
      <c r="D1120" s="26"/>
      <c r="E1120" s="26">
        <f>plan_id</f>
        <v>510</v>
      </c>
      <c r="F1120" s="26">
        <f t="shared" si="1"/>
        <v>2008</v>
      </c>
      <c r="G1120" s="26">
        <f>VLOOKUP(INDIRECT(CHAR(39)&amp;$A1120&amp;CHAR(39)&amp;"!r2c"&amp;$C1120,0),variables,2,0)</f>
        <v>10943</v>
      </c>
      <c r="H1120" s="31" t="str">
        <f t="array" ref="H1120">IF(AND(G1120&gt;=10861,G1120&lt;=10863),TEXT(INDIRECT(CHAR(39)&amp;$A1120&amp;CHAR(39)&amp;"!r"&amp;$B1120&amp;"c"&amp;$C1120,0),"dd-mmm-yyyy"),(INDIRECT(CHAR(39)&amp;$A1120&amp;CHAR(39)&amp;"!r"&amp;$B1120&amp;"c"&amp;$C1120,0)))</f>
        <v/>
      </c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</row>
    <row r="1121" ht="13.5" customHeight="1">
      <c r="A1121" s="26" t="s">
        <v>785</v>
      </c>
      <c r="B1121" s="26">
        <f t="shared" si="23"/>
        <v>11</v>
      </c>
      <c r="C1121" s="26">
        <f t="shared" si="11"/>
        <v>28</v>
      </c>
      <c r="D1121" s="26"/>
      <c r="E1121" s="26">
        <f>plan_id</f>
        <v>510</v>
      </c>
      <c r="F1121" s="26">
        <f t="shared" si="1"/>
        <v>2008</v>
      </c>
      <c r="G1121" s="26">
        <f>VLOOKUP(INDIRECT(CHAR(39)&amp;$A1121&amp;CHAR(39)&amp;"!r2c"&amp;$C1121,0),variables,2,0)</f>
        <v>10944</v>
      </c>
      <c r="H1121" s="28" t="str">
        <f t="array" ref="H112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</row>
    <row r="1122" ht="13.5" customHeight="1">
      <c r="A1122" s="26" t="s">
        <v>785</v>
      </c>
      <c r="B1122" s="26">
        <f t="shared" si="23"/>
        <v>11</v>
      </c>
      <c r="C1122" s="26">
        <f t="shared" si="11"/>
        <v>29</v>
      </c>
      <c r="D1122" s="26"/>
      <c r="E1122" s="26">
        <f>plan_id</f>
        <v>510</v>
      </c>
      <c r="F1122" s="26">
        <f t="shared" si="1"/>
        <v>2008</v>
      </c>
      <c r="G1122" s="26">
        <f>VLOOKUP(INDIRECT(CHAR(39)&amp;$A1122&amp;CHAR(39)&amp;"!r2c"&amp;$C1122,0),variables,2,0)</f>
        <v>10945</v>
      </c>
      <c r="H1122" s="28" t="str">
        <f t="array" ref="H1122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</row>
    <row r="1123" ht="13.5" customHeight="1">
      <c r="A1123" s="26" t="s">
        <v>785</v>
      </c>
      <c r="B1123" s="26">
        <f t="shared" si="23"/>
        <v>11</v>
      </c>
      <c r="C1123" s="26">
        <f t="shared" si="11"/>
        <v>30</v>
      </c>
      <c r="D1123" s="26"/>
      <c r="E1123" s="26">
        <f>plan_id</f>
        <v>510</v>
      </c>
      <c r="F1123" s="26">
        <f t="shared" si="1"/>
        <v>2008</v>
      </c>
      <c r="G1123" s="26">
        <f>VLOOKUP(INDIRECT(CHAR(39)&amp;$A1123&amp;CHAR(39)&amp;"!r2c"&amp;$C1123,0),variables,2,0)</f>
        <v>10947</v>
      </c>
      <c r="H1123" s="28" t="str">
        <f t="array" ref="H1123">IF(AND(G1123&gt;=10861,G1123&lt;=10863),TEXT(INDIRECT(CHAR(39)&amp;$A1123&amp;CHAR(39)&amp;"!r"&amp;$B1123&amp;"c"&amp;$C1123,0),"dd-mmm-yyyy"),(INDIRECT(CHAR(39)&amp;$A1123&amp;CHAR(39)&amp;"!r"&amp;$B1123&amp;"c"&amp;$C1123,0)))</f>
        <v/>
      </c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</row>
    <row r="1124" ht="13.5" customHeight="1">
      <c r="A1124" s="26" t="s">
        <v>785</v>
      </c>
      <c r="B1124" s="26">
        <f t="shared" si="23"/>
        <v>11</v>
      </c>
      <c r="C1124" s="26">
        <f t="shared" si="11"/>
        <v>31</v>
      </c>
      <c r="D1124" s="26"/>
      <c r="E1124" s="26">
        <f>plan_id</f>
        <v>510</v>
      </c>
      <c r="F1124" s="26">
        <f t="shared" si="1"/>
        <v>2008</v>
      </c>
      <c r="G1124" s="26">
        <f>VLOOKUP(INDIRECT(CHAR(39)&amp;$A1124&amp;CHAR(39)&amp;"!r2c"&amp;$C1124,0),variables,2,0)</f>
        <v>10948</v>
      </c>
      <c r="H1124" s="28" t="str">
        <f t="array" ref="H1124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</row>
    <row r="1125" ht="13.5" customHeight="1">
      <c r="A1125" s="26" t="s">
        <v>785</v>
      </c>
      <c r="B1125" s="26">
        <f t="shared" si="23"/>
        <v>11</v>
      </c>
      <c r="C1125" s="26">
        <f t="shared" si="11"/>
        <v>32</v>
      </c>
      <c r="D1125" s="26"/>
      <c r="E1125" s="26">
        <f>plan_id</f>
        <v>510</v>
      </c>
      <c r="F1125" s="26">
        <f t="shared" si="1"/>
        <v>2008</v>
      </c>
      <c r="G1125" s="26">
        <f>VLOOKUP(INDIRECT(CHAR(39)&amp;$A1125&amp;CHAR(39)&amp;"!r2c"&amp;$C1125,0),variables,2,0)</f>
        <v>10949</v>
      </c>
      <c r="H1125" s="28" t="str">
        <f t="array" ref="H1125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</row>
    <row r="1126" ht="13.5" customHeight="1">
      <c r="A1126" s="26" t="s">
        <v>785</v>
      </c>
      <c r="B1126" s="26">
        <f t="shared" si="23"/>
        <v>11</v>
      </c>
      <c r="C1126" s="26">
        <f t="shared" si="11"/>
        <v>33</v>
      </c>
      <c r="D1126" s="26"/>
      <c r="E1126" s="26">
        <f>plan_id</f>
        <v>510</v>
      </c>
      <c r="F1126" s="26">
        <f t="shared" si="1"/>
        <v>2008</v>
      </c>
      <c r="G1126" s="26">
        <f>VLOOKUP(INDIRECT(CHAR(39)&amp;$A1126&amp;CHAR(39)&amp;"!r2c"&amp;$C1126,0),variables,2,0)</f>
        <v>10951</v>
      </c>
      <c r="H1126" s="28" t="str">
        <f t="array" ref="H1126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</row>
    <row r="1127" ht="13.5" customHeight="1">
      <c r="A1127" s="26" t="s">
        <v>785</v>
      </c>
      <c r="B1127" s="26">
        <f t="shared" si="23"/>
        <v>11</v>
      </c>
      <c r="C1127" s="26">
        <f t="shared" si="11"/>
        <v>34</v>
      </c>
      <c r="D1127" s="26"/>
      <c r="E1127" s="26">
        <f>plan_id</f>
        <v>510</v>
      </c>
      <c r="F1127" s="26">
        <f t="shared" si="1"/>
        <v>2008</v>
      </c>
      <c r="G1127" s="26">
        <f>VLOOKUP(INDIRECT(CHAR(39)&amp;$A1127&amp;CHAR(39)&amp;"!r2c"&amp;$C1127,0),variables,2,0)</f>
        <v>10950</v>
      </c>
      <c r="H1127" s="28" t="str">
        <f t="array" ref="H1127">IF(AND(G1127&gt;=10861,G1127&lt;=10863),TEXT(INDIRECT(CHAR(39)&amp;$A1127&amp;CHAR(39)&amp;"!r"&amp;$B1127&amp;"c"&amp;$C1127,0),"dd-mmm-yyyy"),(INDIRECT(CHAR(39)&amp;$A1127&amp;CHAR(39)&amp;"!r"&amp;$B1127&amp;"c"&amp;$C1127,0)))</f>
        <v/>
      </c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</row>
    <row r="1128" ht="13.5" customHeight="1">
      <c r="A1128" s="26" t="s">
        <v>785</v>
      </c>
      <c r="B1128" s="26">
        <f t="shared" si="23"/>
        <v>11</v>
      </c>
      <c r="C1128" s="26">
        <f t="shared" si="11"/>
        <v>35</v>
      </c>
      <c r="D1128" s="26"/>
      <c r="E1128" s="26">
        <f>plan_id</f>
        <v>510</v>
      </c>
      <c r="F1128" s="26">
        <f t="shared" si="1"/>
        <v>2008</v>
      </c>
      <c r="G1128" s="26">
        <f>VLOOKUP(INDIRECT(CHAR(39)&amp;$A1128&amp;CHAR(39)&amp;"!r2c"&amp;$C1128,0),variables,2,0)</f>
        <v>10954</v>
      </c>
      <c r="H1128" s="31">
        <f t="array" ref="H1128">IF(AND(G1128&gt;=10861,G1128&lt;=10863),TEXT(INDIRECT(CHAR(39)&amp;$A1128&amp;CHAR(39)&amp;"!r"&amp;$B1128&amp;"c"&amp;$C1128,0),"dd-mmm-yyyy"),(INDIRECT(CHAR(39)&amp;$A1128&amp;CHAR(39)&amp;"!r"&amp;$B1128&amp;"c"&amp;$C1128,0)))</f>
        <v>0.035</v>
      </c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</row>
    <row r="1129" ht="13.5" customHeight="1">
      <c r="A1129" s="26" t="s">
        <v>785</v>
      </c>
      <c r="B1129" s="26">
        <f t="shared" si="23"/>
        <v>11</v>
      </c>
      <c r="C1129" s="26">
        <f t="shared" si="11"/>
        <v>36</v>
      </c>
      <c r="D1129" s="26"/>
      <c r="E1129" s="26">
        <f>plan_id</f>
        <v>510</v>
      </c>
      <c r="F1129" s="26">
        <f t="shared" si="1"/>
        <v>2008</v>
      </c>
      <c r="G1129" s="26">
        <f>VLOOKUP(INDIRECT(CHAR(39)&amp;$A1129&amp;CHAR(39)&amp;"!r2c"&amp;$C1129,0),variables,2,0)</f>
        <v>10955</v>
      </c>
      <c r="H1129" s="31">
        <f t="array" ref="H1129">IF(AND(G1129&gt;=10861,G1129&lt;=10863),TEXT(INDIRECT(CHAR(39)&amp;$A1129&amp;CHAR(39)&amp;"!r"&amp;$B1129&amp;"c"&amp;$C1129,0),"dd-mmm-yyyy"),(INDIRECT(CHAR(39)&amp;$A1129&amp;CHAR(39)&amp;"!r"&amp;$B1129&amp;"c"&amp;$C1129,0)))</f>
        <v>0.085</v>
      </c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</row>
    <row r="1130" ht="13.5" customHeight="1">
      <c r="A1130" s="26" t="s">
        <v>785</v>
      </c>
      <c r="B1130" s="26">
        <f t="shared" si="23"/>
        <v>11</v>
      </c>
      <c r="C1130" s="26">
        <f t="shared" si="11"/>
        <v>37</v>
      </c>
      <c r="D1130" s="26"/>
      <c r="E1130" s="26">
        <f>plan_id</f>
        <v>510</v>
      </c>
      <c r="F1130" s="26">
        <f t="shared" si="1"/>
        <v>2008</v>
      </c>
      <c r="G1130" s="26">
        <f>VLOOKUP(INDIRECT(CHAR(39)&amp;$A1130&amp;CHAR(39)&amp;"!r2c"&amp;$C1130,0),variables,2,0)</f>
        <v>10956</v>
      </c>
      <c r="H1130" s="31" t="str">
        <f t="array" ref="H1130">IF(AND(G1130&gt;=10861,G1130&lt;=10863),TEXT(INDIRECT(CHAR(39)&amp;$A1130&amp;CHAR(39)&amp;"!r"&amp;$B1130&amp;"c"&amp;$C1130,0),"dd-mmm-yyyy"),(INDIRECT(CHAR(39)&amp;$A1130&amp;CHAR(39)&amp;"!r"&amp;$B1130&amp;"c"&amp;$C1130,0)))</f>
        <v/>
      </c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</row>
    <row r="1131" ht="13.5" customHeight="1">
      <c r="A1131" s="26" t="s">
        <v>785</v>
      </c>
      <c r="B1131" s="26">
        <f t="shared" si="23"/>
        <v>11</v>
      </c>
      <c r="C1131" s="26">
        <f t="shared" si="11"/>
        <v>38</v>
      </c>
      <c r="D1131" s="26"/>
      <c r="E1131" s="26">
        <f>plan_id</f>
        <v>510</v>
      </c>
      <c r="F1131" s="26">
        <f t="shared" si="1"/>
        <v>2008</v>
      </c>
      <c r="G1131" s="26">
        <f>VLOOKUP(INDIRECT(CHAR(39)&amp;$A1131&amp;CHAR(39)&amp;"!r2c"&amp;$C1131,0),variables,2,0)</f>
        <v>10959</v>
      </c>
      <c r="H1131" s="28" t="str">
        <f t="array" ref="H1131">IF(AND(G1131&gt;=10861,G1131&lt;=10863),TEXT(INDIRECT(CHAR(39)&amp;$A1131&amp;CHAR(39)&amp;"!r"&amp;$B1131&amp;"c"&amp;$C1131,0),"dd-mmm-yyyy"),(INDIRECT(CHAR(39)&amp;$A1131&amp;CHAR(39)&amp;"!r"&amp;$B1131&amp;"c"&amp;$C1131,0)))</f>
        <v>6.00% – 11.10%</v>
      </c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</row>
    <row r="1132" ht="13.5" customHeight="1">
      <c r="A1132" s="26" t="s">
        <v>785</v>
      </c>
      <c r="B1132" s="26">
        <f t="shared" si="23"/>
        <v>11</v>
      </c>
      <c r="C1132" s="26">
        <f t="shared" si="11"/>
        <v>39</v>
      </c>
      <c r="D1132" s="26"/>
      <c r="E1132" s="26">
        <f>plan_id</f>
        <v>510</v>
      </c>
      <c r="F1132" s="26">
        <f t="shared" si="1"/>
        <v>2008</v>
      </c>
      <c r="G1132" s="26">
        <f>VLOOKUP(INDIRECT(CHAR(39)&amp;$A1132&amp;CHAR(39)&amp;"!r2c"&amp;$C1132,0),variables,2,0)</f>
        <v>10962</v>
      </c>
      <c r="H1132" s="28" t="str">
        <f t="array" ref="H1132">IF(AND(G1132&gt;=10861,G1132&lt;=10863),TEXT(INDIRECT(CHAR(39)&amp;$A1132&amp;CHAR(39)&amp;"!r"&amp;$B1132&amp;"c"&amp;$C1132,0),"dd-mmm-yyyy"),(INDIRECT(CHAR(39)&amp;$A1132&amp;CHAR(39)&amp;"!r"&amp;$B1132&amp;"c"&amp;$C1132,0)))</f>
        <v>Pg.No 42</v>
      </c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</row>
    <row r="1133" ht="13.5" customHeight="1">
      <c r="A1133" s="26" t="s">
        <v>785</v>
      </c>
      <c r="B1133" s="26">
        <f t="shared" si="23"/>
        <v>11</v>
      </c>
      <c r="C1133" s="26">
        <f t="shared" si="11"/>
        <v>40</v>
      </c>
      <c r="D1133" s="26"/>
      <c r="E1133" s="26">
        <f>plan_id</f>
        <v>510</v>
      </c>
      <c r="F1133" s="26">
        <f t="shared" si="1"/>
        <v>2008</v>
      </c>
      <c r="G1133" s="26">
        <f>VLOOKUP(INDIRECT(CHAR(39)&amp;$A1133&amp;CHAR(39)&amp;"!r2c"&amp;$C1133,0),variables,2,0)</f>
        <v>10964</v>
      </c>
      <c r="H1133" s="28" t="str">
        <f t="array" ref="H1133">IF(AND(G1133&gt;=10861,G1133&lt;=10863),TEXT(INDIRECT(CHAR(39)&amp;$A1133&amp;CHAR(39)&amp;"!r"&amp;$B1133&amp;"c"&amp;$C1133,0),"dd-mmm-yyyy"),(INDIRECT(CHAR(39)&amp;$A1133&amp;CHAR(39)&amp;"!r"&amp;$B1133&amp;"c"&amp;$C1133,0)))</f>
        <v>Pg.No 43</v>
      </c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</row>
    <row r="1134" ht="13.5" customHeight="1">
      <c r="A1134" s="26" t="s">
        <v>785</v>
      </c>
      <c r="B1134" s="26">
        <f t="shared" si="23"/>
        <v>11</v>
      </c>
      <c r="C1134" s="26">
        <f t="shared" si="11"/>
        <v>41</v>
      </c>
      <c r="D1134" s="26"/>
      <c r="E1134" s="26">
        <f>plan_id</f>
        <v>510</v>
      </c>
      <c r="F1134" s="26">
        <f t="shared" si="1"/>
        <v>2008</v>
      </c>
      <c r="G1134" s="26">
        <f>VLOOKUP(INDIRECT(CHAR(39)&amp;$A1134&amp;CHAR(39)&amp;"!r2c"&amp;$C1134,0),variables,2,0)</f>
        <v>10967</v>
      </c>
      <c r="H1134" s="28" t="str">
        <f t="array" ref="H1134">IF(AND(G1134&gt;=10861,G1134&lt;=10863),TEXT(INDIRECT(CHAR(39)&amp;$A1134&amp;CHAR(39)&amp;"!r"&amp;$B1134&amp;"c"&amp;$C1134,0),"dd-mmm-yyyy"),(INDIRECT(CHAR(39)&amp;$A1134&amp;CHAR(39)&amp;"!r"&amp;$B1134&amp;"c"&amp;$C1134,0)))</f>
        <v>1995 George B. Buck Mortality Table</v>
      </c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</row>
    <row r="1135" ht="13.5" customHeight="1">
      <c r="A1135" s="26" t="s">
        <v>785</v>
      </c>
      <c r="B1135" s="26">
        <f t="shared" si="23"/>
        <v>11</v>
      </c>
      <c r="C1135" s="26">
        <f t="shared" si="11"/>
        <v>42</v>
      </c>
      <c r="D1135" s="26"/>
      <c r="E1135" s="26">
        <f>plan_id</f>
        <v>510</v>
      </c>
      <c r="F1135" s="26">
        <f t="shared" si="1"/>
        <v>2008</v>
      </c>
      <c r="G1135" s="26">
        <f>VLOOKUP(INDIRECT(CHAR(39)&amp;$A1135&amp;CHAR(39)&amp;"!r2c"&amp;$C1135,0),variables,2,0)</f>
        <v>10968</v>
      </c>
      <c r="H1135" s="28">
        <f t="array" ref="H1135">IF(AND(G1135&gt;=10861,G1135&lt;=10863),TEXT(INDIRECT(CHAR(39)&amp;$A1135&amp;CHAR(39)&amp;"!r"&amp;$B1135&amp;"c"&amp;$C1135,0),"dd-mmm-yyyy"),(INDIRECT(CHAR(39)&amp;$A1135&amp;CHAR(39)&amp;"!r"&amp;$B1135&amp;"c"&amp;$C1135,0)))</f>
        <v>1995</v>
      </c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</row>
    <row r="1136" ht="13.5" customHeight="1">
      <c r="A1136" s="26" t="s">
        <v>785</v>
      </c>
      <c r="B1136" s="26">
        <f t="shared" si="23"/>
        <v>11</v>
      </c>
      <c r="C1136" s="26">
        <f t="shared" si="11"/>
        <v>43</v>
      </c>
      <c r="D1136" s="26"/>
      <c r="E1136" s="26">
        <f>plan_id</f>
        <v>510</v>
      </c>
      <c r="F1136" s="26">
        <f t="shared" si="1"/>
        <v>2008</v>
      </c>
      <c r="G1136" s="26">
        <f>VLOOKUP(INDIRECT(CHAR(39)&amp;$A1136&amp;CHAR(39)&amp;"!r2c"&amp;$C1136,0),variables,2,0)</f>
        <v>10969</v>
      </c>
      <c r="H1136" s="28" t="str">
        <f t="array" ref="H1136">IF(AND(G1136&gt;=10861,G1136&lt;=10863),TEXT(INDIRECT(CHAR(39)&amp;$A1136&amp;CHAR(39)&amp;"!r"&amp;$B1136&amp;"c"&amp;$C1136,0),"dd-mmm-yyyy"),(INDIRECT(CHAR(39)&amp;$A1136&amp;CHAR(39)&amp;"!r"&amp;$B1136&amp;"c"&amp;$C1136,0)))</f>
        <v>Annuitants: Male - projected 16 years, Female - projected 1 year; Beneficiaries - projected 1 year; Scale AA</v>
      </c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</row>
    <row r="1137" ht="13.5" customHeight="1">
      <c r="A1137" s="26" t="s">
        <v>785</v>
      </c>
      <c r="B1137" s="26">
        <f t="shared" si="23"/>
        <v>11</v>
      </c>
      <c r="C1137" s="26">
        <f t="shared" si="11"/>
        <v>44</v>
      </c>
      <c r="D1137" s="26"/>
      <c r="E1137" s="26">
        <f>plan_id</f>
        <v>510</v>
      </c>
      <c r="F1137" s="26">
        <f t="shared" si="1"/>
        <v>2008</v>
      </c>
      <c r="G1137" s="26">
        <f>VLOOKUP(INDIRECT(CHAR(39)&amp;$A1137&amp;CHAR(39)&amp;"!r2c"&amp;$C1137,0),variables,2,0)</f>
        <v>10970</v>
      </c>
      <c r="H1137" s="28" t="str">
        <f t="array" ref="H1137">IF(AND(G1137&gt;=10861,G1137&lt;=10863),TEXT(INDIRECT(CHAR(39)&amp;$A1137&amp;CHAR(39)&amp;"!r"&amp;$B1137&amp;"c"&amp;$C1137,0),"dd-mmm-yyyy"),(INDIRECT(CHAR(39)&amp;$A1137&amp;CHAR(39)&amp;"!r"&amp;$B1137&amp;"c"&amp;$C1137,0)))</f>
        <v/>
      </c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</row>
    <row r="1138" ht="13.5" customHeight="1">
      <c r="A1138" s="26" t="s">
        <v>785</v>
      </c>
      <c r="B1138" s="26">
        <f t="shared" si="23"/>
        <v>11</v>
      </c>
      <c r="C1138" s="26">
        <f t="shared" si="11"/>
        <v>45</v>
      </c>
      <c r="D1138" s="26"/>
      <c r="E1138" s="26">
        <f>plan_id</f>
        <v>510</v>
      </c>
      <c r="F1138" s="26">
        <f t="shared" si="1"/>
        <v>2008</v>
      </c>
      <c r="G1138" s="26">
        <f>VLOOKUP(INDIRECT(CHAR(39)&amp;$A1138&amp;CHAR(39)&amp;"!r2c"&amp;$C1138,0),variables,2,0)</f>
        <v>10971</v>
      </c>
      <c r="H1138" s="28" t="str">
        <f t="array" ref="H1138">IF(AND(G1138&gt;=10861,G1138&lt;=10863),TEXT(INDIRECT(CHAR(39)&amp;$A1138&amp;CHAR(39)&amp;"!r"&amp;$B1138&amp;"c"&amp;$C1138,0),"dd-mmm-yyyy"),(INDIRECT(CHAR(39)&amp;$A1138&amp;CHAR(39)&amp;"!r"&amp;$B1138&amp;"c"&amp;$C1138,0)))</f>
        <v>Beneficiaries - Males: 2 Years, Female: 1 year</v>
      </c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</row>
    <row r="1139" ht="13.5" customHeight="1">
      <c r="A1139" s="26" t="s">
        <v>785</v>
      </c>
      <c r="B1139" s="26">
        <f t="shared" si="23"/>
        <v>11</v>
      </c>
      <c r="C1139" s="26">
        <f t="shared" si="11"/>
        <v>46</v>
      </c>
      <c r="D1139" s="26"/>
      <c r="E1139" s="26">
        <f>plan_id</f>
        <v>510</v>
      </c>
      <c r="F1139" s="26">
        <f t="shared" si="1"/>
        <v>2008</v>
      </c>
      <c r="G1139" s="26">
        <f>VLOOKUP(INDIRECT(CHAR(39)&amp;$A1139&amp;CHAR(39)&amp;"!r2c"&amp;$C1139,0),variables,2,0)</f>
        <v>10972</v>
      </c>
      <c r="H1139" s="28" t="str">
        <f t="array" ref="H1139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</row>
    <row r="1140" ht="13.5" customHeight="1">
      <c r="A1140" s="26" t="s">
        <v>785</v>
      </c>
      <c r="B1140" s="26">
        <f t="shared" si="23"/>
        <v>11</v>
      </c>
      <c r="C1140" s="26">
        <f t="shared" si="11"/>
        <v>47</v>
      </c>
      <c r="D1140" s="26"/>
      <c r="E1140" s="26">
        <f>plan_id</f>
        <v>510</v>
      </c>
      <c r="F1140" s="26">
        <f t="shared" si="1"/>
        <v>2008</v>
      </c>
      <c r="G1140" s="26">
        <f>VLOOKUP(INDIRECT(CHAR(39)&amp;$A1140&amp;CHAR(39)&amp;"!r2c"&amp;$C1140,0),variables,2,0)</f>
        <v>10973</v>
      </c>
      <c r="H1140" s="28" t="str">
        <f t="array" ref="H1140">IF(AND(G1140&gt;=10861,G1140&lt;=10863),TEXT(INDIRECT(CHAR(39)&amp;$A1140&amp;CHAR(39)&amp;"!r"&amp;$B1140&amp;"c"&amp;$C1140,0),"dd-mmm-yyyy"),(INDIRECT(CHAR(39)&amp;$A1140&amp;CHAR(39)&amp;"!r"&amp;$B1140&amp;"c"&amp;$C1140,0)))</f>
        <v>30 years</v>
      </c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</row>
    <row r="1141" ht="13.5" customHeight="1">
      <c r="A1141" s="26" t="s">
        <v>785</v>
      </c>
      <c r="B1141" s="26">
        <f t="shared" si="23"/>
        <v>11</v>
      </c>
      <c r="C1141" s="26">
        <f t="shared" si="11"/>
        <v>48</v>
      </c>
      <c r="D1141" s="26"/>
      <c r="E1141" s="26">
        <f>plan_id</f>
        <v>510</v>
      </c>
      <c r="F1141" s="26">
        <f t="shared" si="1"/>
        <v>2008</v>
      </c>
      <c r="G1141" s="26">
        <f>VLOOKUP(INDIRECT(CHAR(39)&amp;$A1141&amp;CHAR(39)&amp;"!r2c"&amp;$C1141,0),variables,2,0)</f>
        <v>10975</v>
      </c>
      <c r="H1141" s="28" t="str">
        <f t="array" ref="H1141">IF(AND(G1141&gt;=10861,G1141&lt;=10863),TEXT(INDIRECT(CHAR(39)&amp;$A1141&amp;CHAR(39)&amp;"!r"&amp;$B1141&amp;"c"&amp;$C1141,0),"dd-mmm-yyyy"),(INDIRECT(CHAR(39)&amp;$A1141&amp;CHAR(39)&amp;"!r"&amp;$B1141&amp;"c"&amp;$C1141,0)))</f>
        <v>PUC</v>
      </c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</row>
    <row r="1142" ht="13.5" customHeight="1">
      <c r="A1142" s="26" t="s">
        <v>785</v>
      </c>
      <c r="B1142" s="26">
        <f t="shared" si="23"/>
        <v>11</v>
      </c>
      <c r="C1142" s="26">
        <f t="shared" si="11"/>
        <v>49</v>
      </c>
      <c r="D1142" s="26"/>
      <c r="E1142" s="26">
        <f>plan_id</f>
        <v>510</v>
      </c>
      <c r="F1142" s="26">
        <f t="shared" si="1"/>
        <v>2008</v>
      </c>
      <c r="G1142" s="26">
        <f>VLOOKUP(INDIRECT(CHAR(39)&amp;$A1142&amp;CHAR(39)&amp;"!r2c"&amp;$C1142,0),variables,2,0)</f>
        <v>10976</v>
      </c>
      <c r="H1142" s="31">
        <f t="array" ref="H1142">IF(AND(G1142&gt;=10861,G1142&lt;=10863),TEXT(INDIRECT(CHAR(39)&amp;$A1142&amp;CHAR(39)&amp;"!r"&amp;$B1142&amp;"c"&amp;$C1142,0),"dd-mmm-yyyy"),(INDIRECT(CHAR(39)&amp;$A1142&amp;CHAR(39)&amp;"!r"&amp;$B1142&amp;"c"&amp;$C1142,0)))</f>
        <v>0.085</v>
      </c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</row>
    <row r="1143" ht="13.5" customHeight="1">
      <c r="A1143" s="26" t="s">
        <v>785</v>
      </c>
      <c r="B1143" s="26">
        <f t="shared" si="23"/>
        <v>11</v>
      </c>
      <c r="C1143" s="26">
        <f t="shared" si="11"/>
        <v>50</v>
      </c>
      <c r="D1143" s="26"/>
      <c r="E1143" s="26">
        <f>plan_id</f>
        <v>510</v>
      </c>
      <c r="F1143" s="26">
        <f t="shared" si="1"/>
        <v>2008</v>
      </c>
      <c r="G1143" s="26">
        <f>VLOOKUP(INDIRECT(CHAR(39)&amp;$A1143&amp;CHAR(39)&amp;"!r2c"&amp;$C1143,0),variables,2,0)</f>
        <v>10977</v>
      </c>
      <c r="H1143" s="28" t="str">
        <f t="array" ref="H1143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</row>
    <row r="1144" ht="13.5" customHeight="1">
      <c r="A1144" s="26" t="s">
        <v>785</v>
      </c>
      <c r="B1144" s="26">
        <f t="shared" si="23"/>
        <v>11</v>
      </c>
      <c r="C1144" s="26">
        <f t="shared" si="11"/>
        <v>51</v>
      </c>
      <c r="D1144" s="26"/>
      <c r="E1144" s="26">
        <f>plan_id</f>
        <v>510</v>
      </c>
      <c r="F1144" s="26">
        <f t="shared" si="1"/>
        <v>2008</v>
      </c>
      <c r="G1144" s="26">
        <f>VLOOKUP(INDIRECT(CHAR(39)&amp;$A1144&amp;CHAR(39)&amp;"!r2c"&amp;$C1144,0),variables,2,0)</f>
        <v>10978</v>
      </c>
      <c r="H1144" s="31">
        <f t="array" ref="H1144">IF(AND(G1144&gt;=10861,G1144&lt;=10863),TEXT(INDIRECT(CHAR(39)&amp;$A1144&amp;CHAR(39)&amp;"!r"&amp;$B1144&amp;"c"&amp;$C1144,0),"dd-mmm-yyyy"),(INDIRECT(CHAR(39)&amp;$A1144&amp;CHAR(39)&amp;"!r"&amp;$B1144&amp;"c"&amp;$C1144,0)))</f>
        <v>0.085</v>
      </c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</row>
    <row r="1145" ht="13.5" customHeight="1">
      <c r="A1145" s="26" t="s">
        <v>785</v>
      </c>
      <c r="B1145" s="26">
        <f t="shared" si="23"/>
        <v>11</v>
      </c>
      <c r="C1145" s="26">
        <f t="shared" si="11"/>
        <v>52</v>
      </c>
      <c r="D1145" s="26"/>
      <c r="E1145" s="26">
        <f>plan_id</f>
        <v>510</v>
      </c>
      <c r="F1145" s="26">
        <f t="shared" si="1"/>
        <v>2008</v>
      </c>
      <c r="G1145" s="26">
        <f>VLOOKUP(INDIRECT(CHAR(39)&amp;$A1145&amp;CHAR(39)&amp;"!r2c"&amp;$C1145,0),variables,2,0)</f>
        <v>10979</v>
      </c>
      <c r="H1145" s="28" t="str">
        <f t="array" ref="H1145">IF(AND(G1145&gt;=10861,G1145&lt;=10863),TEXT(INDIRECT(CHAR(39)&amp;$A1145&amp;CHAR(39)&amp;"!r"&amp;$B1145&amp;"c"&amp;$C1145,0),"dd-mmm-yyyy"),(INDIRECT(CHAR(39)&amp;$A1145&amp;CHAR(39)&amp;"!r"&amp;$B1145&amp;"c"&amp;$C1145,0)))</f>
        <v/>
      </c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</row>
    <row r="1146" ht="13.5" customHeight="1">
      <c r="A1146" s="26" t="s">
        <v>785</v>
      </c>
      <c r="B1146" s="26">
        <f t="shared" si="23"/>
        <v>11</v>
      </c>
      <c r="C1146" s="26">
        <f t="shared" si="11"/>
        <v>53</v>
      </c>
      <c r="D1146" s="26"/>
      <c r="E1146" s="26">
        <f>plan_id</f>
        <v>510</v>
      </c>
      <c r="F1146" s="26">
        <f t="shared" si="1"/>
        <v>2008</v>
      </c>
      <c r="G1146" s="26">
        <f>VLOOKUP(INDIRECT(CHAR(39)&amp;$A1146&amp;CHAR(39)&amp;"!r2c"&amp;$C1146,0),variables,2,0)</f>
        <v>10980</v>
      </c>
      <c r="H1146" s="31">
        <f t="array" ref="H1146">IF(AND(G1146&gt;=10861,G1146&lt;=10863),TEXT(INDIRECT(CHAR(39)&amp;$A1146&amp;CHAR(39)&amp;"!r"&amp;$B1146&amp;"c"&amp;$C1146,0),"dd-mmm-yyyy"),(INDIRECT(CHAR(39)&amp;$A1146&amp;CHAR(39)&amp;"!r"&amp;$B1146&amp;"c"&amp;$C1146,0)))</f>
        <v>-0.0489</v>
      </c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</row>
    <row r="1147" ht="13.5" customHeight="1">
      <c r="A1147" s="26" t="s">
        <v>785</v>
      </c>
      <c r="B1147" s="26">
        <f t="shared" si="23"/>
        <v>11</v>
      </c>
      <c r="C1147" s="26">
        <f t="shared" si="11"/>
        <v>54</v>
      </c>
      <c r="D1147" s="26"/>
      <c r="E1147" s="26">
        <f>plan_id</f>
        <v>510</v>
      </c>
      <c r="F1147" s="26">
        <f t="shared" si="1"/>
        <v>2008</v>
      </c>
      <c r="G1147" s="26">
        <f>VLOOKUP(INDIRECT(CHAR(39)&amp;$A1147&amp;CHAR(39)&amp;"!r2c"&amp;$C1147,0),variables,2,0)</f>
        <v>10981</v>
      </c>
      <c r="H1147" s="31">
        <f t="array" ref="H1147">IF(AND(G1147&gt;=10861,G1147&lt;=10863),TEXT(INDIRECT(CHAR(39)&amp;$A1147&amp;CHAR(39)&amp;"!r"&amp;$B1147&amp;"c"&amp;$C1147,0),"dd-mmm-yyyy"),(INDIRECT(CHAR(39)&amp;$A1147&amp;CHAR(39)&amp;"!r"&amp;$B1147&amp;"c"&amp;$C1147,0)))</f>
        <v>-0.0489</v>
      </c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</row>
    <row r="1148" ht="13.5" customHeight="1">
      <c r="A1148" s="26" t="s">
        <v>785</v>
      </c>
      <c r="B1148" s="26">
        <f t="shared" si="23"/>
        <v>11</v>
      </c>
      <c r="C1148" s="26">
        <f t="shared" si="11"/>
        <v>55</v>
      </c>
      <c r="D1148" s="26"/>
      <c r="E1148" s="26">
        <f>plan_id</f>
        <v>510</v>
      </c>
      <c r="F1148" s="26">
        <f t="shared" si="1"/>
        <v>2008</v>
      </c>
      <c r="G1148" s="26">
        <f>VLOOKUP(INDIRECT(CHAR(39)&amp;$A1148&amp;CHAR(39)&amp;"!r2c"&amp;$C1148,0),variables,2,0)</f>
        <v>10706</v>
      </c>
      <c r="H1148" s="31" t="str">
        <f t="array" ref="H1148">IF(AND(G1148&gt;=10861,G1148&lt;=10863),TEXT(INDIRECT(CHAR(39)&amp;$A1148&amp;CHAR(39)&amp;"!r"&amp;$B1148&amp;"c"&amp;$C1148,0),"dd-mmm-yyyy"),(INDIRECT(CHAR(39)&amp;$A1148&amp;CHAR(39)&amp;"!r"&amp;$B1148&amp;"c"&amp;$C1148,0)))</f>
        <v/>
      </c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</row>
    <row r="1149" ht="13.5" customHeight="1">
      <c r="A1149" s="26" t="s">
        <v>785</v>
      </c>
      <c r="B1149" s="26">
        <f t="shared" si="23"/>
        <v>11</v>
      </c>
      <c r="C1149" s="26">
        <f t="shared" si="11"/>
        <v>56</v>
      </c>
      <c r="D1149" s="26"/>
      <c r="E1149" s="26">
        <f>plan_id</f>
        <v>510</v>
      </c>
      <c r="F1149" s="26">
        <f t="shared" si="1"/>
        <v>2008</v>
      </c>
      <c r="G1149" s="26">
        <f>VLOOKUP(INDIRECT(CHAR(39)&amp;$A1149&amp;CHAR(39)&amp;"!r2c"&amp;$C1149,0),variables,2,0)</f>
        <v>10983</v>
      </c>
      <c r="H1149" s="28" t="str">
        <f t="array" ref="H1149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</row>
    <row r="1150" ht="13.5" customHeight="1">
      <c r="A1150" s="26" t="s">
        <v>785</v>
      </c>
      <c r="B1150" s="26">
        <f t="shared" si="23"/>
        <v>11</v>
      </c>
      <c r="C1150" s="26">
        <f t="shared" si="11"/>
        <v>57</v>
      </c>
      <c r="D1150" s="26"/>
      <c r="E1150" s="26">
        <f>plan_id</f>
        <v>510</v>
      </c>
      <c r="F1150" s="26">
        <f t="shared" si="1"/>
        <v>2008</v>
      </c>
      <c r="G1150" s="26">
        <f>VLOOKUP(INDIRECT(CHAR(39)&amp;$A1150&amp;CHAR(39)&amp;"!r2c"&amp;$C1150,0),variables,2,0)</f>
        <v>10989</v>
      </c>
      <c r="H1150" s="29">
        <f t="array" ref="H1150">IF(AND(G1150&gt;=10861,G1150&lt;=10863),TEXT(INDIRECT(CHAR(39)&amp;$A1150&amp;CHAR(39)&amp;"!r"&amp;$B1150&amp;"c"&amp;$C1150,0),"dd-mmm-yyyy"),(INDIRECT(CHAR(39)&amp;$A1150&amp;CHAR(39)&amp;"!r"&amp;$B1150&amp;"c"&amp;$C1150,0)))</f>
        <v>38430723000</v>
      </c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</row>
    <row r="1151" ht="13.5" customHeight="1">
      <c r="A1151" s="26" t="s">
        <v>785</v>
      </c>
      <c r="B1151" s="26">
        <f t="shared" si="23"/>
        <v>11</v>
      </c>
      <c r="C1151" s="26">
        <f t="shared" si="11"/>
        <v>58</v>
      </c>
      <c r="D1151" s="26"/>
      <c r="E1151" s="26">
        <f>plan_id</f>
        <v>510</v>
      </c>
      <c r="F1151" s="26">
        <f t="shared" si="1"/>
        <v>2008</v>
      </c>
      <c r="G1151" s="26">
        <f>VLOOKUP(INDIRECT(CHAR(39)&amp;$A1151&amp;CHAR(39)&amp;"!r2c"&amp;$C1151,0),variables,2,0)</f>
        <v>10990</v>
      </c>
      <c r="H1151" s="29">
        <f t="array" ref="H1151">IF(AND(G1151&gt;=10861,G1151&lt;=10863),TEXT(INDIRECT(CHAR(39)&amp;$A1151&amp;CHAR(39)&amp;"!r"&amp;$B1151&amp;"c"&amp;$C1151,0),"dd-mmm-yyyy"),(INDIRECT(CHAR(39)&amp;$A1151&amp;CHAR(39)&amp;"!r"&amp;$B1151&amp;"c"&amp;$C1151,0)))</f>
        <v>68632367000</v>
      </c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</row>
    <row r="1152" ht="13.5" customHeight="1">
      <c r="A1152" s="26" t="s">
        <v>785</v>
      </c>
      <c r="B1152" s="26">
        <f t="shared" si="23"/>
        <v>11</v>
      </c>
      <c r="C1152" s="26">
        <f t="shared" si="11"/>
        <v>59</v>
      </c>
      <c r="D1152" s="26"/>
      <c r="E1152" s="26">
        <f>plan_id</f>
        <v>510</v>
      </c>
      <c r="F1152" s="26">
        <f t="shared" si="1"/>
        <v>2008</v>
      </c>
      <c r="G1152" s="26">
        <f>VLOOKUP(INDIRECT(CHAR(39)&amp;$A1152&amp;CHAR(39)&amp;"!r2c"&amp;$C1152,0),variables,2,0)</f>
        <v>10991</v>
      </c>
      <c r="H1152" s="29">
        <f t="array" ref="H1152">IF(AND(G1152&gt;=10861,G1152&lt;=10863),TEXT(INDIRECT(CHAR(39)&amp;$A1152&amp;CHAR(39)&amp;"!r"&amp;$B1152&amp;"c"&amp;$C1152,0),"dd-mmm-yyyy"),(INDIRECT(CHAR(39)&amp;$A1152&amp;CHAR(39)&amp;"!r"&amp;$B1152&amp;"c"&amp;$C1152,0)))</f>
        <v>30201644000</v>
      </c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</row>
    <row r="1153" ht="13.5" customHeight="1">
      <c r="A1153" s="26" t="s">
        <v>785</v>
      </c>
      <c r="B1153" s="26">
        <f t="shared" si="23"/>
        <v>11</v>
      </c>
      <c r="C1153" s="26">
        <f t="shared" si="11"/>
        <v>60</v>
      </c>
      <c r="D1153" s="26"/>
      <c r="E1153" s="26">
        <f>plan_id</f>
        <v>510</v>
      </c>
      <c r="F1153" s="26">
        <f t="shared" si="1"/>
        <v>2008</v>
      </c>
      <c r="G1153" s="26">
        <f>VLOOKUP(INDIRECT(CHAR(39)&amp;$A1153&amp;CHAR(39)&amp;"!r2c"&amp;$C1153,0),variables,2,0)</f>
        <v>10992</v>
      </c>
      <c r="H1153" s="31">
        <f t="array" ref="H1153">IF(AND(G1153&gt;=10861,G1153&lt;=10863),TEXT(INDIRECT(CHAR(39)&amp;$A1153&amp;CHAR(39)&amp;"!r"&amp;$B1153&amp;"c"&amp;$C1153,0),"dd-mmm-yyyy"),(INDIRECT(CHAR(39)&amp;$A1153&amp;CHAR(39)&amp;"!r"&amp;$B1153&amp;"c"&amp;$C1153,0)))</f>
        <v>0.56</v>
      </c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</row>
    <row r="1154" ht="13.5" customHeight="1">
      <c r="A1154" s="26" t="s">
        <v>785</v>
      </c>
      <c r="B1154" s="26">
        <f t="shared" si="23"/>
        <v>11</v>
      </c>
      <c r="C1154" s="26">
        <f t="shared" si="11"/>
        <v>61</v>
      </c>
      <c r="D1154" s="26"/>
      <c r="E1154" s="26">
        <f>plan_id</f>
        <v>510</v>
      </c>
      <c r="F1154" s="26">
        <f t="shared" si="1"/>
        <v>2008</v>
      </c>
      <c r="G1154" s="26">
        <f>VLOOKUP(INDIRECT(CHAR(39)&amp;$A1154&amp;CHAR(39)&amp;"!r2c"&amp;$C1154,0),variables,2,0)</f>
        <v>10993</v>
      </c>
      <c r="H1154" s="29">
        <f t="array" ref="H1154">IF(AND(G1154&gt;=10861,G1154&lt;=10863),TEXT(INDIRECT(CHAR(39)&amp;$A1154&amp;CHAR(39)&amp;"!r"&amp;$B1154&amp;"c"&amp;$C1154,0),"dd-mmm-yyyy"),(INDIRECT(CHAR(39)&amp;$A1154&amp;CHAR(39)&amp;"!r"&amp;$B1154&amp;"c"&amp;$C1154,0)))</f>
        <v>8521717000</v>
      </c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</row>
    <row r="1155" ht="13.5" customHeight="1">
      <c r="A1155" s="26" t="s">
        <v>785</v>
      </c>
      <c r="B1155" s="26">
        <f t="shared" si="23"/>
        <v>11</v>
      </c>
      <c r="C1155" s="26">
        <f t="shared" si="11"/>
        <v>62</v>
      </c>
      <c r="D1155" s="26"/>
      <c r="E1155" s="26">
        <f>plan_id</f>
        <v>510</v>
      </c>
      <c r="F1155" s="26">
        <f t="shared" si="1"/>
        <v>2008</v>
      </c>
      <c r="G1155" s="26">
        <f>VLOOKUP(INDIRECT(CHAR(39)&amp;$A1155&amp;CHAR(39)&amp;"!r2c"&amp;$C1155,0),variables,2,0)</f>
        <v>10801</v>
      </c>
      <c r="H1155" s="29">
        <f t="array" ref="H1155">IF(AND(G1155&gt;=10861,G1155&lt;=10863),TEXT(INDIRECT(CHAR(39)&amp;$A1155&amp;CHAR(39)&amp;"!r"&amp;$B1155&amp;"c"&amp;$C1155,0),"dd-mmm-yyyy"),(INDIRECT(CHAR(39)&amp;$A1155&amp;CHAR(39)&amp;"!r"&amp;$B1155&amp;"c"&amp;$C1155,0)))</f>
        <v>5514988000</v>
      </c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</row>
    <row r="1156" ht="13.5" customHeight="1">
      <c r="A1156" s="26" t="s">
        <v>785</v>
      </c>
      <c r="B1156" s="26">
        <f t="shared" si="23"/>
        <v>11</v>
      </c>
      <c r="C1156" s="26">
        <f t="shared" si="11"/>
        <v>63</v>
      </c>
      <c r="D1156" s="26"/>
      <c r="E1156" s="26">
        <f>plan_id</f>
        <v>510</v>
      </c>
      <c r="F1156" s="26">
        <f t="shared" si="1"/>
        <v>2008</v>
      </c>
      <c r="G1156" s="26">
        <f>VLOOKUP(INDIRECT(CHAR(39)&amp;$A1156&amp;CHAR(39)&amp;"!r2c"&amp;$C1156,0),variables,2,0)</f>
        <v>10802</v>
      </c>
      <c r="H1156" s="29">
        <f t="array" ref="H1156">IF(AND(G1156&gt;=10861,G1156&lt;=10863),TEXT(INDIRECT(CHAR(39)&amp;$A1156&amp;CHAR(39)&amp;"!r"&amp;$B1156&amp;"c"&amp;$C1156,0),"dd-mmm-yyyy"),(INDIRECT(CHAR(39)&amp;$A1156&amp;CHAR(39)&amp;"!r"&amp;$B1156&amp;"c"&amp;$C1156,0)))</f>
        <v>17066000</v>
      </c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</row>
    <row r="1157" ht="13.5" customHeight="1">
      <c r="A1157" s="26" t="s">
        <v>785</v>
      </c>
      <c r="B1157" s="26">
        <f t="shared" si="23"/>
        <v>11</v>
      </c>
      <c r="C1157" s="26">
        <f t="shared" si="11"/>
        <v>64</v>
      </c>
      <c r="D1157" s="26"/>
      <c r="E1157" s="26">
        <f>plan_id</f>
        <v>510</v>
      </c>
      <c r="F1157" s="26">
        <f t="shared" si="1"/>
        <v>2008</v>
      </c>
      <c r="G1157" s="26">
        <f>VLOOKUP(INDIRECT(CHAR(39)&amp;$A1157&amp;CHAR(39)&amp;"!r2c"&amp;$C1157,0),variables,2,0)</f>
        <v>10803</v>
      </c>
      <c r="H1157" s="29" t="str">
        <f t="array" ref="H1157">IF(AND(G1157&gt;=10861,G1157&lt;=10863),TEXT(INDIRECT(CHAR(39)&amp;$A1157&amp;CHAR(39)&amp;"!r"&amp;$B1157&amp;"c"&amp;$C1157,0),"dd-mmm-yyyy"),(INDIRECT(CHAR(39)&amp;$A1157&amp;CHAR(39)&amp;"!r"&amp;$B1157&amp;"c"&amp;$C1157,0)))</f>
        <v/>
      </c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</row>
    <row r="1158" ht="13.5" customHeight="1">
      <c r="A1158" s="26" t="s">
        <v>785</v>
      </c>
      <c r="B1158" s="26">
        <f t="shared" si="23"/>
        <v>11</v>
      </c>
      <c r="C1158" s="26">
        <f t="shared" si="11"/>
        <v>65</v>
      </c>
      <c r="D1158" s="26"/>
      <c r="E1158" s="26">
        <f>plan_id</f>
        <v>510</v>
      </c>
      <c r="F1158" s="26">
        <f t="shared" si="1"/>
        <v>2008</v>
      </c>
      <c r="G1158" s="26">
        <f>VLOOKUP(INDIRECT(CHAR(39)&amp;$A1158&amp;CHAR(39)&amp;"!r2c"&amp;$C1158,0),variables,2,0)</f>
        <v>10804</v>
      </c>
      <c r="H1158" s="29" t="str">
        <f t="array" ref="H1158">IF(AND(G1158&gt;=10861,G1158&lt;=10863),TEXT(INDIRECT(CHAR(39)&amp;$A1158&amp;CHAR(39)&amp;"!r"&amp;$B1158&amp;"c"&amp;$C1158,0),"dd-mmm-yyyy"),(INDIRECT(CHAR(39)&amp;$A1158&amp;CHAR(39)&amp;"!r"&amp;$B1158&amp;"c"&amp;$C1158,0)))</f>
        <v/>
      </c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</row>
    <row r="1159" ht="13.5" customHeight="1">
      <c r="A1159" s="26" t="s">
        <v>785</v>
      </c>
      <c r="B1159" s="26">
        <f t="shared" si="23"/>
        <v>11</v>
      </c>
      <c r="C1159" s="26">
        <f t="shared" si="11"/>
        <v>66</v>
      </c>
      <c r="D1159" s="26"/>
      <c r="E1159" s="26">
        <f>plan_id</f>
        <v>510</v>
      </c>
      <c r="F1159" s="26">
        <f t="shared" si="1"/>
        <v>2008</v>
      </c>
      <c r="G1159" s="26">
        <f>VLOOKUP(INDIRECT(CHAR(39)&amp;$A1159&amp;CHAR(39)&amp;"!r2c"&amp;$C1159,0),variables,2,0)</f>
        <v>10805</v>
      </c>
      <c r="H1159" s="29" t="str">
        <f t="array" ref="H1159">IF(AND(G1159&gt;=10861,G1159&lt;=10863),TEXT(INDIRECT(CHAR(39)&amp;$A1159&amp;CHAR(39)&amp;"!r"&amp;$B1159&amp;"c"&amp;$C1159,0),"dd-mmm-yyyy"),(INDIRECT(CHAR(39)&amp;$A1159&amp;CHAR(39)&amp;"!r"&amp;$B1159&amp;"c"&amp;$C1159,0)))</f>
        <v/>
      </c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</row>
    <row r="1160" ht="13.5" customHeight="1">
      <c r="A1160" s="26" t="s">
        <v>785</v>
      </c>
      <c r="B1160" s="26">
        <f t="shared" si="23"/>
        <v>11</v>
      </c>
      <c r="C1160" s="26">
        <f t="shared" si="11"/>
        <v>67</v>
      </c>
      <c r="D1160" s="26"/>
      <c r="E1160" s="26">
        <f>plan_id</f>
        <v>510</v>
      </c>
      <c r="F1160" s="26">
        <f t="shared" si="1"/>
        <v>2008</v>
      </c>
      <c r="G1160" s="26">
        <f>VLOOKUP(INDIRECT(CHAR(39)&amp;$A1160&amp;CHAR(39)&amp;"!r2c"&amp;$C1160,0),variables,2,0)</f>
        <v>10806</v>
      </c>
      <c r="H1160" s="29" t="str">
        <f t="array" ref="H1160">IF(AND(G1160&gt;=10861,G1160&lt;=10863),TEXT(INDIRECT(CHAR(39)&amp;$A1160&amp;CHAR(39)&amp;"!r"&amp;$B1160&amp;"c"&amp;$C1160,0),"dd-mmm-yyyy"),(INDIRECT(CHAR(39)&amp;$A1160&amp;CHAR(39)&amp;"!r"&amp;$B1160&amp;"c"&amp;$C1160,0)))</f>
        <v/>
      </c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</row>
    <row r="1161" ht="13.5" customHeight="1">
      <c r="A1161" s="26" t="s">
        <v>785</v>
      </c>
      <c r="B1161" s="26">
        <f t="shared" ref="B1161:B1186" si="24">B1160</f>
        <v>11</v>
      </c>
      <c r="C1161" s="26">
        <f t="shared" si="11"/>
        <v>68</v>
      </c>
      <c r="D1161" s="26"/>
      <c r="E1161" s="26">
        <f>plan_id</f>
        <v>510</v>
      </c>
      <c r="F1161" s="26">
        <f t="shared" si="1"/>
        <v>2008</v>
      </c>
      <c r="G1161" s="26">
        <f>VLOOKUP(INDIRECT(CHAR(39)&amp;$A1161&amp;CHAR(39)&amp;"!r2c"&amp;$C1161,0),variables,2,0)</f>
        <v>10807</v>
      </c>
      <c r="H1161" s="29" t="str">
        <f t="array" ref="H1161">IF(AND(G1161&gt;=10861,G1161&lt;=10863),TEXT(INDIRECT(CHAR(39)&amp;$A1161&amp;CHAR(39)&amp;"!r"&amp;$B1161&amp;"c"&amp;$C1161,0),"dd-mmm-yyyy"),(INDIRECT(CHAR(39)&amp;$A1161&amp;CHAR(39)&amp;"!r"&amp;$B1161&amp;"c"&amp;$C1161,0)))</f>
        <v/>
      </c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</row>
    <row r="1162" ht="13.5" customHeight="1">
      <c r="A1162" s="26" t="s">
        <v>785</v>
      </c>
      <c r="B1162" s="26">
        <f t="shared" si="24"/>
        <v>11</v>
      </c>
      <c r="C1162" s="26">
        <f t="shared" si="11"/>
        <v>69</v>
      </c>
      <c r="D1162" s="26"/>
      <c r="E1162" s="26">
        <f>plan_id</f>
        <v>510</v>
      </c>
      <c r="F1162" s="26">
        <f t="shared" si="1"/>
        <v>2008</v>
      </c>
      <c r="G1162" s="26">
        <f>VLOOKUP(INDIRECT(CHAR(39)&amp;$A1162&amp;CHAR(39)&amp;"!r2c"&amp;$C1162,0),variables,2,0)</f>
        <v>10808</v>
      </c>
      <c r="H1162" s="29" t="str">
        <f t="array" ref="H1162">IF(AND(G1162&gt;=10861,G1162&lt;=10863),TEXT(INDIRECT(CHAR(39)&amp;$A1162&amp;CHAR(39)&amp;"!r"&amp;$B1162&amp;"c"&amp;$C1162,0),"dd-mmm-yyyy"),(INDIRECT(CHAR(39)&amp;$A1162&amp;CHAR(39)&amp;"!r"&amp;$B1162&amp;"c"&amp;$C1162,0)))</f>
        <v/>
      </c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</row>
    <row r="1163" ht="13.5" customHeight="1">
      <c r="A1163" s="26" t="s">
        <v>785</v>
      </c>
      <c r="B1163" s="26">
        <f t="shared" si="24"/>
        <v>11</v>
      </c>
      <c r="C1163" s="26">
        <f t="shared" si="11"/>
        <v>70</v>
      </c>
      <c r="D1163" s="26"/>
      <c r="E1163" s="26">
        <f>plan_id</f>
        <v>510</v>
      </c>
      <c r="F1163" s="26">
        <f t="shared" si="1"/>
        <v>2008</v>
      </c>
      <c r="G1163" s="26">
        <f>VLOOKUP(INDIRECT(CHAR(39)&amp;$A1163&amp;CHAR(39)&amp;"!r2c"&amp;$C1163,0),variables,2,0)</f>
        <v>10809</v>
      </c>
      <c r="H1163" s="29" t="str">
        <f t="array" ref="H1163">IF(AND(G1163&gt;=10861,G1163&lt;=10863),TEXT(INDIRECT(CHAR(39)&amp;$A1163&amp;CHAR(39)&amp;"!r"&amp;$B1163&amp;"c"&amp;$C1163,0),"dd-mmm-yyyy"),(INDIRECT(CHAR(39)&amp;$A1163&amp;CHAR(39)&amp;"!r"&amp;$B1163&amp;"c"&amp;$C1163,0)))</f>
        <v/>
      </c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</row>
    <row r="1164" ht="13.5" customHeight="1">
      <c r="A1164" s="26" t="s">
        <v>785</v>
      </c>
      <c r="B1164" s="26">
        <f t="shared" si="24"/>
        <v>11</v>
      </c>
      <c r="C1164" s="26">
        <f t="shared" si="11"/>
        <v>71</v>
      </c>
      <c r="D1164" s="26"/>
      <c r="E1164" s="26">
        <f>plan_id</f>
        <v>510</v>
      </c>
      <c r="F1164" s="26">
        <f t="shared" si="1"/>
        <v>2008</v>
      </c>
      <c r="G1164" s="26">
        <f>VLOOKUP(INDIRECT(CHAR(39)&amp;$A1164&amp;CHAR(39)&amp;"!r2c"&amp;$C1164,0),variables,2,0)</f>
        <v>10810</v>
      </c>
      <c r="H1164" s="29">
        <f t="array" ref="H1164">IF(AND(G1164&gt;=10861,G1164&lt;=10863),TEXT(INDIRECT(CHAR(39)&amp;$A1164&amp;CHAR(39)&amp;"!r"&amp;$B1164&amp;"c"&amp;$C1164,0),"dd-mmm-yyyy"),(INDIRECT(CHAR(39)&amp;$A1164&amp;CHAR(39)&amp;"!r"&amp;$B1164&amp;"c"&amp;$C1164,0)))</f>
        <v>3079000</v>
      </c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</row>
    <row r="1165" ht="13.5" customHeight="1">
      <c r="A1165" s="26" t="s">
        <v>785</v>
      </c>
      <c r="B1165" s="26">
        <f t="shared" si="24"/>
        <v>11</v>
      </c>
      <c r="C1165" s="26">
        <f t="shared" si="11"/>
        <v>72</v>
      </c>
      <c r="D1165" s="26"/>
      <c r="E1165" s="26">
        <f>plan_id</f>
        <v>510</v>
      </c>
      <c r="F1165" s="26">
        <f t="shared" si="1"/>
        <v>2008</v>
      </c>
      <c r="G1165" s="26">
        <f>VLOOKUP(INDIRECT(CHAR(39)&amp;$A1165&amp;CHAR(39)&amp;"!r2c"&amp;$C1165,0),variables,2,0)</f>
        <v>10811</v>
      </c>
      <c r="H1165" s="29" t="str">
        <f t="array" ref="H1165">IF(AND(G1165&gt;=10861,G1165&lt;=10863),TEXT(INDIRECT(CHAR(39)&amp;$A1165&amp;CHAR(39)&amp;"!r"&amp;$B1165&amp;"c"&amp;$C1165,0),"dd-mmm-yyyy"),(INDIRECT(CHAR(39)&amp;$A1165&amp;CHAR(39)&amp;"!r"&amp;$B1165&amp;"c"&amp;$C1165,0)))</f>
        <v/>
      </c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</row>
    <row r="1166" ht="13.5" customHeight="1">
      <c r="A1166" s="26" t="s">
        <v>785</v>
      </c>
      <c r="B1166" s="26">
        <f t="shared" si="24"/>
        <v>11</v>
      </c>
      <c r="C1166" s="26">
        <f t="shared" si="11"/>
        <v>73</v>
      </c>
      <c r="D1166" s="26"/>
      <c r="E1166" s="26">
        <f>plan_id</f>
        <v>510</v>
      </c>
      <c r="F1166" s="26">
        <f t="shared" si="1"/>
        <v>2008</v>
      </c>
      <c r="G1166" s="26">
        <f>VLOOKUP(INDIRECT(CHAR(39)&amp;$A1166&amp;CHAR(39)&amp;"!r2c"&amp;$C1166,0),variables,2,0)</f>
        <v>10812</v>
      </c>
      <c r="H1166" s="29" t="str">
        <f t="array" ref="H1166">IF(AND(G1166&gt;=10861,G1166&lt;=10863),TEXT(INDIRECT(CHAR(39)&amp;$A1166&amp;CHAR(39)&amp;"!r"&amp;$B1166&amp;"c"&amp;$C1166,0),"dd-mmm-yyyy"),(INDIRECT(CHAR(39)&amp;$A1166&amp;CHAR(39)&amp;"!r"&amp;$B1166&amp;"c"&amp;$C1166,0)))</f>
        <v/>
      </c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</row>
    <row r="1167" ht="13.5" customHeight="1">
      <c r="A1167" s="26" t="s">
        <v>785</v>
      </c>
      <c r="B1167" s="26">
        <f t="shared" si="24"/>
        <v>11</v>
      </c>
      <c r="C1167" s="26">
        <f t="shared" si="11"/>
        <v>74</v>
      </c>
      <c r="D1167" s="26"/>
      <c r="E1167" s="26">
        <f>plan_id</f>
        <v>510</v>
      </c>
      <c r="F1167" s="26">
        <f t="shared" si="1"/>
        <v>2008</v>
      </c>
      <c r="G1167" s="26">
        <f>VLOOKUP(INDIRECT(CHAR(39)&amp;$A1167&amp;CHAR(39)&amp;"!r2c"&amp;$C1167,0),variables,2,0)</f>
        <v>10813</v>
      </c>
      <c r="H1167" s="29" t="str">
        <f t="array" ref="H1167">IF(AND(G1167&gt;=10861,G1167&lt;=10863),TEXT(INDIRECT(CHAR(39)&amp;$A1167&amp;CHAR(39)&amp;"!r"&amp;$B1167&amp;"c"&amp;$C1167,0),"dd-mmm-yyyy"),(INDIRECT(CHAR(39)&amp;$A1167&amp;CHAR(39)&amp;"!r"&amp;$B1167&amp;"c"&amp;$C1167,0)))</f>
        <v/>
      </c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</row>
    <row r="1168" ht="13.5" customHeight="1">
      <c r="A1168" s="26" t="s">
        <v>785</v>
      </c>
      <c r="B1168" s="26">
        <f t="shared" si="24"/>
        <v>11</v>
      </c>
      <c r="C1168" s="26">
        <f t="shared" si="11"/>
        <v>75</v>
      </c>
      <c r="D1168" s="26"/>
      <c r="E1168" s="26">
        <f>plan_id</f>
        <v>510</v>
      </c>
      <c r="F1168" s="26">
        <f t="shared" si="1"/>
        <v>2008</v>
      </c>
      <c r="G1168" s="26">
        <f>VLOOKUP(INDIRECT(CHAR(39)&amp;$A1168&amp;CHAR(39)&amp;"!r2c"&amp;$C1168,0),variables,2,0)</f>
        <v>10814</v>
      </c>
      <c r="H1168" s="29" t="str">
        <f t="array" ref="H1168">IF(AND(G1168&gt;=10861,G1168&lt;=10863),TEXT(INDIRECT(CHAR(39)&amp;$A1168&amp;CHAR(39)&amp;"!r"&amp;$B1168&amp;"c"&amp;$C1168,0),"dd-mmm-yyyy"),(INDIRECT(CHAR(39)&amp;$A1168&amp;CHAR(39)&amp;"!r"&amp;$B1168&amp;"c"&amp;$C1168,0)))</f>
        <v/>
      </c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</row>
    <row r="1169" ht="13.5" customHeight="1">
      <c r="A1169" s="26" t="s">
        <v>785</v>
      </c>
      <c r="B1169" s="26">
        <f t="shared" si="24"/>
        <v>11</v>
      </c>
      <c r="C1169" s="26">
        <f t="shared" si="11"/>
        <v>76</v>
      </c>
      <c r="D1169" s="26"/>
      <c r="E1169" s="26">
        <f>plan_id</f>
        <v>510</v>
      </c>
      <c r="F1169" s="26">
        <f t="shared" si="1"/>
        <v>2008</v>
      </c>
      <c r="G1169" s="26">
        <f>VLOOKUP(INDIRECT(CHAR(39)&amp;$A1169&amp;CHAR(39)&amp;"!r2c"&amp;$C1169,0),variables,2,0)</f>
        <v>10815</v>
      </c>
      <c r="H1169" s="29">
        <f t="array" ref="H1169">IF(AND(G1169&gt;=10861,G1169&lt;=10863),TEXT(INDIRECT(CHAR(39)&amp;$A1169&amp;CHAR(39)&amp;"!r"&amp;$B1169&amp;"c"&amp;$C1169,0),"dd-mmm-yyyy"),(INDIRECT(CHAR(39)&amp;$A1169&amp;CHAR(39)&amp;"!r"&amp;$B1169&amp;"c"&amp;$C1169,0)))</f>
        <v>32821000</v>
      </c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</row>
    <row r="1170" ht="13.5" customHeight="1">
      <c r="A1170" s="26" t="s">
        <v>785</v>
      </c>
      <c r="B1170" s="26">
        <f t="shared" si="24"/>
        <v>11</v>
      </c>
      <c r="C1170" s="26">
        <f t="shared" si="11"/>
        <v>77</v>
      </c>
      <c r="D1170" s="26"/>
      <c r="E1170" s="26">
        <f>plan_id</f>
        <v>510</v>
      </c>
      <c r="F1170" s="26">
        <f t="shared" si="1"/>
        <v>2008</v>
      </c>
      <c r="G1170" s="26">
        <f>VLOOKUP(INDIRECT(CHAR(39)&amp;$A1170&amp;CHAR(39)&amp;"!r2c"&amp;$C1170,0),variables,2,0)</f>
        <v>10816</v>
      </c>
      <c r="H1170" s="29">
        <f t="array" ref="H1170">IF(AND(G1170&gt;=10861,G1170&lt;=10863),TEXT(INDIRECT(CHAR(39)&amp;$A1170&amp;CHAR(39)&amp;"!r"&amp;$B1170&amp;"c"&amp;$C1170,0),"dd-mmm-yyyy"),(INDIRECT(CHAR(39)&amp;$A1170&amp;CHAR(39)&amp;"!r"&amp;$B1170&amp;"c"&amp;$C1170,0)))</f>
        <v>-153987000</v>
      </c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</row>
    <row r="1171" ht="13.5" customHeight="1">
      <c r="A1171" s="26" t="s">
        <v>785</v>
      </c>
      <c r="B1171" s="26">
        <f t="shared" si="24"/>
        <v>11</v>
      </c>
      <c r="C1171" s="26">
        <f t="shared" si="11"/>
        <v>78</v>
      </c>
      <c r="D1171" s="26"/>
      <c r="E1171" s="26">
        <f>plan_id</f>
        <v>510</v>
      </c>
      <c r="F1171" s="26">
        <f t="shared" si="1"/>
        <v>2008</v>
      </c>
      <c r="G1171" s="26">
        <f>VLOOKUP(INDIRECT(CHAR(39)&amp;$A1171&amp;CHAR(39)&amp;"!r2c"&amp;$C1171,0),variables,2,0)</f>
        <v>10817</v>
      </c>
      <c r="H1171" s="29" t="str">
        <f t="array" ref="H1171">IF(AND(G1171&gt;=10861,G1171&lt;=10863),TEXT(INDIRECT(CHAR(39)&amp;$A1171&amp;CHAR(39)&amp;"!r"&amp;$B1171&amp;"c"&amp;$C1171,0),"dd-mmm-yyyy"),(INDIRECT(CHAR(39)&amp;$A1171&amp;CHAR(39)&amp;"!r"&amp;$B1171&amp;"c"&amp;$C1171,0)))</f>
        <v/>
      </c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</row>
    <row r="1172" ht="13.5" customHeight="1">
      <c r="A1172" s="26" t="s">
        <v>785</v>
      </c>
      <c r="B1172" s="26">
        <f t="shared" si="24"/>
        <v>11</v>
      </c>
      <c r="C1172" s="26">
        <f t="shared" si="11"/>
        <v>79</v>
      </c>
      <c r="D1172" s="26"/>
      <c r="E1172" s="26">
        <f>plan_id</f>
        <v>510</v>
      </c>
      <c r="F1172" s="26">
        <f t="shared" si="1"/>
        <v>2008</v>
      </c>
      <c r="G1172" s="26">
        <f>VLOOKUP(INDIRECT(CHAR(39)&amp;$A1172&amp;CHAR(39)&amp;"!r2c"&amp;$C1172,0),variables,2,0)</f>
        <v>10818</v>
      </c>
      <c r="H1172" s="29">
        <f t="array" ref="H1172">IF(AND(G1172&gt;=10861,G1172&lt;=10863),TEXT(INDIRECT(CHAR(39)&amp;$A1172&amp;CHAR(39)&amp;"!r"&amp;$B1172&amp;"c"&amp;$C1172,0),"dd-mmm-yyyy"),(INDIRECT(CHAR(39)&amp;$A1172&amp;CHAR(39)&amp;"!r"&amp;$B1172&amp;"c"&amp;$C1172,0)))</f>
        <v>28587000</v>
      </c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</row>
    <row r="1173" ht="13.5" customHeight="1">
      <c r="A1173" s="26" t="s">
        <v>785</v>
      </c>
      <c r="B1173" s="26">
        <f t="shared" si="24"/>
        <v>11</v>
      </c>
      <c r="C1173" s="26">
        <f t="shared" si="11"/>
        <v>80</v>
      </c>
      <c r="D1173" s="26"/>
      <c r="E1173" s="26">
        <f>plan_id</f>
        <v>510</v>
      </c>
      <c r="F1173" s="26">
        <f t="shared" si="1"/>
        <v>2008</v>
      </c>
      <c r="G1173" s="26">
        <f>VLOOKUP(INDIRECT(CHAR(39)&amp;$A1173&amp;CHAR(39)&amp;"!r2c"&amp;$C1173,0),variables,2,0)</f>
        <v>10819</v>
      </c>
      <c r="H1173" s="29" t="str">
        <f t="array" ref="H1173">IF(AND(G1173&gt;=10861,G1173&lt;=10863),TEXT(INDIRECT(CHAR(39)&amp;$A1173&amp;CHAR(39)&amp;"!r"&amp;$B1173&amp;"c"&amp;$C1173,0),"dd-mmm-yyyy"),(INDIRECT(CHAR(39)&amp;$A1173&amp;CHAR(39)&amp;"!r"&amp;$B1173&amp;"c"&amp;$C1173,0)))</f>
        <v/>
      </c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</row>
    <row r="1174" ht="13.5" customHeight="1">
      <c r="A1174" s="26" t="s">
        <v>785</v>
      </c>
      <c r="B1174" s="26">
        <f t="shared" si="24"/>
        <v>11</v>
      </c>
      <c r="C1174" s="26">
        <f t="shared" si="11"/>
        <v>81</v>
      </c>
      <c r="D1174" s="26"/>
      <c r="E1174" s="26">
        <f>plan_id</f>
        <v>510</v>
      </c>
      <c r="F1174" s="26">
        <f t="shared" si="1"/>
        <v>2008</v>
      </c>
      <c r="G1174" s="26">
        <f>VLOOKUP(INDIRECT(CHAR(39)&amp;$A1174&amp;CHAR(39)&amp;"!r2c"&amp;$C1174,0),variables,2,0)</f>
        <v>10820</v>
      </c>
      <c r="H1174" s="29">
        <f t="array" ref="H1174">IF(AND(G1174&gt;=10861,G1174&lt;=10863),TEXT(INDIRECT(CHAR(39)&amp;$A1174&amp;CHAR(39)&amp;"!r"&amp;$B1174&amp;"c"&amp;$C1174,0),"dd-mmm-yyyy"),(INDIRECT(CHAR(39)&amp;$A1174&amp;CHAR(39)&amp;"!r"&amp;$B1174&amp;"c"&amp;$C1174,0)))</f>
        <v>-509688000</v>
      </c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</row>
    <row r="1175" ht="13.5" customHeight="1">
      <c r="A1175" s="26" t="s">
        <v>785</v>
      </c>
      <c r="B1175" s="26">
        <f t="shared" si="24"/>
        <v>11</v>
      </c>
      <c r="C1175" s="26">
        <f t="shared" si="11"/>
        <v>82</v>
      </c>
      <c r="D1175" s="26"/>
      <c r="E1175" s="26">
        <f>plan_id</f>
        <v>510</v>
      </c>
      <c r="F1175" s="26">
        <f t="shared" si="1"/>
        <v>2008</v>
      </c>
      <c r="G1175" s="26">
        <f>VLOOKUP(INDIRECT(CHAR(39)&amp;$A1175&amp;CHAR(39)&amp;"!r2c"&amp;$C1175,0),variables,2,0)</f>
        <v>10821</v>
      </c>
      <c r="H1175" s="29" t="str">
        <f t="array" ref="H1175">IF(AND(G1175&gt;=10861,G1175&lt;=10863),TEXT(INDIRECT(CHAR(39)&amp;$A1175&amp;CHAR(39)&amp;"!r"&amp;$B1175&amp;"c"&amp;$C1175,0),"dd-mmm-yyyy"),(INDIRECT(CHAR(39)&amp;$A1175&amp;CHAR(39)&amp;"!r"&amp;$B1175&amp;"c"&amp;$C1175,0)))</f>
        <v/>
      </c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</row>
    <row r="1176" ht="13.5" customHeight="1">
      <c r="A1176" s="26" t="s">
        <v>785</v>
      </c>
      <c r="B1176" s="26">
        <f t="shared" si="24"/>
        <v>11</v>
      </c>
      <c r="C1176" s="26">
        <f t="shared" si="11"/>
        <v>83</v>
      </c>
      <c r="D1176" s="26"/>
      <c r="E1176" s="26">
        <f>plan_id</f>
        <v>510</v>
      </c>
      <c r="F1176" s="26">
        <f t="shared" si="1"/>
        <v>2008</v>
      </c>
      <c r="G1176" s="26">
        <f>VLOOKUP(INDIRECT(CHAR(39)&amp;$A1176&amp;CHAR(39)&amp;"!r2c"&amp;$C1176,0),variables,2,0)</f>
        <v>10822</v>
      </c>
      <c r="H1176" s="29" t="str">
        <f t="array" ref="H1176">IF(AND(G1176&gt;=10861,G1176&lt;=10863),TEXT(INDIRECT(CHAR(39)&amp;$A1176&amp;CHAR(39)&amp;"!r"&amp;$B1176&amp;"c"&amp;$C1176,0),"dd-mmm-yyyy"),(INDIRECT(CHAR(39)&amp;$A1176&amp;CHAR(39)&amp;"!r"&amp;$B1176&amp;"c"&amp;$C1176,0)))</f>
        <v/>
      </c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</row>
    <row r="1177" ht="13.5" customHeight="1">
      <c r="A1177" s="26" t="s">
        <v>785</v>
      </c>
      <c r="B1177" s="26">
        <f t="shared" si="24"/>
        <v>11</v>
      </c>
      <c r="C1177" s="26">
        <f t="shared" si="11"/>
        <v>84</v>
      </c>
      <c r="D1177" s="26"/>
      <c r="E1177" s="26">
        <f>plan_id</f>
        <v>510</v>
      </c>
      <c r="F1177" s="26">
        <f t="shared" si="1"/>
        <v>2008</v>
      </c>
      <c r="G1177" s="26">
        <f>VLOOKUP(INDIRECT(CHAR(39)&amp;$A1177&amp;CHAR(39)&amp;"!r2c"&amp;$C1177,0),variables,2,0)</f>
        <v>10829</v>
      </c>
      <c r="H1177" s="29" t="str">
        <f t="array" ref="H1177">IF(AND(G1177&gt;=10861,G1177&lt;=10863),TEXT(INDIRECT(CHAR(39)&amp;$A1177&amp;CHAR(39)&amp;"!r"&amp;$B1177&amp;"c"&amp;$C1177,0),"dd-mmm-yyyy"),(INDIRECT(CHAR(39)&amp;$A1177&amp;CHAR(39)&amp;"!r"&amp;$B1177&amp;"c"&amp;$C1177,0)))</f>
        <v/>
      </c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</row>
    <row r="1178" ht="13.5" customHeight="1">
      <c r="A1178" s="26" t="s">
        <v>785</v>
      </c>
      <c r="B1178" s="26">
        <f t="shared" si="24"/>
        <v>11</v>
      </c>
      <c r="C1178" s="26">
        <f t="shared" si="11"/>
        <v>85</v>
      </c>
      <c r="D1178" s="26"/>
      <c r="E1178" s="26">
        <f>plan_id</f>
        <v>510</v>
      </c>
      <c r="F1178" s="26">
        <f t="shared" si="1"/>
        <v>2008</v>
      </c>
      <c r="G1178" s="26">
        <f>VLOOKUP(INDIRECT(CHAR(39)&amp;$A1178&amp;CHAR(39)&amp;"!r2c"&amp;$C1178,0),variables,2,0)</f>
        <v>10823</v>
      </c>
      <c r="H1178" s="29">
        <f t="array" ref="H1178">IF(AND(G1178&gt;=10861,G1178&lt;=10863),TEXT(INDIRECT(CHAR(39)&amp;$A1178&amp;CHAR(39)&amp;"!r"&amp;$B1178&amp;"c"&amp;$C1178,0),"dd-mmm-yyyy"),(INDIRECT(CHAR(39)&amp;$A1178&amp;CHAR(39)&amp;"!r"&amp;$B1178&amp;"c"&amp;$C1178,0)))</f>
        <v>6462567000</v>
      </c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</row>
    <row r="1179" ht="13.5" customHeight="1">
      <c r="A1179" s="26" t="s">
        <v>785</v>
      </c>
      <c r="B1179" s="26">
        <f t="shared" si="24"/>
        <v>11</v>
      </c>
      <c r="C1179" s="26">
        <f t="shared" si="11"/>
        <v>86</v>
      </c>
      <c r="D1179" s="26"/>
      <c r="E1179" s="26">
        <f>plan_id</f>
        <v>510</v>
      </c>
      <c r="F1179" s="26">
        <f t="shared" si="1"/>
        <v>2008</v>
      </c>
      <c r="G1179" s="26">
        <f>VLOOKUP(INDIRECT(CHAR(39)&amp;$A1179&amp;CHAR(39)&amp;"!r2c"&amp;$C1179,0),variables,2,0)</f>
        <v>10798</v>
      </c>
      <c r="H1179" s="29" t="str">
        <f t="array" ref="H1179">IF(AND(G1179&gt;=10861,G1179&lt;=10863),TEXT(INDIRECT(CHAR(39)&amp;$A1179&amp;CHAR(39)&amp;"!r"&amp;$B1179&amp;"c"&amp;$C1179,0),"dd-mmm-yyyy"),(INDIRECT(CHAR(39)&amp;$A1179&amp;CHAR(39)&amp;"!r"&amp;$B1179&amp;"c"&amp;$C1179,0)))</f>
        <v/>
      </c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</row>
    <row r="1180" ht="13.5" customHeight="1">
      <c r="A1180" s="26" t="s">
        <v>785</v>
      </c>
      <c r="B1180" s="26">
        <f t="shared" si="24"/>
        <v>11</v>
      </c>
      <c r="C1180" s="26">
        <f t="shared" si="11"/>
        <v>87</v>
      </c>
      <c r="D1180" s="26"/>
      <c r="E1180" s="26">
        <f>plan_id</f>
        <v>510</v>
      </c>
      <c r="F1180" s="26">
        <f t="shared" si="1"/>
        <v>2008</v>
      </c>
      <c r="G1180" s="26">
        <f>VLOOKUP(INDIRECT(CHAR(39)&amp;$A1180&amp;CHAR(39)&amp;"!r2c"&amp;$C1180,0),variables,2,0)</f>
        <v>10799</v>
      </c>
      <c r="H1180" s="29" t="str">
        <f t="array" ref="H1180">IF(AND(G1180&gt;=10861,G1180&lt;=10863),TEXT(INDIRECT(CHAR(39)&amp;$A1180&amp;CHAR(39)&amp;"!r"&amp;$B1180&amp;"c"&amp;$C1180,0),"dd-mmm-yyyy"),(INDIRECT(CHAR(39)&amp;$A1180&amp;CHAR(39)&amp;"!r"&amp;$B1180&amp;"c"&amp;$C1180,0)))</f>
        <v/>
      </c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</row>
    <row r="1181" ht="13.5" customHeight="1">
      <c r="A1181" s="26" t="s">
        <v>785</v>
      </c>
      <c r="B1181" s="26">
        <f t="shared" si="24"/>
        <v>11</v>
      </c>
      <c r="C1181" s="26">
        <f t="shared" si="11"/>
        <v>88</v>
      </c>
      <c r="D1181" s="26"/>
      <c r="E1181" s="26">
        <f>plan_id</f>
        <v>510</v>
      </c>
      <c r="F1181" s="26">
        <f t="shared" si="1"/>
        <v>2008</v>
      </c>
      <c r="G1181" s="26">
        <f>VLOOKUP(INDIRECT(CHAR(39)&amp;$A1181&amp;CHAR(39)&amp;"!r2c"&amp;$C1181,0),variables,2,0)</f>
        <v>10800</v>
      </c>
      <c r="H1181" s="29" t="str">
        <f t="array" ref="H1181">IF(AND(G1181&gt;=10861,G1181&lt;=10863),TEXT(INDIRECT(CHAR(39)&amp;$A1181&amp;CHAR(39)&amp;"!r"&amp;$B1181&amp;"c"&amp;$C1181,0),"dd-mmm-yyyy"),(INDIRECT(CHAR(39)&amp;$A1181&amp;CHAR(39)&amp;"!r"&amp;$B1181&amp;"c"&amp;$C1181,0)))</f>
        <v/>
      </c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</row>
    <row r="1182" ht="13.5" customHeight="1">
      <c r="A1182" s="26" t="s">
        <v>785</v>
      </c>
      <c r="B1182" s="26">
        <f t="shared" si="24"/>
        <v>11</v>
      </c>
      <c r="C1182" s="26">
        <f t="shared" si="11"/>
        <v>89</v>
      </c>
      <c r="D1182" s="26"/>
      <c r="E1182" s="26">
        <f>plan_id</f>
        <v>510</v>
      </c>
      <c r="F1182" s="26">
        <f t="shared" si="1"/>
        <v>2008</v>
      </c>
      <c r="G1182" s="26">
        <f>VLOOKUP(INDIRECT(CHAR(39)&amp;$A1182&amp;CHAR(39)&amp;"!r2c"&amp;$C1182,0),variables,2,0)</f>
        <v>10824</v>
      </c>
      <c r="H1182" s="29" t="str">
        <f t="array" ref="H1182">IF(AND(G1182&gt;=10861,G1182&lt;=10863),TEXT(INDIRECT(CHAR(39)&amp;$A1182&amp;CHAR(39)&amp;"!r"&amp;$B1182&amp;"c"&amp;$C1182,0),"dd-mmm-yyyy"),(INDIRECT(CHAR(39)&amp;$A1182&amp;CHAR(39)&amp;"!r"&amp;$B1182&amp;"c"&amp;$C1182,0)))</f>
        <v/>
      </c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</row>
    <row r="1183" ht="13.5" customHeight="1">
      <c r="A1183" s="26" t="s">
        <v>785</v>
      </c>
      <c r="B1183" s="26">
        <f t="shared" si="24"/>
        <v>11</v>
      </c>
      <c r="C1183" s="26">
        <f t="shared" si="11"/>
        <v>90</v>
      </c>
      <c r="D1183" s="26"/>
      <c r="E1183" s="26">
        <f>plan_id</f>
        <v>510</v>
      </c>
      <c r="F1183" s="26">
        <f t="shared" si="1"/>
        <v>2008</v>
      </c>
      <c r="G1183" s="26">
        <f>VLOOKUP(INDIRECT(CHAR(39)&amp;$A1183&amp;CHAR(39)&amp;"!r2c"&amp;$C1183,0),variables,2,0)</f>
        <v>10825</v>
      </c>
      <c r="H1183" s="29">
        <f t="array" ref="H1183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</row>
    <row r="1184" ht="13.5" customHeight="1">
      <c r="A1184" s="26" t="s">
        <v>785</v>
      </c>
      <c r="B1184" s="26">
        <f t="shared" si="24"/>
        <v>11</v>
      </c>
      <c r="C1184" s="26">
        <f t="shared" si="11"/>
        <v>91</v>
      </c>
      <c r="D1184" s="26"/>
      <c r="E1184" s="26">
        <f>plan_id</f>
        <v>510</v>
      </c>
      <c r="F1184" s="26">
        <f t="shared" si="1"/>
        <v>2008</v>
      </c>
      <c r="G1184" s="26">
        <f>VLOOKUP(INDIRECT(CHAR(39)&amp;$A1184&amp;CHAR(39)&amp;"!r2c"&amp;$C1184,0),variables,2,0)</f>
        <v>10826</v>
      </c>
      <c r="H1184" s="29" t="str">
        <f t="array" ref="H1184">IF(AND(G1184&gt;=10861,G1184&lt;=10863),TEXT(INDIRECT(CHAR(39)&amp;$A1184&amp;CHAR(39)&amp;"!r"&amp;$B1184&amp;"c"&amp;$C1184,0),"dd-mmm-yyyy"),(INDIRECT(CHAR(39)&amp;$A1184&amp;CHAR(39)&amp;"!r"&amp;$B1184&amp;"c"&amp;$C1184,0)))</f>
        <v/>
      </c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</row>
    <row r="1185" ht="13.5" customHeight="1">
      <c r="A1185" s="26" t="s">
        <v>785</v>
      </c>
      <c r="B1185" s="26">
        <f t="shared" si="24"/>
        <v>11</v>
      </c>
      <c r="C1185" s="26">
        <f t="shared" si="11"/>
        <v>92</v>
      </c>
      <c r="D1185" s="26"/>
      <c r="E1185" s="26">
        <f>plan_id</f>
        <v>510</v>
      </c>
      <c r="F1185" s="26">
        <f t="shared" si="1"/>
        <v>2008</v>
      </c>
      <c r="G1185" s="26">
        <f>VLOOKUP(INDIRECT(CHAR(39)&amp;$A1185&amp;CHAR(39)&amp;"!r2c"&amp;$C1185,0),variables,2,0)</f>
        <v>10828</v>
      </c>
      <c r="H1185" s="29" t="str">
        <f t="array" ref="H1185">IF(AND(G1185&gt;=10861,G1185&lt;=10863),TEXT(INDIRECT(CHAR(39)&amp;$A1185&amp;CHAR(39)&amp;"!r"&amp;$B1185&amp;"c"&amp;$C1185,0),"dd-mmm-yyyy"),(INDIRECT(CHAR(39)&amp;$A1185&amp;CHAR(39)&amp;"!r"&amp;$B1185&amp;"c"&amp;$C1185,0)))</f>
        <v/>
      </c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</row>
    <row r="1186" ht="13.5" customHeight="1">
      <c r="A1186" s="26" t="s">
        <v>785</v>
      </c>
      <c r="B1186" s="26">
        <f t="shared" si="24"/>
        <v>11</v>
      </c>
      <c r="C1186" s="26">
        <f t="shared" si="11"/>
        <v>93</v>
      </c>
      <c r="D1186" s="26"/>
      <c r="E1186" s="26">
        <f>plan_id</f>
        <v>510</v>
      </c>
      <c r="F1186" s="26">
        <f t="shared" si="1"/>
        <v>2008</v>
      </c>
      <c r="G1186" s="26">
        <f>VLOOKUP(INDIRECT(CHAR(39)&amp;$A1186&amp;CHAR(39)&amp;"!r2c"&amp;$C1186,0),variables,2,0)</f>
        <v>10827</v>
      </c>
      <c r="H1186" s="28" t="str">
        <f t="array" ref="H1186">IF(AND(G1186&gt;=10861,G1186&lt;=10863),TEXT(INDIRECT(CHAR(39)&amp;$A1186&amp;CHAR(39)&amp;"!r"&amp;$B1186&amp;"c"&amp;$C1186,0),"dd-mmm-yyyy"),(INDIRECT(CHAR(39)&amp;$A1186&amp;CHAR(39)&amp;"!r"&amp;$B1186&amp;"c"&amp;$C1186,0)))</f>
        <v/>
      </c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</row>
    <row r="1187" ht="13.5" customHeight="1">
      <c r="A1187" s="26" t="s">
        <v>785</v>
      </c>
      <c r="B1187" s="26">
        <f t="shared" ref="B1187:B1251" si="25">B1122+1</f>
        <v>12</v>
      </c>
      <c r="C1187" s="26">
        <f t="shared" si="11"/>
        <v>3</v>
      </c>
      <c r="D1187" s="26"/>
      <c r="E1187" s="26">
        <f>plan_id</f>
        <v>510</v>
      </c>
      <c r="F1187" s="26">
        <f t="shared" si="1"/>
        <v>2009</v>
      </c>
      <c r="G1187" s="26">
        <f>VLOOKUP(INDIRECT(CHAR(39)&amp;$A1187&amp;CHAR(39)&amp;"!r2c"&amp;$C1187,0),variables,2,0)</f>
        <v>10703</v>
      </c>
      <c r="H1187" s="28">
        <f t="array" ref="H1187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</row>
    <row r="1188" ht="13.5" customHeight="1">
      <c r="A1188" s="26" t="s">
        <v>785</v>
      </c>
      <c r="B1188" s="26">
        <f t="shared" si="25"/>
        <v>12</v>
      </c>
      <c r="C1188" s="26">
        <f t="shared" si="11"/>
        <v>4</v>
      </c>
      <c r="D1188" s="26"/>
      <c r="E1188" s="26">
        <f>plan_id</f>
        <v>510</v>
      </c>
      <c r="F1188" s="26">
        <f t="shared" si="1"/>
        <v>2009</v>
      </c>
      <c r="G1188" s="26">
        <f>VLOOKUP(INDIRECT(CHAR(39)&amp;$A1188&amp;CHAR(39)&amp;"!r2c"&amp;$C1188,0),variables,2,0)</f>
        <v>10845</v>
      </c>
      <c r="H1188" s="28" t="str">
        <f t="array" ref="H1188">IF(AND(G1188&gt;=10861,G1188&lt;=10863),TEXT(INDIRECT(CHAR(39)&amp;$A1188&amp;CHAR(39)&amp;"!r"&amp;$B1188&amp;"c"&amp;$C1188,0),"dd-mmm-yyyy"),(INDIRECT(CHAR(39)&amp;$A1188&amp;CHAR(39)&amp;"!r"&amp;$B1188&amp;"c"&amp;$C1188,0)))</f>
        <v>BUCK CONSULTANTS, LLC</v>
      </c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</row>
    <row r="1189" ht="13.5" customHeight="1">
      <c r="A1189" s="26" t="s">
        <v>785</v>
      </c>
      <c r="B1189" s="26">
        <f t="shared" si="25"/>
        <v>12</v>
      </c>
      <c r="C1189" s="26">
        <f t="shared" si="11"/>
        <v>5</v>
      </c>
      <c r="D1189" s="26"/>
      <c r="E1189" s="26">
        <f>plan_id</f>
        <v>510</v>
      </c>
      <c r="F1189" s="26">
        <f t="shared" si="1"/>
        <v>2009</v>
      </c>
      <c r="G1189" s="26">
        <f>VLOOKUP(INDIRECT(CHAR(39)&amp;$A1189&amp;CHAR(39)&amp;"!r2c"&amp;$C1189,0),variables,2,0)</f>
        <v>10924</v>
      </c>
      <c r="H1189" s="31" t="str">
        <f t="array" ref="H1189">IF(AND(G1189&gt;=10861,G1189&lt;=10863),TEXT(INDIRECT(CHAR(39)&amp;$A1189&amp;CHAR(39)&amp;"!r"&amp;$B1189&amp;"c"&amp;$C1189,0),"dd-mmm-yyyy"),(INDIRECT(CHAR(39)&amp;$A1189&amp;CHAR(39)&amp;"!r"&amp;$B1189&amp;"c"&amp;$C1189,0)))</f>
        <v/>
      </c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</row>
    <row r="1190" ht="13.5" customHeight="1">
      <c r="A1190" s="26" t="s">
        <v>785</v>
      </c>
      <c r="B1190" s="26">
        <f t="shared" si="25"/>
        <v>12</v>
      </c>
      <c r="C1190" s="26">
        <f t="shared" si="11"/>
        <v>6</v>
      </c>
      <c r="D1190" s="26"/>
      <c r="E1190" s="26">
        <f>plan_id</f>
        <v>510</v>
      </c>
      <c r="F1190" s="26">
        <f t="shared" si="1"/>
        <v>2009</v>
      </c>
      <c r="G1190" s="26">
        <f>VLOOKUP(INDIRECT(CHAR(39)&amp;$A1190&amp;CHAR(39)&amp;"!r2c"&amp;$C1190,0),variables,2,0)</f>
        <v>10925</v>
      </c>
      <c r="H1190" s="31">
        <f t="array" ref="H1190">IF(AND(G1190&gt;=10861,G1190&lt;=10863),TEXT(INDIRECT(CHAR(39)&amp;$A1190&amp;CHAR(39)&amp;"!r"&amp;$B1190&amp;"c"&amp;$C1190,0),"dd-mmm-yyyy"),(INDIRECT(CHAR(39)&amp;$A1190&amp;CHAR(39)&amp;"!r"&amp;$B1190&amp;"c"&amp;$C1190,0)))</f>
        <v>0.0877</v>
      </c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</row>
    <row r="1191" ht="13.5" customHeight="1">
      <c r="A1191" s="26" t="s">
        <v>785</v>
      </c>
      <c r="B1191" s="26">
        <f t="shared" si="25"/>
        <v>12</v>
      </c>
      <c r="C1191" s="26">
        <f t="shared" si="11"/>
        <v>7</v>
      </c>
      <c r="D1191" s="26"/>
      <c r="E1191" s="26">
        <f>plan_id</f>
        <v>510</v>
      </c>
      <c r="F1191" s="26">
        <f t="shared" si="1"/>
        <v>2009</v>
      </c>
      <c r="G1191" s="26">
        <f>VLOOKUP(INDIRECT(CHAR(39)&amp;$A1191&amp;CHAR(39)&amp;"!r2c"&amp;$C1191,0),variables,2,0)</f>
        <v>10926</v>
      </c>
      <c r="H1191" s="31">
        <f t="array" ref="H1191">IF(AND(G1191&gt;=10861,G1191&lt;=10863),TEXT(INDIRECT(CHAR(39)&amp;$A1191&amp;CHAR(39)&amp;"!r"&amp;$B1191&amp;"c"&amp;$C1191,0),"dd-mmm-yyyy"),(INDIRECT(CHAR(39)&amp;$A1191&amp;CHAR(39)&amp;"!r"&amp;$B1191&amp;"c"&amp;$C1191,0)))</f>
        <v>0.0979</v>
      </c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</row>
    <row r="1192" ht="13.5" customHeight="1">
      <c r="A1192" s="26" t="s">
        <v>785</v>
      </c>
      <c r="B1192" s="26">
        <f t="shared" si="25"/>
        <v>12</v>
      </c>
      <c r="C1192" s="26">
        <f t="shared" si="11"/>
        <v>8</v>
      </c>
      <c r="D1192" s="26"/>
      <c r="E1192" s="26">
        <f>plan_id</f>
        <v>510</v>
      </c>
      <c r="F1192" s="26">
        <f t="shared" si="1"/>
        <v>2009</v>
      </c>
      <c r="G1192" s="26">
        <f>VLOOKUP(INDIRECT(CHAR(39)&amp;$A1192&amp;CHAR(39)&amp;"!r2c"&amp;$C1192,0),variables,2,0)</f>
        <v>10704</v>
      </c>
      <c r="H1192" s="29" t="str">
        <f t="array" ref="H1192">IF(AND(G1192&gt;=10861,G1192&lt;=10863),TEXT(INDIRECT(CHAR(39)&amp;$A1192&amp;CHAR(39)&amp;"!r"&amp;$B1192&amp;"c"&amp;$C1192,0),"dd-mmm-yyyy"),(INDIRECT(CHAR(39)&amp;$A1192&amp;CHAR(39)&amp;"!r"&amp;$B1192&amp;"c"&amp;$C1192,0)))</f>
        <v/>
      </c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</row>
    <row r="1193" ht="13.5" customHeight="1">
      <c r="A1193" s="26" t="s">
        <v>785</v>
      </c>
      <c r="B1193" s="26">
        <f t="shared" si="25"/>
        <v>12</v>
      </c>
      <c r="C1193" s="26">
        <f t="shared" si="11"/>
        <v>9</v>
      </c>
      <c r="D1193" s="26"/>
      <c r="E1193" s="26">
        <f>plan_id</f>
        <v>510</v>
      </c>
      <c r="F1193" s="26">
        <f t="shared" si="1"/>
        <v>2009</v>
      </c>
      <c r="G1193" s="26">
        <f>VLOOKUP(INDIRECT(CHAR(39)&amp;$A1193&amp;CHAR(39)&amp;"!r2c"&amp;$C1193,0),variables,2,0)</f>
        <v>10928</v>
      </c>
      <c r="H1193" s="31" t="str">
        <f t="array" ref="H1193">IF(AND(G1193&gt;=10861,G1193&lt;=10863),TEXT(INDIRECT(CHAR(39)&amp;$A1193&amp;CHAR(39)&amp;"!r"&amp;$B1193&amp;"c"&amp;$C1193,0),"dd-mmm-yyyy"),(INDIRECT(CHAR(39)&amp;$A1193&amp;CHAR(39)&amp;"!r"&amp;$B1193&amp;"c"&amp;$C1193,0)))</f>
        <v/>
      </c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</row>
    <row r="1194" ht="13.5" customHeight="1">
      <c r="A1194" s="26" t="s">
        <v>785</v>
      </c>
      <c r="B1194" s="26">
        <f t="shared" si="25"/>
        <v>12</v>
      </c>
      <c r="C1194" s="26">
        <f t="shared" si="11"/>
        <v>10</v>
      </c>
      <c r="D1194" s="26"/>
      <c r="E1194" s="26">
        <f>plan_id</f>
        <v>510</v>
      </c>
      <c r="F1194" s="26">
        <f t="shared" si="1"/>
        <v>2009</v>
      </c>
      <c r="G1194" s="26">
        <f>VLOOKUP(INDIRECT(CHAR(39)&amp;$A1194&amp;CHAR(39)&amp;"!r2c"&amp;$C1194,0),variables,2,0)</f>
        <v>10929</v>
      </c>
      <c r="H1194" s="31">
        <f t="array" ref="H1194">IF(AND(G1194&gt;=10861,G1194&lt;=10863),TEXT(INDIRECT(CHAR(39)&amp;$A1194&amp;CHAR(39)&amp;"!r"&amp;$B1194&amp;"c"&amp;$C1194,0),"dd-mmm-yyyy"),(INDIRECT(CHAR(39)&amp;$A1194&amp;CHAR(39)&amp;"!r"&amp;$B1194&amp;"c"&amp;$C1194,0)))</f>
        <v>0.1692</v>
      </c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</row>
    <row r="1195" ht="13.5" customHeight="1">
      <c r="A1195" s="26" t="s">
        <v>785</v>
      </c>
      <c r="B1195" s="26">
        <f t="shared" si="25"/>
        <v>12</v>
      </c>
      <c r="C1195" s="26">
        <f t="shared" si="11"/>
        <v>11</v>
      </c>
      <c r="D1195" s="26"/>
      <c r="E1195" s="26">
        <f>plan_id</f>
        <v>510</v>
      </c>
      <c r="F1195" s="26">
        <f t="shared" si="1"/>
        <v>2009</v>
      </c>
      <c r="G1195" s="26">
        <f>VLOOKUP(INDIRECT(CHAR(39)&amp;$A1195&amp;CHAR(39)&amp;"!r2c"&amp;$C1195,0),variables,2,0)</f>
        <v>10930</v>
      </c>
      <c r="H1195" s="31" t="str">
        <f t="array" ref="H1195">IF(AND(G1195&gt;=10861,G1195&lt;=10863),TEXT(INDIRECT(CHAR(39)&amp;$A1195&amp;CHAR(39)&amp;"!r"&amp;$B1195&amp;"c"&amp;$C1195,0),"dd-mmm-yyyy"),(INDIRECT(CHAR(39)&amp;$A1195&amp;CHAR(39)&amp;"!r"&amp;$B1195&amp;"c"&amp;$C1195,0)))</f>
        <v/>
      </c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</row>
    <row r="1196" ht="13.5" customHeight="1">
      <c r="A1196" s="26" t="s">
        <v>785</v>
      </c>
      <c r="B1196" s="26">
        <f t="shared" si="25"/>
        <v>12</v>
      </c>
      <c r="C1196" s="26">
        <f t="shared" si="11"/>
        <v>12</v>
      </c>
      <c r="D1196" s="26"/>
      <c r="E1196" s="26">
        <f>plan_id</f>
        <v>510</v>
      </c>
      <c r="F1196" s="26">
        <f t="shared" si="1"/>
        <v>2009</v>
      </c>
      <c r="G1196" s="26">
        <f>VLOOKUP(INDIRECT(CHAR(39)&amp;$A1196&amp;CHAR(39)&amp;"!r2c"&amp;$C1196,0),variables,2,0)</f>
        <v>10705</v>
      </c>
      <c r="H1196" s="29">
        <f t="array" ref="H1196">IF(AND(G1196&gt;=10861,G1196&lt;=10863),TEXT(INDIRECT(CHAR(39)&amp;$A1196&amp;CHAR(39)&amp;"!r"&amp;$B1196&amp;"c"&amp;$C1196,0),"dd-mmm-yyyy"),(INDIRECT(CHAR(39)&amp;$A1196&amp;CHAR(39)&amp;"!r"&amp;$B1196&amp;"c"&amp;$C1196,0)))</f>
        <v>876182000</v>
      </c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</row>
    <row r="1197" ht="13.5" customHeight="1">
      <c r="A1197" s="26" t="s">
        <v>785</v>
      </c>
      <c r="B1197" s="26">
        <f t="shared" si="25"/>
        <v>12</v>
      </c>
      <c r="C1197" s="26">
        <f t="shared" si="11"/>
        <v>13</v>
      </c>
      <c r="D1197" s="26"/>
      <c r="E1197" s="26">
        <f>plan_id</f>
        <v>510</v>
      </c>
      <c r="F1197" s="26">
        <f t="shared" si="1"/>
        <v>2009</v>
      </c>
      <c r="G1197" s="26">
        <f>VLOOKUP(INDIRECT(CHAR(39)&amp;$A1197&amp;CHAR(39)&amp;"!r2c"&amp;$C1197,0),variables,2,0)</f>
        <v>10842</v>
      </c>
      <c r="H1197" s="29">
        <f t="array" ref="H1197">IF(AND(G1197&gt;=10861,G1197&lt;=10863),TEXT(INDIRECT(CHAR(39)&amp;$A1197&amp;CHAR(39)&amp;"!r"&amp;$B1197&amp;"c"&amp;$C1197,0),"dd-mmm-yyyy"),(INDIRECT(CHAR(39)&amp;$A1197&amp;CHAR(39)&amp;"!r"&amp;$B1197&amp;"c"&amp;$C1197,0)))</f>
        <v>2358441000</v>
      </c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</row>
    <row r="1198" ht="13.5" customHeight="1">
      <c r="A1198" s="26" t="s">
        <v>785</v>
      </c>
      <c r="B1198" s="26">
        <f t="shared" si="25"/>
        <v>12</v>
      </c>
      <c r="C1198" s="26">
        <f t="shared" si="11"/>
        <v>14</v>
      </c>
      <c r="D1198" s="26"/>
      <c r="E1198" s="26">
        <f>plan_id</f>
        <v>510</v>
      </c>
      <c r="F1198" s="26">
        <f t="shared" si="1"/>
        <v>2009</v>
      </c>
      <c r="G1198" s="26">
        <f>VLOOKUP(INDIRECT(CHAR(39)&amp;$A1198&amp;CHAR(39)&amp;"!r2c"&amp;$C1198,0),variables,2,0)</f>
        <v>10843</v>
      </c>
      <c r="H1198" s="31" t="str">
        <f t="array" ref="H1198">IF(AND(G1198&gt;=10861,G1198&lt;=10863),TEXT(INDIRECT(CHAR(39)&amp;$A1198&amp;CHAR(39)&amp;"!r"&amp;$B1198&amp;"c"&amp;$C1198,0),"dd-mmm-yyyy"),(INDIRECT(CHAR(39)&amp;$A1198&amp;CHAR(39)&amp;"!r"&amp;$B1198&amp;"c"&amp;$C1198,0)))</f>
        <v/>
      </c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</row>
    <row r="1199" ht="13.5" customHeight="1">
      <c r="A1199" s="26" t="s">
        <v>785</v>
      </c>
      <c r="B1199" s="26">
        <f t="shared" si="25"/>
        <v>12</v>
      </c>
      <c r="C1199" s="26">
        <f t="shared" si="11"/>
        <v>15</v>
      </c>
      <c r="D1199" s="26"/>
      <c r="E1199" s="26">
        <f>plan_id</f>
        <v>510</v>
      </c>
      <c r="F1199" s="26">
        <f t="shared" si="1"/>
        <v>2009</v>
      </c>
      <c r="G1199" s="26">
        <f>VLOOKUP(INDIRECT(CHAR(39)&amp;$A1199&amp;CHAR(39)&amp;"!r2c"&amp;$C1199,0),variables,2,0)</f>
        <v>10931</v>
      </c>
      <c r="H1199" s="31" t="str">
        <f t="array" ref="H1199">IF(AND(G1199&gt;=10861,G1199&lt;=10863),TEXT(INDIRECT(CHAR(39)&amp;$A1199&amp;CHAR(39)&amp;"!r"&amp;$B1199&amp;"c"&amp;$C1199,0),"dd-mmm-yyyy"),(INDIRECT(CHAR(39)&amp;$A1199&amp;CHAR(39)&amp;"!r"&amp;$B1199&amp;"c"&amp;$C1199,0)))</f>
        <v/>
      </c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</row>
    <row r="1200" ht="13.5" customHeight="1">
      <c r="A1200" s="26" t="s">
        <v>785</v>
      </c>
      <c r="B1200" s="26">
        <f t="shared" si="25"/>
        <v>12</v>
      </c>
      <c r="C1200" s="26">
        <f t="shared" si="11"/>
        <v>16</v>
      </c>
      <c r="D1200" s="26"/>
      <c r="E1200" s="26">
        <f>plan_id</f>
        <v>510</v>
      </c>
      <c r="F1200" s="26">
        <f t="shared" si="1"/>
        <v>2009</v>
      </c>
      <c r="G1200" s="26">
        <f>VLOOKUP(INDIRECT(CHAR(39)&amp;$A1200&amp;CHAR(39)&amp;"!r2c"&amp;$C1200,0),variables,2,0)</f>
        <v>10932</v>
      </c>
      <c r="H1200" s="31" t="str">
        <f t="array" ref="H1200">IF(AND(G1200&gt;=10861,G1200&lt;=10863),TEXT(INDIRECT(CHAR(39)&amp;$A1200&amp;CHAR(39)&amp;"!r"&amp;$B1200&amp;"c"&amp;$C1200,0),"dd-mmm-yyyy"),(INDIRECT(CHAR(39)&amp;$A1200&amp;CHAR(39)&amp;"!r"&amp;$B1200&amp;"c"&amp;$C1200,0)))</f>
        <v/>
      </c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</row>
    <row r="1201" ht="13.5" customHeight="1">
      <c r="A1201" s="26" t="s">
        <v>785</v>
      </c>
      <c r="B1201" s="26">
        <f t="shared" si="25"/>
        <v>12</v>
      </c>
      <c r="C1201" s="26">
        <f t="shared" si="11"/>
        <v>17</v>
      </c>
      <c r="D1201" s="26"/>
      <c r="E1201" s="26">
        <f>plan_id</f>
        <v>510</v>
      </c>
      <c r="F1201" s="26">
        <f t="shared" si="1"/>
        <v>2009</v>
      </c>
      <c r="G1201" s="26">
        <f>VLOOKUP(INDIRECT(CHAR(39)&amp;$A1201&amp;CHAR(39)&amp;"!r2c"&amp;$C1201,0),variables,2,0)</f>
        <v>10933</v>
      </c>
      <c r="H1201" s="31">
        <f t="array" ref="H1201">IF(AND(G1201&gt;=10861,G1201&lt;=10863),TEXT(INDIRECT(CHAR(39)&amp;$A1201&amp;CHAR(39)&amp;"!r"&amp;$B1201&amp;"c"&amp;$C1201,0),"dd-mmm-yyyy"),(INDIRECT(CHAR(39)&amp;$A1201&amp;CHAR(39)&amp;"!r"&amp;$B1201&amp;"c"&amp;$C1201,0)))</f>
        <v>0.257</v>
      </c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</row>
    <row r="1202" ht="13.5" customHeight="1">
      <c r="A1202" s="26" t="s">
        <v>785</v>
      </c>
      <c r="B1202" s="26">
        <f t="shared" si="25"/>
        <v>12</v>
      </c>
      <c r="C1202" s="26">
        <f t="shared" si="11"/>
        <v>18</v>
      </c>
      <c r="D1202" s="26"/>
      <c r="E1202" s="26">
        <f>plan_id</f>
        <v>510</v>
      </c>
      <c r="F1202" s="26">
        <f t="shared" si="1"/>
        <v>2009</v>
      </c>
      <c r="G1202" s="26">
        <f>VLOOKUP(INDIRECT(CHAR(39)&amp;$A1202&amp;CHAR(39)&amp;"!r2c"&amp;$C1202,0),variables,2,0)</f>
        <v>10934</v>
      </c>
      <c r="H1202" s="31">
        <f t="array" ref="H1202">IF(AND(G1202&gt;=10861,G1202&lt;=10863),TEXT(INDIRECT(CHAR(39)&amp;$A1202&amp;CHAR(39)&amp;"!r"&amp;$B1202&amp;"c"&amp;$C1202,0),"dd-mmm-yyyy"),(INDIRECT(CHAR(39)&amp;$A1202&amp;CHAR(39)&amp;"!r"&amp;$B1202&amp;"c"&amp;$C1202,0)))</f>
        <v>0.0979</v>
      </c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</row>
    <row r="1203" ht="13.5" customHeight="1">
      <c r="A1203" s="26" t="s">
        <v>785</v>
      </c>
      <c r="B1203" s="26">
        <f t="shared" si="25"/>
        <v>12</v>
      </c>
      <c r="C1203" s="26">
        <f t="shared" si="11"/>
        <v>19</v>
      </c>
      <c r="D1203" s="26"/>
      <c r="E1203" s="26">
        <f>plan_id</f>
        <v>510</v>
      </c>
      <c r="F1203" s="26">
        <f t="shared" si="1"/>
        <v>2009</v>
      </c>
      <c r="G1203" s="26">
        <f>VLOOKUP(INDIRECT(CHAR(39)&amp;$A1203&amp;CHAR(39)&amp;"!r2c"&amp;$C1203,0),variables,2,0)</f>
        <v>10935</v>
      </c>
      <c r="H1203" s="28" t="str">
        <f t="array" ref="H1203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</row>
    <row r="1204" ht="13.5" customHeight="1">
      <c r="A1204" s="26" t="s">
        <v>785</v>
      </c>
      <c r="B1204" s="26">
        <f t="shared" si="25"/>
        <v>12</v>
      </c>
      <c r="C1204" s="26">
        <f t="shared" si="11"/>
        <v>20</v>
      </c>
      <c r="D1204" s="26"/>
      <c r="E1204" s="26">
        <f>plan_id</f>
        <v>510</v>
      </c>
      <c r="F1204" s="26">
        <f t="shared" si="1"/>
        <v>2009</v>
      </c>
      <c r="G1204" s="26">
        <f>VLOOKUP(INDIRECT(CHAR(39)&amp;$A1204&amp;CHAR(39)&amp;"!r2c"&amp;$C1204,0),variables,2,0)</f>
        <v>10937</v>
      </c>
      <c r="H1204" s="31" t="str">
        <f t="array" ref="H1204">IF(AND(G1204&gt;=10861,G1204&lt;=10863),TEXT(INDIRECT(CHAR(39)&amp;$A1204&amp;CHAR(39)&amp;"!r"&amp;$B1204&amp;"c"&amp;$C1204,0),"dd-mmm-yyyy"),(INDIRECT(CHAR(39)&amp;$A1204&amp;CHAR(39)&amp;"!r"&amp;$B1204&amp;"c"&amp;$C1204,0)))</f>
        <v/>
      </c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</row>
    <row r="1205" ht="13.5" customHeight="1">
      <c r="A1205" s="26" t="s">
        <v>785</v>
      </c>
      <c r="B1205" s="26">
        <f t="shared" si="25"/>
        <v>12</v>
      </c>
      <c r="C1205" s="26">
        <f t="shared" si="11"/>
        <v>21</v>
      </c>
      <c r="D1205" s="26"/>
      <c r="E1205" s="26">
        <f>plan_id</f>
        <v>510</v>
      </c>
      <c r="F1205" s="26">
        <f t="shared" si="1"/>
        <v>2009</v>
      </c>
      <c r="G1205" s="26">
        <f>VLOOKUP(INDIRECT(CHAR(39)&amp;$A1205&amp;CHAR(39)&amp;"!r2c"&amp;$C1205,0),variables,2,0)</f>
        <v>10938</v>
      </c>
      <c r="H1205" s="31" t="str">
        <f t="array" ref="H1205">IF(AND(G1205&gt;=10861,G1205&lt;=10863),TEXT(INDIRECT(CHAR(39)&amp;$A1205&amp;CHAR(39)&amp;"!r"&amp;$B1205&amp;"c"&amp;$C1205,0),"dd-mmm-yyyy"),(INDIRECT(CHAR(39)&amp;$A1205&amp;CHAR(39)&amp;"!r"&amp;$B1205&amp;"c"&amp;$C1205,0)))</f>
        <v/>
      </c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</row>
    <row r="1206" ht="13.5" customHeight="1">
      <c r="A1206" s="26" t="s">
        <v>785</v>
      </c>
      <c r="B1206" s="26">
        <f t="shared" si="25"/>
        <v>12</v>
      </c>
      <c r="C1206" s="26">
        <f t="shared" si="11"/>
        <v>22</v>
      </c>
      <c r="D1206" s="26"/>
      <c r="E1206" s="26">
        <f>plan_id</f>
        <v>510</v>
      </c>
      <c r="F1206" s="26">
        <f t="shared" si="1"/>
        <v>2009</v>
      </c>
      <c r="G1206" s="26">
        <f>VLOOKUP(INDIRECT(CHAR(39)&amp;$A1206&amp;CHAR(39)&amp;"!r2c"&amp;$C1206,0),variables,2,0)</f>
        <v>11007</v>
      </c>
      <c r="H1206" s="28" t="str">
        <f t="array" ref="H1206">IF(AND(G1206&gt;=10861,G1206&lt;=10863),TEXT(INDIRECT(CHAR(39)&amp;$A1206&amp;CHAR(39)&amp;"!r"&amp;$B1206&amp;"c"&amp;$C1206,0),"dd-mmm-yyyy"),(INDIRECT(CHAR(39)&amp;$A1206&amp;CHAR(39)&amp;"!r"&amp;$B1206&amp;"c"&amp;$C1206,0)))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</row>
    <row r="1207" ht="13.5" customHeight="1">
      <c r="A1207" s="26" t="s">
        <v>785</v>
      </c>
      <c r="B1207" s="26">
        <f t="shared" si="25"/>
        <v>12</v>
      </c>
      <c r="C1207" s="26">
        <f t="shared" si="11"/>
        <v>23</v>
      </c>
      <c r="D1207" s="26"/>
      <c r="E1207" s="26">
        <f>plan_id</f>
        <v>510</v>
      </c>
      <c r="F1207" s="26">
        <f t="shared" si="1"/>
        <v>2009</v>
      </c>
      <c r="G1207" s="26">
        <f>VLOOKUP(INDIRECT(CHAR(39)&amp;$A1207&amp;CHAR(39)&amp;"!r2c"&amp;$C1207,0),variables,2,0)</f>
        <v>10941</v>
      </c>
      <c r="H1207" s="28" t="str">
        <f t="array" ref="H1207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</row>
    <row r="1208" ht="13.5" customHeight="1">
      <c r="A1208" s="26" t="s">
        <v>785</v>
      </c>
      <c r="B1208" s="26">
        <f t="shared" si="25"/>
        <v>12</v>
      </c>
      <c r="C1208" s="26">
        <f t="shared" si="11"/>
        <v>24</v>
      </c>
      <c r="D1208" s="26"/>
      <c r="E1208" s="26">
        <f>plan_id</f>
        <v>510</v>
      </c>
      <c r="F1208" s="26">
        <f t="shared" si="1"/>
        <v>2009</v>
      </c>
      <c r="G1208" s="26">
        <f>VLOOKUP(INDIRECT(CHAR(39)&amp;$A1208&amp;CHAR(39)&amp;"!r2c"&amp;$C1208,0),variables,2,0)</f>
        <v>10942</v>
      </c>
      <c r="H1208" s="28" t="str">
        <f t="array" ref="H1208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</row>
    <row r="1209" ht="13.5" customHeight="1">
      <c r="A1209" s="26" t="s">
        <v>785</v>
      </c>
      <c r="B1209" s="26">
        <f t="shared" si="25"/>
        <v>12</v>
      </c>
      <c r="C1209" s="26">
        <f t="shared" si="11"/>
        <v>25</v>
      </c>
      <c r="D1209" s="26"/>
      <c r="E1209" s="26">
        <f>plan_id</f>
        <v>510</v>
      </c>
      <c r="F1209" s="26">
        <f t="shared" si="1"/>
        <v>2009</v>
      </c>
      <c r="G1209" s="26">
        <f>VLOOKUP(INDIRECT(CHAR(39)&amp;$A1209&amp;CHAR(39)&amp;"!r2c"&amp;$C1209,0),variables,2,0)</f>
        <v>10701</v>
      </c>
      <c r="H1209" s="31">
        <f t="array" ref="H1209">IF(AND(G1209&gt;=10861,G1209&lt;=10863),TEXT(INDIRECT(CHAR(39)&amp;$A1209&amp;CHAR(39)&amp;"!r"&amp;$B1209&amp;"c"&amp;$C1209,0),"dd-mmm-yyyy"),(INDIRECT(CHAR(39)&amp;$A1209&amp;CHAR(39)&amp;"!r"&amp;$B1209&amp;"c"&amp;$C1209,0)))</f>
        <v>0.03</v>
      </c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</row>
    <row r="1210" ht="13.5" customHeight="1">
      <c r="A1210" s="26" t="s">
        <v>785</v>
      </c>
      <c r="B1210" s="26">
        <f t="shared" si="25"/>
        <v>12</v>
      </c>
      <c r="C1210" s="26">
        <f t="shared" si="11"/>
        <v>26</v>
      </c>
      <c r="D1210" s="26"/>
      <c r="E1210" s="26">
        <f>plan_id</f>
        <v>510</v>
      </c>
      <c r="F1210" s="26">
        <f t="shared" si="1"/>
        <v>2009</v>
      </c>
      <c r="G1210" s="26">
        <f>VLOOKUP(INDIRECT(CHAR(39)&amp;$A1210&amp;CHAR(39)&amp;"!r2c"&amp;$C1210,0),variables,2,0)</f>
        <v>10702</v>
      </c>
      <c r="H1210" s="31" t="str">
        <f t="array" ref="H1210">IF(AND(G1210&gt;=10861,G1210&lt;=10863),TEXT(INDIRECT(CHAR(39)&amp;$A1210&amp;CHAR(39)&amp;"!r"&amp;$B1210&amp;"c"&amp;$C1210,0),"dd-mmm-yyyy"),(INDIRECT(CHAR(39)&amp;$A1210&amp;CHAR(39)&amp;"!r"&amp;$B1210&amp;"c"&amp;$C1210,0)))</f>
        <v/>
      </c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</row>
    <row r="1211" ht="13.5" customHeight="1">
      <c r="A1211" s="26" t="s">
        <v>785</v>
      </c>
      <c r="B1211" s="26">
        <f t="shared" si="25"/>
        <v>12</v>
      </c>
      <c r="C1211" s="26">
        <f t="shared" si="11"/>
        <v>27</v>
      </c>
      <c r="D1211" s="26"/>
      <c r="E1211" s="26">
        <f>plan_id</f>
        <v>510</v>
      </c>
      <c r="F1211" s="26">
        <f t="shared" si="1"/>
        <v>2009</v>
      </c>
      <c r="G1211" s="26">
        <f>VLOOKUP(INDIRECT(CHAR(39)&amp;$A1211&amp;CHAR(39)&amp;"!r2c"&amp;$C1211,0),variables,2,0)</f>
        <v>10943</v>
      </c>
      <c r="H1211" s="31" t="str">
        <f t="array" ref="H1211">IF(AND(G1211&gt;=10861,G1211&lt;=10863),TEXT(INDIRECT(CHAR(39)&amp;$A1211&amp;CHAR(39)&amp;"!r"&amp;$B1211&amp;"c"&amp;$C1211,0),"dd-mmm-yyyy"),(INDIRECT(CHAR(39)&amp;$A1211&amp;CHAR(39)&amp;"!r"&amp;$B1211&amp;"c"&amp;$C1211,0)))</f>
        <v/>
      </c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</row>
    <row r="1212" ht="13.5" customHeight="1">
      <c r="A1212" s="26" t="s">
        <v>785</v>
      </c>
      <c r="B1212" s="26">
        <f t="shared" si="25"/>
        <v>12</v>
      </c>
      <c r="C1212" s="26">
        <f t="shared" si="11"/>
        <v>28</v>
      </c>
      <c r="D1212" s="26"/>
      <c r="E1212" s="26">
        <f>plan_id</f>
        <v>510</v>
      </c>
      <c r="F1212" s="26">
        <f t="shared" si="1"/>
        <v>2009</v>
      </c>
      <c r="G1212" s="26">
        <f>VLOOKUP(INDIRECT(CHAR(39)&amp;$A1212&amp;CHAR(39)&amp;"!r2c"&amp;$C1212,0),variables,2,0)</f>
        <v>10944</v>
      </c>
      <c r="H1212" s="28" t="str">
        <f t="array" ref="H1212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</row>
    <row r="1213" ht="13.5" customHeight="1">
      <c r="A1213" s="26" t="s">
        <v>785</v>
      </c>
      <c r="B1213" s="26">
        <f t="shared" si="25"/>
        <v>12</v>
      </c>
      <c r="C1213" s="26">
        <f t="shared" si="11"/>
        <v>29</v>
      </c>
      <c r="D1213" s="26"/>
      <c r="E1213" s="26">
        <f>plan_id</f>
        <v>510</v>
      </c>
      <c r="F1213" s="26">
        <f t="shared" si="1"/>
        <v>2009</v>
      </c>
      <c r="G1213" s="26">
        <f>VLOOKUP(INDIRECT(CHAR(39)&amp;$A1213&amp;CHAR(39)&amp;"!r2c"&amp;$C1213,0),variables,2,0)</f>
        <v>10945</v>
      </c>
      <c r="H1213" s="28" t="str">
        <f t="array" ref="H1213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</row>
    <row r="1214" ht="13.5" customHeight="1">
      <c r="A1214" s="26" t="s">
        <v>785</v>
      </c>
      <c r="B1214" s="26">
        <f t="shared" si="25"/>
        <v>12</v>
      </c>
      <c r="C1214" s="26">
        <f t="shared" si="11"/>
        <v>30</v>
      </c>
      <c r="D1214" s="26"/>
      <c r="E1214" s="26">
        <f>plan_id</f>
        <v>510</v>
      </c>
      <c r="F1214" s="26">
        <f t="shared" si="1"/>
        <v>2009</v>
      </c>
      <c r="G1214" s="26">
        <f>VLOOKUP(INDIRECT(CHAR(39)&amp;$A1214&amp;CHAR(39)&amp;"!r2c"&amp;$C1214,0),variables,2,0)</f>
        <v>10947</v>
      </c>
      <c r="H1214" s="28" t="str">
        <f t="array" ref="H1214">IF(AND(G1214&gt;=10861,G1214&lt;=10863),TEXT(INDIRECT(CHAR(39)&amp;$A1214&amp;CHAR(39)&amp;"!r"&amp;$B1214&amp;"c"&amp;$C1214,0),"dd-mmm-yyyy"),(INDIRECT(CHAR(39)&amp;$A1214&amp;CHAR(39)&amp;"!r"&amp;$B1214&amp;"c"&amp;$C1214,0)))</f>
        <v/>
      </c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</row>
    <row r="1215" ht="13.5" customHeight="1">
      <c r="A1215" s="26" t="s">
        <v>785</v>
      </c>
      <c r="B1215" s="26">
        <f t="shared" si="25"/>
        <v>12</v>
      </c>
      <c r="C1215" s="26">
        <f t="shared" si="11"/>
        <v>31</v>
      </c>
      <c r="D1215" s="26"/>
      <c r="E1215" s="26">
        <f>plan_id</f>
        <v>510</v>
      </c>
      <c r="F1215" s="26">
        <f t="shared" si="1"/>
        <v>2009</v>
      </c>
      <c r="G1215" s="26">
        <f>VLOOKUP(INDIRECT(CHAR(39)&amp;$A1215&amp;CHAR(39)&amp;"!r2c"&amp;$C1215,0),variables,2,0)</f>
        <v>10948</v>
      </c>
      <c r="H1215" s="28" t="str">
        <f t="array" ref="H1215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</row>
    <row r="1216" ht="13.5" customHeight="1">
      <c r="A1216" s="26" t="s">
        <v>785</v>
      </c>
      <c r="B1216" s="26">
        <f t="shared" si="25"/>
        <v>12</v>
      </c>
      <c r="C1216" s="26">
        <f t="shared" si="11"/>
        <v>32</v>
      </c>
      <c r="D1216" s="26"/>
      <c r="E1216" s="26">
        <f>plan_id</f>
        <v>510</v>
      </c>
      <c r="F1216" s="26">
        <f t="shared" si="1"/>
        <v>2009</v>
      </c>
      <c r="G1216" s="26">
        <f>VLOOKUP(INDIRECT(CHAR(39)&amp;$A1216&amp;CHAR(39)&amp;"!r2c"&amp;$C1216,0),variables,2,0)</f>
        <v>10949</v>
      </c>
      <c r="H1216" s="28" t="str">
        <f t="array" ref="H1216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</row>
    <row r="1217" ht="13.5" customHeight="1">
      <c r="A1217" s="26" t="s">
        <v>785</v>
      </c>
      <c r="B1217" s="26">
        <f t="shared" si="25"/>
        <v>12</v>
      </c>
      <c r="C1217" s="26">
        <f t="shared" si="11"/>
        <v>33</v>
      </c>
      <c r="D1217" s="26"/>
      <c r="E1217" s="26">
        <f>plan_id</f>
        <v>510</v>
      </c>
      <c r="F1217" s="26">
        <f t="shared" si="1"/>
        <v>2009</v>
      </c>
      <c r="G1217" s="26">
        <f>VLOOKUP(INDIRECT(CHAR(39)&amp;$A1217&amp;CHAR(39)&amp;"!r2c"&amp;$C1217,0),variables,2,0)</f>
        <v>10951</v>
      </c>
      <c r="H1217" s="28" t="str">
        <f t="array" ref="H1217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</row>
    <row r="1218" ht="13.5" customHeight="1">
      <c r="A1218" s="26" t="s">
        <v>785</v>
      </c>
      <c r="B1218" s="26">
        <f t="shared" si="25"/>
        <v>12</v>
      </c>
      <c r="C1218" s="26">
        <f t="shared" si="11"/>
        <v>34</v>
      </c>
      <c r="D1218" s="26"/>
      <c r="E1218" s="26">
        <f>plan_id</f>
        <v>510</v>
      </c>
      <c r="F1218" s="26">
        <f t="shared" si="1"/>
        <v>2009</v>
      </c>
      <c r="G1218" s="26">
        <f>VLOOKUP(INDIRECT(CHAR(39)&amp;$A1218&amp;CHAR(39)&amp;"!r2c"&amp;$C1218,0),variables,2,0)</f>
        <v>10950</v>
      </c>
      <c r="H1218" s="28" t="str">
        <f t="array" ref="H1218">IF(AND(G1218&gt;=10861,G1218&lt;=10863),TEXT(INDIRECT(CHAR(39)&amp;$A1218&amp;CHAR(39)&amp;"!r"&amp;$B1218&amp;"c"&amp;$C1218,0),"dd-mmm-yyyy"),(INDIRECT(CHAR(39)&amp;$A1218&amp;CHAR(39)&amp;"!r"&amp;$B1218&amp;"c"&amp;$C1218,0)))</f>
        <v/>
      </c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</row>
    <row r="1219" ht="13.5" customHeight="1">
      <c r="A1219" s="26" t="s">
        <v>785</v>
      </c>
      <c r="B1219" s="26">
        <f t="shared" si="25"/>
        <v>12</v>
      </c>
      <c r="C1219" s="26">
        <f t="shared" si="11"/>
        <v>35</v>
      </c>
      <c r="D1219" s="26"/>
      <c r="E1219" s="26">
        <f>plan_id</f>
        <v>510</v>
      </c>
      <c r="F1219" s="26">
        <f t="shared" si="1"/>
        <v>2009</v>
      </c>
      <c r="G1219" s="26">
        <f>VLOOKUP(INDIRECT(CHAR(39)&amp;$A1219&amp;CHAR(39)&amp;"!r2c"&amp;$C1219,0),variables,2,0)</f>
        <v>10954</v>
      </c>
      <c r="H1219" s="31">
        <f t="array" ref="H1219">IF(AND(G1219&gt;=10861,G1219&lt;=10863),TEXT(INDIRECT(CHAR(39)&amp;$A1219&amp;CHAR(39)&amp;"!r"&amp;$B1219&amp;"c"&amp;$C1219,0),"dd-mmm-yyyy"),(INDIRECT(CHAR(39)&amp;$A1219&amp;CHAR(39)&amp;"!r"&amp;$B1219&amp;"c"&amp;$C1219,0)))</f>
        <v>0.035</v>
      </c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</row>
    <row r="1220" ht="13.5" customHeight="1">
      <c r="A1220" s="26" t="s">
        <v>785</v>
      </c>
      <c r="B1220" s="26">
        <f t="shared" si="25"/>
        <v>12</v>
      </c>
      <c r="C1220" s="26">
        <f t="shared" si="11"/>
        <v>36</v>
      </c>
      <c r="D1220" s="26"/>
      <c r="E1220" s="26">
        <f>plan_id</f>
        <v>510</v>
      </c>
      <c r="F1220" s="26">
        <f t="shared" si="1"/>
        <v>2009</v>
      </c>
      <c r="G1220" s="26">
        <f>VLOOKUP(INDIRECT(CHAR(39)&amp;$A1220&amp;CHAR(39)&amp;"!r2c"&amp;$C1220,0),variables,2,0)</f>
        <v>10955</v>
      </c>
      <c r="H1220" s="31">
        <f t="array" ref="H1220">IF(AND(G1220&gt;=10861,G1220&lt;=10863),TEXT(INDIRECT(CHAR(39)&amp;$A1220&amp;CHAR(39)&amp;"!r"&amp;$B1220&amp;"c"&amp;$C1220,0),"dd-mmm-yyyy"),(INDIRECT(CHAR(39)&amp;$A1220&amp;CHAR(39)&amp;"!r"&amp;$B1220&amp;"c"&amp;$C1220,0)))</f>
        <v>0.085</v>
      </c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</row>
    <row r="1221" ht="13.5" customHeight="1">
      <c r="A1221" s="26" t="s">
        <v>785</v>
      </c>
      <c r="B1221" s="26">
        <f t="shared" si="25"/>
        <v>12</v>
      </c>
      <c r="C1221" s="26">
        <f t="shared" si="11"/>
        <v>37</v>
      </c>
      <c r="D1221" s="26"/>
      <c r="E1221" s="26">
        <f>plan_id</f>
        <v>510</v>
      </c>
      <c r="F1221" s="26">
        <f t="shared" si="1"/>
        <v>2009</v>
      </c>
      <c r="G1221" s="26">
        <f>VLOOKUP(INDIRECT(CHAR(39)&amp;$A1221&amp;CHAR(39)&amp;"!r2c"&amp;$C1221,0),variables,2,0)</f>
        <v>10956</v>
      </c>
      <c r="H1221" s="31" t="str">
        <f t="array" ref="H1221">IF(AND(G1221&gt;=10861,G1221&lt;=10863),TEXT(INDIRECT(CHAR(39)&amp;$A1221&amp;CHAR(39)&amp;"!r"&amp;$B1221&amp;"c"&amp;$C1221,0),"dd-mmm-yyyy"),(INDIRECT(CHAR(39)&amp;$A1221&amp;CHAR(39)&amp;"!r"&amp;$B1221&amp;"c"&amp;$C1221,0)))</f>
        <v/>
      </c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</row>
    <row r="1222" ht="13.5" customHeight="1">
      <c r="A1222" s="26" t="s">
        <v>785</v>
      </c>
      <c r="B1222" s="26">
        <f t="shared" si="25"/>
        <v>12</v>
      </c>
      <c r="C1222" s="26">
        <f t="shared" si="11"/>
        <v>38</v>
      </c>
      <c r="D1222" s="26"/>
      <c r="E1222" s="26">
        <f>plan_id</f>
        <v>510</v>
      </c>
      <c r="F1222" s="26">
        <f t="shared" si="1"/>
        <v>2009</v>
      </c>
      <c r="G1222" s="26">
        <f>VLOOKUP(INDIRECT(CHAR(39)&amp;$A1222&amp;CHAR(39)&amp;"!r2c"&amp;$C1222,0),variables,2,0)</f>
        <v>10959</v>
      </c>
      <c r="H1222" s="28" t="str">
        <f t="array" ref="H1222">IF(AND(G1222&gt;=10861,G1222&lt;=10863),TEXT(INDIRECT(CHAR(39)&amp;$A1222&amp;CHAR(39)&amp;"!r"&amp;$B1222&amp;"c"&amp;$C1222,0),"dd-mmm-yyyy"),(INDIRECT(CHAR(39)&amp;$A1222&amp;CHAR(39)&amp;"!r"&amp;$B1222&amp;"c"&amp;$C1222,0)))</f>
        <v>6.00% – 11.10%</v>
      </c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</row>
    <row r="1223" ht="13.5" customHeight="1">
      <c r="A1223" s="26" t="s">
        <v>785</v>
      </c>
      <c r="B1223" s="26">
        <f t="shared" si="25"/>
        <v>12</v>
      </c>
      <c r="C1223" s="26">
        <f t="shared" si="11"/>
        <v>39</v>
      </c>
      <c r="D1223" s="26"/>
      <c r="E1223" s="26">
        <f>plan_id</f>
        <v>510</v>
      </c>
      <c r="F1223" s="26">
        <f t="shared" si="1"/>
        <v>2009</v>
      </c>
      <c r="G1223" s="26">
        <f>VLOOKUP(INDIRECT(CHAR(39)&amp;$A1223&amp;CHAR(39)&amp;"!r2c"&amp;$C1223,0),variables,2,0)</f>
        <v>10962</v>
      </c>
      <c r="H1223" s="28" t="str">
        <f t="array" ref="H1223">IF(AND(G1223&gt;=10861,G1223&lt;=10863),TEXT(INDIRECT(CHAR(39)&amp;$A1223&amp;CHAR(39)&amp;"!r"&amp;$B1223&amp;"c"&amp;$C1223,0),"dd-mmm-yyyy"),(INDIRECT(CHAR(39)&amp;$A1223&amp;CHAR(39)&amp;"!r"&amp;$B1223&amp;"c"&amp;$C1223,0)))</f>
        <v>Pg.No 44</v>
      </c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</row>
    <row r="1224" ht="13.5" customHeight="1">
      <c r="A1224" s="26" t="s">
        <v>785</v>
      </c>
      <c r="B1224" s="26">
        <f t="shared" si="25"/>
        <v>12</v>
      </c>
      <c r="C1224" s="26">
        <f t="shared" si="11"/>
        <v>40</v>
      </c>
      <c r="D1224" s="26"/>
      <c r="E1224" s="26">
        <f>plan_id</f>
        <v>510</v>
      </c>
      <c r="F1224" s="26">
        <f t="shared" si="1"/>
        <v>2009</v>
      </c>
      <c r="G1224" s="26">
        <f>VLOOKUP(INDIRECT(CHAR(39)&amp;$A1224&amp;CHAR(39)&amp;"!r2c"&amp;$C1224,0),variables,2,0)</f>
        <v>10964</v>
      </c>
      <c r="H1224" s="28" t="str">
        <f t="array" ref="H1224">IF(AND(G1224&gt;=10861,G1224&lt;=10863),TEXT(INDIRECT(CHAR(39)&amp;$A1224&amp;CHAR(39)&amp;"!r"&amp;$B1224&amp;"c"&amp;$C1224,0),"dd-mmm-yyyy"),(INDIRECT(CHAR(39)&amp;$A1224&amp;CHAR(39)&amp;"!r"&amp;$B1224&amp;"c"&amp;$C1224,0)))</f>
        <v>Pg.No 45</v>
      </c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</row>
    <row r="1225" ht="13.5" customHeight="1">
      <c r="A1225" s="26" t="s">
        <v>785</v>
      </c>
      <c r="B1225" s="26">
        <f t="shared" si="25"/>
        <v>12</v>
      </c>
      <c r="C1225" s="26">
        <f t="shared" si="11"/>
        <v>41</v>
      </c>
      <c r="D1225" s="26"/>
      <c r="E1225" s="26">
        <f>plan_id</f>
        <v>510</v>
      </c>
      <c r="F1225" s="26">
        <f t="shared" si="1"/>
        <v>2009</v>
      </c>
      <c r="G1225" s="26">
        <f>VLOOKUP(INDIRECT(CHAR(39)&amp;$A1225&amp;CHAR(39)&amp;"!r2c"&amp;$C1225,0),variables,2,0)</f>
        <v>10967</v>
      </c>
      <c r="H1225" s="28" t="str">
        <f t="array" ref="H1225">IF(AND(G1225&gt;=10861,G1225&lt;=10863),TEXT(INDIRECT(CHAR(39)&amp;$A1225&amp;CHAR(39)&amp;"!r"&amp;$B1225&amp;"c"&amp;$C1225,0),"dd-mmm-yyyy"),(INDIRECT(CHAR(39)&amp;$A1225&amp;CHAR(39)&amp;"!r"&amp;$B1225&amp;"c"&amp;$C1225,0)))</f>
        <v>1995 George B. Buck Mortality Table</v>
      </c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</row>
    <row r="1226" ht="13.5" customHeight="1">
      <c r="A1226" s="26" t="s">
        <v>785</v>
      </c>
      <c r="B1226" s="26">
        <f t="shared" si="25"/>
        <v>12</v>
      </c>
      <c r="C1226" s="26">
        <f t="shared" si="11"/>
        <v>42</v>
      </c>
      <c r="D1226" s="26"/>
      <c r="E1226" s="26">
        <f>plan_id</f>
        <v>510</v>
      </c>
      <c r="F1226" s="26">
        <f t="shared" si="1"/>
        <v>2009</v>
      </c>
      <c r="G1226" s="26">
        <f>VLOOKUP(INDIRECT(CHAR(39)&amp;$A1226&amp;CHAR(39)&amp;"!r2c"&amp;$C1226,0),variables,2,0)</f>
        <v>10968</v>
      </c>
      <c r="H1226" s="28">
        <f t="array" ref="H1226">IF(AND(G1226&gt;=10861,G1226&lt;=10863),TEXT(INDIRECT(CHAR(39)&amp;$A1226&amp;CHAR(39)&amp;"!r"&amp;$B1226&amp;"c"&amp;$C1226,0),"dd-mmm-yyyy"),(INDIRECT(CHAR(39)&amp;$A1226&amp;CHAR(39)&amp;"!r"&amp;$B1226&amp;"c"&amp;$C1226,0)))</f>
        <v>1995</v>
      </c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</row>
    <row r="1227" ht="13.5" customHeight="1">
      <c r="A1227" s="26" t="s">
        <v>785</v>
      </c>
      <c r="B1227" s="26">
        <f t="shared" si="25"/>
        <v>12</v>
      </c>
      <c r="C1227" s="26">
        <f t="shared" si="11"/>
        <v>43</v>
      </c>
      <c r="D1227" s="26"/>
      <c r="E1227" s="26">
        <f>plan_id</f>
        <v>510</v>
      </c>
      <c r="F1227" s="26">
        <f t="shared" si="1"/>
        <v>2009</v>
      </c>
      <c r="G1227" s="26">
        <f>VLOOKUP(INDIRECT(CHAR(39)&amp;$A1227&amp;CHAR(39)&amp;"!r2c"&amp;$C1227,0),variables,2,0)</f>
        <v>10969</v>
      </c>
      <c r="H1227" s="28" t="str">
        <f t="array" ref="H1227">IF(AND(G1227&gt;=10861,G1227&lt;=10863),TEXT(INDIRECT(CHAR(39)&amp;$A1227&amp;CHAR(39)&amp;"!r"&amp;$B1227&amp;"c"&amp;$C1227,0),"dd-mmm-yyyy"),(INDIRECT(CHAR(39)&amp;$A1227&amp;CHAR(39)&amp;"!r"&amp;$B1227&amp;"c"&amp;$C1227,0)))</f>
        <v>Annuitants: Male - projected 16 years, Female - projected 1 year; Beneficiaries - projected 1 year; Scale AA</v>
      </c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</row>
    <row r="1228" ht="13.5" customHeight="1">
      <c r="A1228" s="26" t="s">
        <v>785</v>
      </c>
      <c r="B1228" s="26">
        <f t="shared" si="25"/>
        <v>12</v>
      </c>
      <c r="C1228" s="26">
        <f t="shared" si="11"/>
        <v>44</v>
      </c>
      <c r="D1228" s="26"/>
      <c r="E1228" s="26">
        <f>plan_id</f>
        <v>510</v>
      </c>
      <c r="F1228" s="26">
        <f t="shared" si="1"/>
        <v>2009</v>
      </c>
      <c r="G1228" s="26">
        <f>VLOOKUP(INDIRECT(CHAR(39)&amp;$A1228&amp;CHAR(39)&amp;"!r2c"&amp;$C1228,0),variables,2,0)</f>
        <v>10970</v>
      </c>
      <c r="H1228" s="28" t="str">
        <f t="array" ref="H1228">IF(AND(G1228&gt;=10861,G1228&lt;=10863),TEXT(INDIRECT(CHAR(39)&amp;$A1228&amp;CHAR(39)&amp;"!r"&amp;$B1228&amp;"c"&amp;$C1228,0),"dd-mmm-yyyy"),(INDIRECT(CHAR(39)&amp;$A1228&amp;CHAR(39)&amp;"!r"&amp;$B1228&amp;"c"&amp;$C1228,0)))</f>
        <v/>
      </c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</row>
    <row r="1229" ht="13.5" customHeight="1">
      <c r="A1229" s="26" t="s">
        <v>785</v>
      </c>
      <c r="B1229" s="26">
        <f t="shared" si="25"/>
        <v>12</v>
      </c>
      <c r="C1229" s="26">
        <f t="shared" si="11"/>
        <v>45</v>
      </c>
      <c r="D1229" s="26"/>
      <c r="E1229" s="26">
        <f>plan_id</f>
        <v>510</v>
      </c>
      <c r="F1229" s="26">
        <f t="shared" si="1"/>
        <v>2009</v>
      </c>
      <c r="G1229" s="26">
        <f>VLOOKUP(INDIRECT(CHAR(39)&amp;$A1229&amp;CHAR(39)&amp;"!r2c"&amp;$C1229,0),variables,2,0)</f>
        <v>10971</v>
      </c>
      <c r="H1229" s="28" t="str">
        <f t="array" ref="H1229">IF(AND(G1229&gt;=10861,G1229&lt;=10863),TEXT(INDIRECT(CHAR(39)&amp;$A1229&amp;CHAR(39)&amp;"!r"&amp;$B1229&amp;"c"&amp;$C1229,0),"dd-mmm-yyyy"),(INDIRECT(CHAR(39)&amp;$A1229&amp;CHAR(39)&amp;"!r"&amp;$B1229&amp;"c"&amp;$C1229,0)))</f>
        <v>Beneficiaries - Males: 2 Years, Female: 1 year</v>
      </c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</row>
    <row r="1230" ht="13.5" customHeight="1">
      <c r="A1230" s="26" t="s">
        <v>785</v>
      </c>
      <c r="B1230" s="26">
        <f t="shared" si="25"/>
        <v>12</v>
      </c>
      <c r="C1230" s="26">
        <f t="shared" si="11"/>
        <v>46</v>
      </c>
      <c r="D1230" s="26"/>
      <c r="E1230" s="26">
        <f>plan_id</f>
        <v>510</v>
      </c>
      <c r="F1230" s="26">
        <f t="shared" si="1"/>
        <v>2009</v>
      </c>
      <c r="G1230" s="26">
        <f>VLOOKUP(INDIRECT(CHAR(39)&amp;$A1230&amp;CHAR(39)&amp;"!r2c"&amp;$C1230,0),variables,2,0)</f>
        <v>10972</v>
      </c>
      <c r="H1230" s="28" t="str">
        <f t="array" ref="H1230">IF(AND(G1230&gt;=10861,G1230&lt;=10863),TEXT(INDIRECT(CHAR(39)&amp;$A1230&amp;CHAR(39)&amp;"!r"&amp;$B1230&amp;"c"&amp;$C1230,0),"dd-mmm-yyyy"),(INDIRECT(CHAR(39)&amp;$A1230&amp;CHAR(39)&amp;"!r"&amp;$B1230&amp;"c"&amp;$C1230,0)))</f>
        <v>Level Percent Open</v>
      </c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</row>
    <row r="1231" ht="13.5" customHeight="1">
      <c r="A1231" s="26" t="s">
        <v>785</v>
      </c>
      <c r="B1231" s="26">
        <f t="shared" si="25"/>
        <v>12</v>
      </c>
      <c r="C1231" s="26">
        <f t="shared" si="11"/>
        <v>47</v>
      </c>
      <c r="D1231" s="26"/>
      <c r="E1231" s="26">
        <f>plan_id</f>
        <v>510</v>
      </c>
      <c r="F1231" s="26">
        <f t="shared" si="1"/>
        <v>2009</v>
      </c>
      <c r="G1231" s="26">
        <f>VLOOKUP(INDIRECT(CHAR(39)&amp;$A1231&amp;CHAR(39)&amp;"!r2c"&amp;$C1231,0),variables,2,0)</f>
        <v>10973</v>
      </c>
      <c r="H1231" s="28" t="str">
        <f t="array" ref="H1231">IF(AND(G1231&gt;=10861,G1231&lt;=10863),TEXT(INDIRECT(CHAR(39)&amp;$A1231&amp;CHAR(39)&amp;"!r"&amp;$B1231&amp;"c"&amp;$C1231,0),"dd-mmm-yyyy"),(INDIRECT(CHAR(39)&amp;$A1231&amp;CHAR(39)&amp;"!r"&amp;$B1231&amp;"c"&amp;$C1231,0)))</f>
        <v>30 years</v>
      </c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</row>
    <row r="1232" ht="13.5" customHeight="1">
      <c r="A1232" s="26" t="s">
        <v>785</v>
      </c>
      <c r="B1232" s="26">
        <f t="shared" si="25"/>
        <v>12</v>
      </c>
      <c r="C1232" s="26">
        <f t="shared" si="11"/>
        <v>48</v>
      </c>
      <c r="D1232" s="26"/>
      <c r="E1232" s="26">
        <f>plan_id</f>
        <v>510</v>
      </c>
      <c r="F1232" s="26">
        <f t="shared" si="1"/>
        <v>2009</v>
      </c>
      <c r="G1232" s="26">
        <f>VLOOKUP(INDIRECT(CHAR(39)&amp;$A1232&amp;CHAR(39)&amp;"!r2c"&amp;$C1232,0),variables,2,0)</f>
        <v>10975</v>
      </c>
      <c r="H1232" s="28" t="str">
        <f t="array" ref="H1232">IF(AND(G1232&gt;=10861,G1232&lt;=10863),TEXT(INDIRECT(CHAR(39)&amp;$A1232&amp;CHAR(39)&amp;"!r"&amp;$B1232&amp;"c"&amp;$C1232,0),"dd-mmm-yyyy"),(INDIRECT(CHAR(39)&amp;$A1232&amp;CHAR(39)&amp;"!r"&amp;$B1232&amp;"c"&amp;$C1232,0)))</f>
        <v>PUC</v>
      </c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</row>
    <row r="1233" ht="13.5" customHeight="1">
      <c r="A1233" s="26" t="s">
        <v>785</v>
      </c>
      <c r="B1233" s="26">
        <f t="shared" si="25"/>
        <v>12</v>
      </c>
      <c r="C1233" s="26">
        <f t="shared" si="11"/>
        <v>49</v>
      </c>
      <c r="D1233" s="26"/>
      <c r="E1233" s="26">
        <f>plan_id</f>
        <v>510</v>
      </c>
      <c r="F1233" s="26">
        <f t="shared" si="1"/>
        <v>2009</v>
      </c>
      <c r="G1233" s="26">
        <f>VLOOKUP(INDIRECT(CHAR(39)&amp;$A1233&amp;CHAR(39)&amp;"!r2c"&amp;$C1233,0),variables,2,0)</f>
        <v>10976</v>
      </c>
      <c r="H1233" s="31">
        <f t="array" ref="H1233">IF(AND(G1233&gt;=10861,G1233&lt;=10863),TEXT(INDIRECT(CHAR(39)&amp;$A1233&amp;CHAR(39)&amp;"!r"&amp;$B1233&amp;"c"&amp;$C1233,0),"dd-mmm-yyyy"),(INDIRECT(CHAR(39)&amp;$A1233&amp;CHAR(39)&amp;"!r"&amp;$B1233&amp;"c"&amp;$C1233,0)))</f>
        <v>0.085</v>
      </c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</row>
    <row r="1234" ht="13.5" customHeight="1">
      <c r="A1234" s="26" t="s">
        <v>785</v>
      </c>
      <c r="B1234" s="26">
        <f t="shared" si="25"/>
        <v>12</v>
      </c>
      <c r="C1234" s="26">
        <f t="shared" si="11"/>
        <v>50</v>
      </c>
      <c r="D1234" s="26"/>
      <c r="E1234" s="26">
        <f>plan_id</f>
        <v>510</v>
      </c>
      <c r="F1234" s="26">
        <f t="shared" si="1"/>
        <v>2009</v>
      </c>
      <c r="G1234" s="26">
        <f>VLOOKUP(INDIRECT(CHAR(39)&amp;$A1234&amp;CHAR(39)&amp;"!r2c"&amp;$C1234,0),variables,2,0)</f>
        <v>10977</v>
      </c>
      <c r="H1234" s="28" t="str">
        <f t="array" ref="H1234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</row>
    <row r="1235" ht="13.5" customHeight="1">
      <c r="A1235" s="26" t="s">
        <v>785</v>
      </c>
      <c r="B1235" s="26">
        <f t="shared" si="25"/>
        <v>12</v>
      </c>
      <c r="C1235" s="26">
        <f t="shared" si="11"/>
        <v>51</v>
      </c>
      <c r="D1235" s="26"/>
      <c r="E1235" s="26">
        <f>plan_id</f>
        <v>510</v>
      </c>
      <c r="F1235" s="26">
        <f t="shared" si="1"/>
        <v>2009</v>
      </c>
      <c r="G1235" s="26">
        <f>VLOOKUP(INDIRECT(CHAR(39)&amp;$A1235&amp;CHAR(39)&amp;"!r2c"&amp;$C1235,0),variables,2,0)</f>
        <v>10978</v>
      </c>
      <c r="H1235" s="31">
        <f t="array" ref="H1235">IF(AND(G1235&gt;=10861,G1235&lt;=10863),TEXT(INDIRECT(CHAR(39)&amp;$A1235&amp;CHAR(39)&amp;"!r"&amp;$B1235&amp;"c"&amp;$C1235,0),"dd-mmm-yyyy"),(INDIRECT(CHAR(39)&amp;$A1235&amp;CHAR(39)&amp;"!r"&amp;$B1235&amp;"c"&amp;$C1235,0)))</f>
        <v>0.085</v>
      </c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</row>
    <row r="1236" ht="13.5" customHeight="1">
      <c r="A1236" s="26" t="s">
        <v>785</v>
      </c>
      <c r="B1236" s="26">
        <f t="shared" si="25"/>
        <v>12</v>
      </c>
      <c r="C1236" s="26">
        <f t="shared" si="11"/>
        <v>52</v>
      </c>
      <c r="D1236" s="26"/>
      <c r="E1236" s="26">
        <f>plan_id</f>
        <v>510</v>
      </c>
      <c r="F1236" s="26">
        <f t="shared" si="1"/>
        <v>2009</v>
      </c>
      <c r="G1236" s="26">
        <f>VLOOKUP(INDIRECT(CHAR(39)&amp;$A1236&amp;CHAR(39)&amp;"!r2c"&amp;$C1236,0),variables,2,0)</f>
        <v>10979</v>
      </c>
      <c r="H1236" s="28" t="str">
        <f t="array" ref="H1236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</row>
    <row r="1237" ht="13.5" customHeight="1">
      <c r="A1237" s="26" t="s">
        <v>785</v>
      </c>
      <c r="B1237" s="26">
        <f t="shared" si="25"/>
        <v>12</v>
      </c>
      <c r="C1237" s="26">
        <f t="shared" si="11"/>
        <v>53</v>
      </c>
      <c r="D1237" s="26"/>
      <c r="E1237" s="26">
        <f>plan_id</f>
        <v>510</v>
      </c>
      <c r="F1237" s="26">
        <f t="shared" si="1"/>
        <v>2009</v>
      </c>
      <c r="G1237" s="26">
        <f>VLOOKUP(INDIRECT(CHAR(39)&amp;$A1237&amp;CHAR(39)&amp;"!r2c"&amp;$C1237,0),variables,2,0)</f>
        <v>10980</v>
      </c>
      <c r="H1237" s="31">
        <f t="array" ref="H1237">IF(AND(G1237&gt;=10861,G1237&lt;=10863),TEXT(INDIRECT(CHAR(39)&amp;$A1237&amp;CHAR(39)&amp;"!r"&amp;$B1237&amp;"c"&amp;$C1237,0),"dd-mmm-yyyy"),(INDIRECT(CHAR(39)&amp;$A1237&amp;CHAR(39)&amp;"!r"&amp;$B1237&amp;"c"&amp;$C1237,0)))</f>
        <v>0.0222</v>
      </c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</row>
    <row r="1238" ht="13.5" customHeight="1">
      <c r="A1238" s="26" t="s">
        <v>785</v>
      </c>
      <c r="B1238" s="26">
        <f t="shared" si="25"/>
        <v>12</v>
      </c>
      <c r="C1238" s="26">
        <f t="shared" si="11"/>
        <v>54</v>
      </c>
      <c r="D1238" s="26"/>
      <c r="E1238" s="26">
        <f>plan_id</f>
        <v>510</v>
      </c>
      <c r="F1238" s="26">
        <f t="shared" si="1"/>
        <v>2009</v>
      </c>
      <c r="G1238" s="26">
        <f>VLOOKUP(INDIRECT(CHAR(39)&amp;$A1238&amp;CHAR(39)&amp;"!r2c"&amp;$C1238,0),variables,2,0)</f>
        <v>10981</v>
      </c>
      <c r="H1238" s="31">
        <f t="array" ref="H1238">IF(AND(G1238&gt;=10861,G1238&lt;=10863),TEXT(INDIRECT(CHAR(39)&amp;$A1238&amp;CHAR(39)&amp;"!r"&amp;$B1238&amp;"c"&amp;$C1238,0),"dd-mmm-yyyy"),(INDIRECT(CHAR(39)&amp;$A1238&amp;CHAR(39)&amp;"!r"&amp;$B1238&amp;"c"&amp;$C1238,0)))</f>
        <v>-0.2289</v>
      </c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</row>
    <row r="1239" ht="13.5" customHeight="1">
      <c r="A1239" s="26" t="s">
        <v>785</v>
      </c>
      <c r="B1239" s="26">
        <f t="shared" si="25"/>
        <v>12</v>
      </c>
      <c r="C1239" s="26">
        <f t="shared" si="11"/>
        <v>55</v>
      </c>
      <c r="D1239" s="26"/>
      <c r="E1239" s="26">
        <f>plan_id</f>
        <v>510</v>
      </c>
      <c r="F1239" s="26">
        <f t="shared" si="1"/>
        <v>2009</v>
      </c>
      <c r="G1239" s="26">
        <f>VLOOKUP(INDIRECT(CHAR(39)&amp;$A1239&amp;CHAR(39)&amp;"!r2c"&amp;$C1239,0),variables,2,0)</f>
        <v>10706</v>
      </c>
      <c r="H1239" s="31">
        <f t="array" ref="H1239">IF(AND(G1239&gt;=10861,G1239&lt;=10863),TEXT(INDIRECT(CHAR(39)&amp;$A1239&amp;CHAR(39)&amp;"!r"&amp;$B1239&amp;"c"&amp;$C1239,0),"dd-mmm-yyyy"),(INDIRECT(CHAR(39)&amp;$A1239&amp;CHAR(39)&amp;"!r"&amp;$B1239&amp;"c"&amp;$C1239,0)))</f>
        <v>0.0006094334482</v>
      </c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</row>
    <row r="1240" ht="13.5" customHeight="1">
      <c r="A1240" s="26" t="s">
        <v>785</v>
      </c>
      <c r="B1240" s="26">
        <f t="shared" si="25"/>
        <v>12</v>
      </c>
      <c r="C1240" s="26">
        <f t="shared" si="11"/>
        <v>56</v>
      </c>
      <c r="D1240" s="26"/>
      <c r="E1240" s="26">
        <f>plan_id</f>
        <v>510</v>
      </c>
      <c r="F1240" s="26">
        <f t="shared" si="1"/>
        <v>2009</v>
      </c>
      <c r="G1240" s="26">
        <f>VLOOKUP(INDIRECT(CHAR(39)&amp;$A1240&amp;CHAR(39)&amp;"!r2c"&amp;$C1240,0),variables,2,0)</f>
        <v>10983</v>
      </c>
      <c r="H1240" s="28" t="str">
        <f t="array" ref="H1240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6"/>
      <c r="T1240" s="26"/>
      <c r="U1240" s="26"/>
      <c r="V1240" s="26"/>
      <c r="W1240" s="26"/>
      <c r="X1240" s="26"/>
      <c r="Y1240" s="26"/>
      <c r="Z1240" s="26"/>
    </row>
    <row r="1241" ht="13.5" customHeight="1">
      <c r="A1241" s="26" t="s">
        <v>785</v>
      </c>
      <c r="B1241" s="26">
        <f t="shared" si="25"/>
        <v>12</v>
      </c>
      <c r="C1241" s="26">
        <f t="shared" si="11"/>
        <v>57</v>
      </c>
      <c r="D1241" s="26"/>
      <c r="E1241" s="26">
        <f>plan_id</f>
        <v>510</v>
      </c>
      <c r="F1241" s="26">
        <f t="shared" si="1"/>
        <v>2009</v>
      </c>
      <c r="G1241" s="26">
        <f>VLOOKUP(INDIRECT(CHAR(39)&amp;$A1241&amp;CHAR(39)&amp;"!r2c"&amp;$C1241,0),variables,2,0)</f>
        <v>10989</v>
      </c>
      <c r="H1241" s="29">
        <f t="array" ref="H1241">IF(AND(G1241&gt;=10861,G1241&lt;=10863),TEXT(INDIRECT(CHAR(39)&amp;$A1241&amp;CHAR(39)&amp;"!r"&amp;$B1241&amp;"c"&amp;$C1241,0),"dd-mmm-yyyy"),(INDIRECT(CHAR(39)&amp;$A1241&amp;CHAR(39)&amp;"!r"&amp;$B1241&amp;"c"&amp;$C1241,0)))</f>
        <v>38026044000</v>
      </c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6"/>
      <c r="T1241" s="26"/>
      <c r="U1241" s="26"/>
      <c r="V1241" s="26"/>
      <c r="W1241" s="26"/>
      <c r="X1241" s="26"/>
      <c r="Y1241" s="26"/>
      <c r="Z1241" s="26"/>
    </row>
    <row r="1242" ht="13.5" customHeight="1">
      <c r="A1242" s="26" t="s">
        <v>785</v>
      </c>
      <c r="B1242" s="26">
        <f t="shared" si="25"/>
        <v>12</v>
      </c>
      <c r="C1242" s="26">
        <f t="shared" si="11"/>
        <v>58</v>
      </c>
      <c r="D1242" s="26"/>
      <c r="E1242" s="26">
        <f>plan_id</f>
        <v>510</v>
      </c>
      <c r="F1242" s="26">
        <f t="shared" si="1"/>
        <v>2009</v>
      </c>
      <c r="G1242" s="26">
        <f>VLOOKUP(INDIRECT(CHAR(39)&amp;$A1242&amp;CHAR(39)&amp;"!r2c"&amp;$C1242,0),variables,2,0)</f>
        <v>10990</v>
      </c>
      <c r="H1242" s="29">
        <f t="array" ref="H1242">IF(AND(G1242&gt;=10861,G1242&lt;=10863),TEXT(INDIRECT(CHAR(39)&amp;$A1242&amp;CHAR(39)&amp;"!r"&amp;$B1242&amp;"c"&amp;$C1242,0),"dd-mmm-yyyy"),(INDIRECT(CHAR(39)&amp;$A1242&amp;CHAR(39)&amp;"!r"&amp;$B1242&amp;"c"&amp;$C1242,0)))</f>
        <v>73027198000</v>
      </c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6"/>
      <c r="T1242" s="26"/>
      <c r="U1242" s="26"/>
      <c r="V1242" s="26"/>
      <c r="W1242" s="26"/>
      <c r="X1242" s="26"/>
      <c r="Y1242" s="26"/>
      <c r="Z1242" s="26"/>
    </row>
    <row r="1243" ht="13.5" customHeight="1">
      <c r="A1243" s="26" t="s">
        <v>785</v>
      </c>
      <c r="B1243" s="26">
        <f t="shared" si="25"/>
        <v>12</v>
      </c>
      <c r="C1243" s="26">
        <f t="shared" si="11"/>
        <v>59</v>
      </c>
      <c r="D1243" s="26"/>
      <c r="E1243" s="26">
        <f>plan_id</f>
        <v>510</v>
      </c>
      <c r="F1243" s="26">
        <f t="shared" si="1"/>
        <v>2009</v>
      </c>
      <c r="G1243" s="26">
        <f>VLOOKUP(INDIRECT(CHAR(39)&amp;$A1243&amp;CHAR(39)&amp;"!r2c"&amp;$C1243,0),variables,2,0)</f>
        <v>10991</v>
      </c>
      <c r="H1243" s="29">
        <f t="array" ref="H1243">IF(AND(G1243&gt;=10861,G1243&lt;=10863),TEXT(INDIRECT(CHAR(39)&amp;$A1243&amp;CHAR(39)&amp;"!r"&amp;$B1243&amp;"c"&amp;$C1243,0),"dd-mmm-yyyy"),(INDIRECT(CHAR(39)&amp;$A1243&amp;CHAR(39)&amp;"!r"&amp;$B1243&amp;"c"&amp;$C1243,0)))</f>
        <v>35001154000</v>
      </c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</row>
    <row r="1244" ht="13.5" customHeight="1">
      <c r="A1244" s="26" t="s">
        <v>785</v>
      </c>
      <c r="B1244" s="26">
        <f t="shared" si="25"/>
        <v>12</v>
      </c>
      <c r="C1244" s="26">
        <f t="shared" si="11"/>
        <v>60</v>
      </c>
      <c r="D1244" s="26"/>
      <c r="E1244" s="26">
        <f>plan_id</f>
        <v>510</v>
      </c>
      <c r="F1244" s="26">
        <f t="shared" si="1"/>
        <v>2009</v>
      </c>
      <c r="G1244" s="26">
        <f>VLOOKUP(INDIRECT(CHAR(39)&amp;$A1244&amp;CHAR(39)&amp;"!r2c"&amp;$C1244,0),variables,2,0)</f>
        <v>10992</v>
      </c>
      <c r="H1244" s="31">
        <f t="array" ref="H1244">IF(AND(G1244&gt;=10861,G1244&lt;=10863),TEXT(INDIRECT(CHAR(39)&amp;$A1244&amp;CHAR(39)&amp;"!r"&amp;$B1244&amp;"c"&amp;$C1244,0),"dd-mmm-yyyy"),(INDIRECT(CHAR(39)&amp;$A1244&amp;CHAR(39)&amp;"!r"&amp;$B1244&amp;"c"&amp;$C1244,0)))</f>
        <v>0.521</v>
      </c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  <c r="Y1244" s="26"/>
      <c r="Z1244" s="26"/>
    </row>
    <row r="1245" ht="13.5" customHeight="1">
      <c r="A1245" s="26" t="s">
        <v>785</v>
      </c>
      <c r="B1245" s="26">
        <f t="shared" si="25"/>
        <v>12</v>
      </c>
      <c r="C1245" s="26">
        <f t="shared" si="11"/>
        <v>61</v>
      </c>
      <c r="D1245" s="26"/>
      <c r="E1245" s="26">
        <f>plan_id</f>
        <v>510</v>
      </c>
      <c r="F1245" s="26">
        <f t="shared" si="1"/>
        <v>2009</v>
      </c>
      <c r="G1245" s="26">
        <f>VLOOKUP(INDIRECT(CHAR(39)&amp;$A1245&amp;CHAR(39)&amp;"!r2c"&amp;$C1245,0),variables,2,0)</f>
        <v>10993</v>
      </c>
      <c r="H1245" s="29">
        <f t="array" ref="H1245">IF(AND(G1245&gt;=10861,G1245&lt;=10863),TEXT(INDIRECT(CHAR(39)&amp;$A1245&amp;CHAR(39)&amp;"!r"&amp;$B1245&amp;"c"&amp;$C1245,0),"dd-mmm-yyyy"),(INDIRECT(CHAR(39)&amp;$A1245&amp;CHAR(39)&amp;"!r"&amp;$B1245&amp;"c"&amp;$C1245,0)))</f>
        <v>8945021000</v>
      </c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6"/>
      <c r="T1245" s="26"/>
      <c r="U1245" s="26"/>
      <c r="V1245" s="26"/>
      <c r="W1245" s="26"/>
      <c r="X1245" s="26"/>
      <c r="Y1245" s="26"/>
      <c r="Z1245" s="26"/>
    </row>
    <row r="1246" ht="13.5" customHeight="1">
      <c r="A1246" s="26" t="s">
        <v>785</v>
      </c>
      <c r="B1246" s="26">
        <f t="shared" si="25"/>
        <v>12</v>
      </c>
      <c r="C1246" s="26">
        <f t="shared" si="11"/>
        <v>62</v>
      </c>
      <c r="D1246" s="26"/>
      <c r="E1246" s="26">
        <f>plan_id</f>
        <v>510</v>
      </c>
      <c r="F1246" s="26">
        <f t="shared" si="1"/>
        <v>2009</v>
      </c>
      <c r="G1246" s="26">
        <f>VLOOKUP(INDIRECT(CHAR(39)&amp;$A1246&amp;CHAR(39)&amp;"!r2c"&amp;$C1246,0),variables,2,0)</f>
        <v>10801</v>
      </c>
      <c r="H1246" s="29">
        <f t="array" ref="H1246">IF(AND(G1246&gt;=10861,G1246&lt;=10863),TEXT(INDIRECT(CHAR(39)&amp;$A1246&amp;CHAR(39)&amp;"!r"&amp;$B1246&amp;"c"&amp;$C1246,0),"dd-mmm-yyyy"),(INDIRECT(CHAR(39)&amp;$A1246&amp;CHAR(39)&amp;"!r"&amp;$B1246&amp;"c"&amp;$C1246,0)))</f>
        <v>11868414000</v>
      </c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6"/>
      <c r="T1246" s="26"/>
      <c r="U1246" s="26"/>
      <c r="V1246" s="26"/>
      <c r="W1246" s="26"/>
      <c r="X1246" s="26"/>
      <c r="Y1246" s="26"/>
      <c r="Z1246" s="26"/>
    </row>
    <row r="1247" ht="13.5" customHeight="1">
      <c r="A1247" s="26" t="s">
        <v>785</v>
      </c>
      <c r="B1247" s="26">
        <f t="shared" si="25"/>
        <v>12</v>
      </c>
      <c r="C1247" s="26">
        <f t="shared" si="11"/>
        <v>63</v>
      </c>
      <c r="D1247" s="26"/>
      <c r="E1247" s="26">
        <f>plan_id</f>
        <v>510</v>
      </c>
      <c r="F1247" s="26">
        <f t="shared" si="1"/>
        <v>2009</v>
      </c>
      <c r="G1247" s="26">
        <f>VLOOKUP(INDIRECT(CHAR(39)&amp;$A1247&amp;CHAR(39)&amp;"!r2c"&amp;$C1247,0),variables,2,0)</f>
        <v>10802</v>
      </c>
      <c r="H1247" s="29">
        <f t="array" ref="H1247">IF(AND(G1247&gt;=10861,G1247&lt;=10863),TEXT(INDIRECT(CHAR(39)&amp;$A1247&amp;CHAR(39)&amp;"!r"&amp;$B1247&amp;"c"&amp;$C1247,0),"dd-mmm-yyyy"),(INDIRECT(CHAR(39)&amp;$A1247&amp;CHAR(39)&amp;"!r"&amp;$B1247&amp;"c"&amp;$C1247,0)))</f>
        <v>11508000</v>
      </c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</row>
    <row r="1248" ht="13.5" customHeight="1">
      <c r="A1248" s="26" t="s">
        <v>785</v>
      </c>
      <c r="B1248" s="26">
        <f t="shared" si="25"/>
        <v>12</v>
      </c>
      <c r="C1248" s="26">
        <f t="shared" si="11"/>
        <v>64</v>
      </c>
      <c r="D1248" s="26"/>
      <c r="E1248" s="26">
        <f>plan_id</f>
        <v>510</v>
      </c>
      <c r="F1248" s="26">
        <f t="shared" si="1"/>
        <v>2009</v>
      </c>
      <c r="G1248" s="26">
        <f>VLOOKUP(INDIRECT(CHAR(39)&amp;$A1248&amp;CHAR(39)&amp;"!r2c"&amp;$C1248,0),variables,2,0)</f>
        <v>10803</v>
      </c>
      <c r="H1248" s="29" t="str">
        <f t="array" ref="H1248">IF(AND(G1248&gt;=10861,G1248&lt;=10863),TEXT(INDIRECT(CHAR(39)&amp;$A1248&amp;CHAR(39)&amp;"!r"&amp;$B1248&amp;"c"&amp;$C1248,0),"dd-mmm-yyyy"),(INDIRECT(CHAR(39)&amp;$A1248&amp;CHAR(39)&amp;"!r"&amp;$B1248&amp;"c"&amp;$C1248,0)))</f>
        <v/>
      </c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</row>
    <row r="1249" ht="13.5" customHeight="1">
      <c r="A1249" s="26" t="s">
        <v>785</v>
      </c>
      <c r="B1249" s="26">
        <f t="shared" si="25"/>
        <v>12</v>
      </c>
      <c r="C1249" s="26">
        <f t="shared" si="11"/>
        <v>65</v>
      </c>
      <c r="D1249" s="26"/>
      <c r="E1249" s="26">
        <f>plan_id</f>
        <v>510</v>
      </c>
      <c r="F1249" s="26">
        <f t="shared" si="1"/>
        <v>2009</v>
      </c>
      <c r="G1249" s="26">
        <f>VLOOKUP(INDIRECT(CHAR(39)&amp;$A1249&amp;CHAR(39)&amp;"!r2c"&amp;$C1249,0),variables,2,0)</f>
        <v>10804</v>
      </c>
      <c r="H1249" s="29" t="str">
        <f t="array" ref="H1249">IF(AND(G1249&gt;=10861,G1249&lt;=10863),TEXT(INDIRECT(CHAR(39)&amp;$A1249&amp;CHAR(39)&amp;"!r"&amp;$B1249&amp;"c"&amp;$C1249,0),"dd-mmm-yyyy"),(INDIRECT(CHAR(39)&amp;$A1249&amp;CHAR(39)&amp;"!r"&amp;$B1249&amp;"c"&amp;$C1249,0)))</f>
        <v/>
      </c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</row>
    <row r="1250" ht="13.5" customHeight="1">
      <c r="A1250" s="26" t="s">
        <v>785</v>
      </c>
      <c r="B1250" s="26">
        <f t="shared" si="25"/>
        <v>12</v>
      </c>
      <c r="C1250" s="26">
        <f t="shared" si="11"/>
        <v>66</v>
      </c>
      <c r="D1250" s="26"/>
      <c r="E1250" s="26">
        <f>plan_id</f>
        <v>510</v>
      </c>
      <c r="F1250" s="26">
        <f t="shared" si="1"/>
        <v>2009</v>
      </c>
      <c r="G1250" s="26">
        <f>VLOOKUP(INDIRECT(CHAR(39)&amp;$A1250&amp;CHAR(39)&amp;"!r2c"&amp;$C1250,0),variables,2,0)</f>
        <v>10805</v>
      </c>
      <c r="H1250" s="29" t="str">
        <f t="array" ref="H1250">IF(AND(G1250&gt;=10861,G1250&lt;=10863),TEXT(INDIRECT(CHAR(39)&amp;$A1250&amp;CHAR(39)&amp;"!r"&amp;$B1250&amp;"c"&amp;$C1250,0),"dd-mmm-yyyy"),(INDIRECT(CHAR(39)&amp;$A1250&amp;CHAR(39)&amp;"!r"&amp;$B1250&amp;"c"&amp;$C1250,0)))</f>
        <v/>
      </c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</row>
    <row r="1251" ht="13.5" customHeight="1">
      <c r="A1251" s="26" t="s">
        <v>785</v>
      </c>
      <c r="B1251" s="26">
        <f t="shared" si="25"/>
        <v>12</v>
      </c>
      <c r="C1251" s="26">
        <f t="shared" si="11"/>
        <v>67</v>
      </c>
      <c r="D1251" s="26"/>
      <c r="E1251" s="26">
        <f>plan_id</f>
        <v>510</v>
      </c>
      <c r="F1251" s="26">
        <f t="shared" si="1"/>
        <v>2009</v>
      </c>
      <c r="G1251" s="26">
        <f>VLOOKUP(INDIRECT(CHAR(39)&amp;$A1251&amp;CHAR(39)&amp;"!r2c"&amp;$C1251,0),variables,2,0)</f>
        <v>10806</v>
      </c>
      <c r="H1251" s="29" t="str">
        <f t="array" ref="H1251">IF(AND(G1251&gt;=10861,G1251&lt;=10863),TEXT(INDIRECT(CHAR(39)&amp;$A1251&amp;CHAR(39)&amp;"!r"&amp;$B1251&amp;"c"&amp;$C1251,0),"dd-mmm-yyyy"),(INDIRECT(CHAR(39)&amp;$A1251&amp;CHAR(39)&amp;"!r"&amp;$B1251&amp;"c"&amp;$C1251,0)))</f>
        <v/>
      </c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</row>
    <row r="1252" ht="13.5" customHeight="1">
      <c r="A1252" s="26" t="s">
        <v>785</v>
      </c>
      <c r="B1252" s="26">
        <f t="shared" ref="B1252:B1277" si="26">B1251</f>
        <v>12</v>
      </c>
      <c r="C1252" s="26">
        <f t="shared" si="11"/>
        <v>68</v>
      </c>
      <c r="D1252" s="26"/>
      <c r="E1252" s="26">
        <f>plan_id</f>
        <v>510</v>
      </c>
      <c r="F1252" s="26">
        <f t="shared" si="1"/>
        <v>2009</v>
      </c>
      <c r="G1252" s="26">
        <f>VLOOKUP(INDIRECT(CHAR(39)&amp;$A1252&amp;CHAR(39)&amp;"!r2c"&amp;$C1252,0),variables,2,0)</f>
        <v>10807</v>
      </c>
      <c r="H1252" s="29" t="str">
        <f t="array" ref="H1252">IF(AND(G1252&gt;=10861,G1252&lt;=10863),TEXT(INDIRECT(CHAR(39)&amp;$A1252&amp;CHAR(39)&amp;"!r"&amp;$B1252&amp;"c"&amp;$C1252,0),"dd-mmm-yyyy"),(INDIRECT(CHAR(39)&amp;$A1252&amp;CHAR(39)&amp;"!r"&amp;$B1252&amp;"c"&amp;$C1252,0)))</f>
        <v/>
      </c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</row>
    <row r="1253" ht="13.5" customHeight="1">
      <c r="A1253" s="26" t="s">
        <v>785</v>
      </c>
      <c r="B1253" s="26">
        <f t="shared" si="26"/>
        <v>12</v>
      </c>
      <c r="C1253" s="26">
        <f t="shared" si="11"/>
        <v>69</v>
      </c>
      <c r="D1253" s="26"/>
      <c r="E1253" s="26">
        <f>plan_id</f>
        <v>510</v>
      </c>
      <c r="F1253" s="26">
        <f t="shared" si="1"/>
        <v>2009</v>
      </c>
      <c r="G1253" s="26">
        <f>VLOOKUP(INDIRECT(CHAR(39)&amp;$A1253&amp;CHAR(39)&amp;"!r2c"&amp;$C1253,0),variables,2,0)</f>
        <v>10808</v>
      </c>
      <c r="H1253" s="29" t="str">
        <f t="array" ref="H1253">IF(AND(G1253&gt;=10861,G1253&lt;=10863),TEXT(INDIRECT(CHAR(39)&amp;$A1253&amp;CHAR(39)&amp;"!r"&amp;$B1253&amp;"c"&amp;$C1253,0),"dd-mmm-yyyy"),(INDIRECT(CHAR(39)&amp;$A1253&amp;CHAR(39)&amp;"!r"&amp;$B1253&amp;"c"&amp;$C1253,0)))</f>
        <v/>
      </c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</row>
    <row r="1254" ht="13.5" customHeight="1">
      <c r="A1254" s="26" t="s">
        <v>785</v>
      </c>
      <c r="B1254" s="26">
        <f t="shared" si="26"/>
        <v>12</v>
      </c>
      <c r="C1254" s="26">
        <f t="shared" si="11"/>
        <v>70</v>
      </c>
      <c r="D1254" s="26"/>
      <c r="E1254" s="26">
        <f>plan_id</f>
        <v>510</v>
      </c>
      <c r="F1254" s="26">
        <f t="shared" si="1"/>
        <v>2009</v>
      </c>
      <c r="G1254" s="26">
        <f>VLOOKUP(INDIRECT(CHAR(39)&amp;$A1254&amp;CHAR(39)&amp;"!r2c"&amp;$C1254,0),variables,2,0)</f>
        <v>10809</v>
      </c>
      <c r="H1254" s="29" t="str">
        <f t="array" ref="H1254">IF(AND(G1254&gt;=10861,G1254&lt;=10863),TEXT(INDIRECT(CHAR(39)&amp;$A1254&amp;CHAR(39)&amp;"!r"&amp;$B1254&amp;"c"&amp;$C1254,0),"dd-mmm-yyyy"),(INDIRECT(CHAR(39)&amp;$A1254&amp;CHAR(39)&amp;"!r"&amp;$B1254&amp;"c"&amp;$C1254,0)))</f>
        <v/>
      </c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</row>
    <row r="1255" ht="13.5" customHeight="1">
      <c r="A1255" s="26" t="s">
        <v>785</v>
      </c>
      <c r="B1255" s="26">
        <f t="shared" si="26"/>
        <v>12</v>
      </c>
      <c r="C1255" s="26">
        <f t="shared" si="11"/>
        <v>71</v>
      </c>
      <c r="D1255" s="26"/>
      <c r="E1255" s="26">
        <f>plan_id</f>
        <v>510</v>
      </c>
      <c r="F1255" s="26">
        <f t="shared" si="1"/>
        <v>2009</v>
      </c>
      <c r="G1255" s="26">
        <f>VLOOKUP(INDIRECT(CHAR(39)&amp;$A1255&amp;CHAR(39)&amp;"!r2c"&amp;$C1255,0),variables,2,0)</f>
        <v>10810</v>
      </c>
      <c r="H1255" s="29">
        <f t="array" ref="H1255">IF(AND(G1255&gt;=10861,G1255&lt;=10863),TEXT(INDIRECT(CHAR(39)&amp;$A1255&amp;CHAR(39)&amp;"!r"&amp;$B1255&amp;"c"&amp;$C1255,0),"dd-mmm-yyyy"),(INDIRECT(CHAR(39)&amp;$A1255&amp;CHAR(39)&amp;"!r"&amp;$B1255&amp;"c"&amp;$C1255,0)))</f>
        <v>40644000</v>
      </c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</row>
    <row r="1256" ht="13.5" customHeight="1">
      <c r="A1256" s="26" t="s">
        <v>785</v>
      </c>
      <c r="B1256" s="26">
        <f t="shared" si="26"/>
        <v>12</v>
      </c>
      <c r="C1256" s="26">
        <f t="shared" si="11"/>
        <v>72</v>
      </c>
      <c r="D1256" s="26"/>
      <c r="E1256" s="26">
        <f>plan_id</f>
        <v>510</v>
      </c>
      <c r="F1256" s="26">
        <f t="shared" si="1"/>
        <v>2009</v>
      </c>
      <c r="G1256" s="26">
        <f>VLOOKUP(INDIRECT(CHAR(39)&amp;$A1256&amp;CHAR(39)&amp;"!r2c"&amp;$C1256,0),variables,2,0)</f>
        <v>10811</v>
      </c>
      <c r="H1256" s="29" t="str">
        <f t="array" ref="H1256">IF(AND(G1256&gt;=10861,G1256&lt;=10863),TEXT(INDIRECT(CHAR(39)&amp;$A1256&amp;CHAR(39)&amp;"!r"&amp;$B1256&amp;"c"&amp;$C1256,0),"dd-mmm-yyyy"),(INDIRECT(CHAR(39)&amp;$A1256&amp;CHAR(39)&amp;"!r"&amp;$B1256&amp;"c"&amp;$C1256,0)))</f>
        <v/>
      </c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</row>
    <row r="1257" ht="13.5" customHeight="1">
      <c r="A1257" s="26" t="s">
        <v>785</v>
      </c>
      <c r="B1257" s="26">
        <f t="shared" si="26"/>
        <v>12</v>
      </c>
      <c r="C1257" s="26">
        <f t="shared" si="11"/>
        <v>73</v>
      </c>
      <c r="D1257" s="26"/>
      <c r="E1257" s="26">
        <f>plan_id</f>
        <v>510</v>
      </c>
      <c r="F1257" s="26">
        <f t="shared" si="1"/>
        <v>2009</v>
      </c>
      <c r="G1257" s="26">
        <f>VLOOKUP(INDIRECT(CHAR(39)&amp;$A1257&amp;CHAR(39)&amp;"!r2c"&amp;$C1257,0),variables,2,0)</f>
        <v>10812</v>
      </c>
      <c r="H1257" s="29" t="str">
        <f t="array" ref="H1257">IF(AND(G1257&gt;=10861,G1257&lt;=10863),TEXT(INDIRECT(CHAR(39)&amp;$A1257&amp;CHAR(39)&amp;"!r"&amp;$B1257&amp;"c"&amp;$C1257,0),"dd-mmm-yyyy"),(INDIRECT(CHAR(39)&amp;$A1257&amp;CHAR(39)&amp;"!r"&amp;$B1257&amp;"c"&amp;$C1257,0)))</f>
        <v/>
      </c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</row>
    <row r="1258" ht="13.5" customHeight="1">
      <c r="A1258" s="26" t="s">
        <v>785</v>
      </c>
      <c r="B1258" s="26">
        <f t="shared" si="26"/>
        <v>12</v>
      </c>
      <c r="C1258" s="26">
        <f t="shared" si="11"/>
        <v>74</v>
      </c>
      <c r="D1258" s="26"/>
      <c r="E1258" s="26">
        <f>plan_id</f>
        <v>510</v>
      </c>
      <c r="F1258" s="26">
        <f t="shared" si="1"/>
        <v>2009</v>
      </c>
      <c r="G1258" s="26">
        <f>VLOOKUP(INDIRECT(CHAR(39)&amp;$A1258&amp;CHAR(39)&amp;"!r2c"&amp;$C1258,0),variables,2,0)</f>
        <v>10813</v>
      </c>
      <c r="H1258" s="29" t="str">
        <f t="array" ref="H1258">IF(AND(G1258&gt;=10861,G1258&lt;=10863),TEXT(INDIRECT(CHAR(39)&amp;$A1258&amp;CHAR(39)&amp;"!r"&amp;$B1258&amp;"c"&amp;$C1258,0),"dd-mmm-yyyy"),(INDIRECT(CHAR(39)&amp;$A1258&amp;CHAR(39)&amp;"!r"&amp;$B1258&amp;"c"&amp;$C1258,0)))</f>
        <v/>
      </c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</row>
    <row r="1259" ht="13.5" customHeight="1">
      <c r="A1259" s="26" t="s">
        <v>785</v>
      </c>
      <c r="B1259" s="26">
        <f t="shared" si="26"/>
        <v>12</v>
      </c>
      <c r="C1259" s="26">
        <f t="shared" si="11"/>
        <v>75</v>
      </c>
      <c r="D1259" s="26"/>
      <c r="E1259" s="26">
        <f>plan_id</f>
        <v>510</v>
      </c>
      <c r="F1259" s="26">
        <f t="shared" si="1"/>
        <v>2009</v>
      </c>
      <c r="G1259" s="26">
        <f>VLOOKUP(INDIRECT(CHAR(39)&amp;$A1259&amp;CHAR(39)&amp;"!r2c"&amp;$C1259,0),variables,2,0)</f>
        <v>10814</v>
      </c>
      <c r="H1259" s="29" t="str">
        <f t="array" ref="H1259">IF(AND(G1259&gt;=10861,G1259&lt;=10863),TEXT(INDIRECT(CHAR(39)&amp;$A1259&amp;CHAR(39)&amp;"!r"&amp;$B1259&amp;"c"&amp;$C1259,0),"dd-mmm-yyyy"),(INDIRECT(CHAR(39)&amp;$A1259&amp;CHAR(39)&amp;"!r"&amp;$B1259&amp;"c"&amp;$C1259,0)))</f>
        <v/>
      </c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</row>
    <row r="1260" ht="13.5" customHeight="1">
      <c r="A1260" s="26" t="s">
        <v>785</v>
      </c>
      <c r="B1260" s="26">
        <f t="shared" si="26"/>
        <v>12</v>
      </c>
      <c r="C1260" s="26">
        <f t="shared" si="11"/>
        <v>76</v>
      </c>
      <c r="D1260" s="26"/>
      <c r="E1260" s="26">
        <f>plan_id</f>
        <v>510</v>
      </c>
      <c r="F1260" s="26">
        <f t="shared" si="1"/>
        <v>2009</v>
      </c>
      <c r="G1260" s="26">
        <f>VLOOKUP(INDIRECT(CHAR(39)&amp;$A1260&amp;CHAR(39)&amp;"!r2c"&amp;$C1260,0),variables,2,0)</f>
        <v>10815</v>
      </c>
      <c r="H1260" s="29">
        <f t="array" ref="H1260">IF(AND(G1260&gt;=10861,G1260&lt;=10863),TEXT(INDIRECT(CHAR(39)&amp;$A1260&amp;CHAR(39)&amp;"!r"&amp;$B1260&amp;"c"&amp;$C1260,0),"dd-mmm-yyyy"),(INDIRECT(CHAR(39)&amp;$A1260&amp;CHAR(39)&amp;"!r"&amp;$B1260&amp;"c"&amp;$C1260,0)))</f>
        <v>35951000</v>
      </c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</row>
    <row r="1261" ht="13.5" customHeight="1">
      <c r="A1261" s="26" t="s">
        <v>785</v>
      </c>
      <c r="B1261" s="26">
        <f t="shared" si="26"/>
        <v>12</v>
      </c>
      <c r="C1261" s="26">
        <f t="shared" si="11"/>
        <v>77</v>
      </c>
      <c r="D1261" s="26"/>
      <c r="E1261" s="26">
        <f>plan_id</f>
        <v>510</v>
      </c>
      <c r="F1261" s="26">
        <f t="shared" si="1"/>
        <v>2009</v>
      </c>
      <c r="G1261" s="26">
        <f>VLOOKUP(INDIRECT(CHAR(39)&amp;$A1261&amp;CHAR(39)&amp;"!r2c"&amp;$C1261,0),variables,2,0)</f>
        <v>10816</v>
      </c>
      <c r="H1261" s="29">
        <f t="array" ref="H1261">IF(AND(G1261&gt;=10861,G1261&lt;=10863),TEXT(INDIRECT(CHAR(39)&amp;$A1261&amp;CHAR(39)&amp;"!r"&amp;$B1261&amp;"c"&amp;$C1261,0),"dd-mmm-yyyy"),(INDIRECT(CHAR(39)&amp;$A1261&amp;CHAR(39)&amp;"!r"&amp;$B1261&amp;"c"&amp;$C1261,0)))</f>
        <v>-29162000</v>
      </c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</row>
    <row r="1262" ht="13.5" customHeight="1">
      <c r="A1262" s="26" t="s">
        <v>785</v>
      </c>
      <c r="B1262" s="26">
        <f t="shared" si="26"/>
        <v>12</v>
      </c>
      <c r="C1262" s="26">
        <f t="shared" si="11"/>
        <v>78</v>
      </c>
      <c r="D1262" s="26"/>
      <c r="E1262" s="26">
        <f>plan_id</f>
        <v>510</v>
      </c>
      <c r="F1262" s="26">
        <f t="shared" si="1"/>
        <v>2009</v>
      </c>
      <c r="G1262" s="26">
        <f>VLOOKUP(INDIRECT(CHAR(39)&amp;$A1262&amp;CHAR(39)&amp;"!r2c"&amp;$C1262,0),variables,2,0)</f>
        <v>10817</v>
      </c>
      <c r="H1262" s="29" t="str">
        <f t="array" ref="H1262">IF(AND(G1262&gt;=10861,G1262&lt;=10863),TEXT(INDIRECT(CHAR(39)&amp;$A1262&amp;CHAR(39)&amp;"!r"&amp;$B1262&amp;"c"&amp;$C1262,0),"dd-mmm-yyyy"),(INDIRECT(CHAR(39)&amp;$A1262&amp;CHAR(39)&amp;"!r"&amp;$B1262&amp;"c"&amp;$C1262,0)))</f>
        <v/>
      </c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</row>
    <row r="1263" ht="13.5" customHeight="1">
      <c r="A1263" s="26" t="s">
        <v>785</v>
      </c>
      <c r="B1263" s="26">
        <f t="shared" si="26"/>
        <v>12</v>
      </c>
      <c r="C1263" s="26">
        <f t="shared" si="11"/>
        <v>79</v>
      </c>
      <c r="D1263" s="26"/>
      <c r="E1263" s="26">
        <f>plan_id</f>
        <v>510</v>
      </c>
      <c r="F1263" s="26">
        <f t="shared" si="1"/>
        <v>2009</v>
      </c>
      <c r="G1263" s="26">
        <f>VLOOKUP(INDIRECT(CHAR(39)&amp;$A1263&amp;CHAR(39)&amp;"!r2c"&amp;$C1263,0),variables,2,0)</f>
        <v>10818</v>
      </c>
      <c r="H1263" s="29">
        <f t="array" ref="H1263">IF(AND(G1263&gt;=10861,G1263&lt;=10863),TEXT(INDIRECT(CHAR(39)&amp;$A1263&amp;CHAR(39)&amp;"!r"&amp;$B1263&amp;"c"&amp;$C1263,0),"dd-mmm-yyyy"),(INDIRECT(CHAR(39)&amp;$A1263&amp;CHAR(39)&amp;"!r"&amp;$B1263&amp;"c"&amp;$C1263,0)))</f>
        <v>30694000</v>
      </c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</row>
    <row r="1264" ht="13.5" customHeight="1">
      <c r="A1264" s="26" t="s">
        <v>785</v>
      </c>
      <c r="B1264" s="26">
        <f t="shared" si="26"/>
        <v>12</v>
      </c>
      <c r="C1264" s="26">
        <f t="shared" si="11"/>
        <v>80</v>
      </c>
      <c r="D1264" s="26"/>
      <c r="E1264" s="26">
        <f>plan_id</f>
        <v>510</v>
      </c>
      <c r="F1264" s="26">
        <f t="shared" si="1"/>
        <v>2009</v>
      </c>
      <c r="G1264" s="26">
        <f>VLOOKUP(INDIRECT(CHAR(39)&amp;$A1264&amp;CHAR(39)&amp;"!r2c"&amp;$C1264,0),variables,2,0)</f>
        <v>10819</v>
      </c>
      <c r="H1264" s="29" t="str">
        <f t="array" ref="H1264">IF(AND(G1264&gt;=10861,G1264&lt;=10863),TEXT(INDIRECT(CHAR(39)&amp;$A1264&amp;CHAR(39)&amp;"!r"&amp;$B1264&amp;"c"&amp;$C1264,0),"dd-mmm-yyyy"),(INDIRECT(CHAR(39)&amp;$A1264&amp;CHAR(39)&amp;"!r"&amp;$B1264&amp;"c"&amp;$C1264,0)))</f>
        <v/>
      </c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</row>
    <row r="1265" ht="13.5" customHeight="1">
      <c r="A1265" s="26" t="s">
        <v>785</v>
      </c>
      <c r="B1265" s="26">
        <f t="shared" si="26"/>
        <v>12</v>
      </c>
      <c r="C1265" s="26">
        <f t="shared" si="11"/>
        <v>81</v>
      </c>
      <c r="D1265" s="26"/>
      <c r="E1265" s="26">
        <f>plan_id</f>
        <v>510</v>
      </c>
      <c r="F1265" s="26">
        <f t="shared" si="1"/>
        <v>2009</v>
      </c>
      <c r="G1265" s="26">
        <f>VLOOKUP(INDIRECT(CHAR(39)&amp;$A1265&amp;CHAR(39)&amp;"!r2c"&amp;$C1265,0),variables,2,0)</f>
        <v>10820</v>
      </c>
      <c r="H1265" s="29">
        <f t="array" ref="H1265">IF(AND(G1265&gt;=10861,G1265&lt;=10863),TEXT(INDIRECT(CHAR(39)&amp;$A1265&amp;CHAR(39)&amp;"!r"&amp;$B1265&amp;"c"&amp;$C1265,0),"dd-mmm-yyyy"),(INDIRECT(CHAR(39)&amp;$A1265&amp;CHAR(39)&amp;"!r"&amp;$B1265&amp;"c"&amp;$C1265,0)))</f>
        <v>553337000</v>
      </c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</row>
    <row r="1266" ht="13.5" customHeight="1">
      <c r="A1266" s="26" t="s">
        <v>785</v>
      </c>
      <c r="B1266" s="26">
        <f t="shared" si="26"/>
        <v>12</v>
      </c>
      <c r="C1266" s="26">
        <f t="shared" si="11"/>
        <v>82</v>
      </c>
      <c r="D1266" s="26"/>
      <c r="E1266" s="26">
        <f>plan_id</f>
        <v>510</v>
      </c>
      <c r="F1266" s="26">
        <f t="shared" si="1"/>
        <v>2009</v>
      </c>
      <c r="G1266" s="26">
        <f>VLOOKUP(INDIRECT(CHAR(39)&amp;$A1266&amp;CHAR(39)&amp;"!r2c"&amp;$C1266,0),variables,2,0)</f>
        <v>10821</v>
      </c>
      <c r="H1266" s="29" t="str">
        <f t="array" ref="H1266">IF(AND(G1266&gt;=10861,G1266&lt;=10863),TEXT(INDIRECT(CHAR(39)&amp;$A1266&amp;CHAR(39)&amp;"!r"&amp;$B1266&amp;"c"&amp;$C1266,0),"dd-mmm-yyyy"),(INDIRECT(CHAR(39)&amp;$A1266&amp;CHAR(39)&amp;"!r"&amp;$B1266&amp;"c"&amp;$C1266,0)))</f>
        <v/>
      </c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</row>
    <row r="1267" ht="13.5" customHeight="1">
      <c r="A1267" s="26" t="s">
        <v>785</v>
      </c>
      <c r="B1267" s="26">
        <f t="shared" si="26"/>
        <v>12</v>
      </c>
      <c r="C1267" s="26">
        <f t="shared" si="11"/>
        <v>83</v>
      </c>
      <c r="D1267" s="26"/>
      <c r="E1267" s="26">
        <f>plan_id</f>
        <v>510</v>
      </c>
      <c r="F1267" s="26">
        <f t="shared" si="1"/>
        <v>2009</v>
      </c>
      <c r="G1267" s="26">
        <f>VLOOKUP(INDIRECT(CHAR(39)&amp;$A1267&amp;CHAR(39)&amp;"!r2c"&amp;$C1267,0),variables,2,0)</f>
        <v>10822</v>
      </c>
      <c r="H1267" s="29" t="str">
        <f t="array" ref="H1267">IF(AND(G1267&gt;=10861,G1267&lt;=10863),TEXT(INDIRECT(CHAR(39)&amp;$A1267&amp;CHAR(39)&amp;"!r"&amp;$B1267&amp;"c"&amp;$C1267,0),"dd-mmm-yyyy"),(INDIRECT(CHAR(39)&amp;$A1267&amp;CHAR(39)&amp;"!r"&amp;$B1267&amp;"c"&amp;$C1267,0)))</f>
        <v/>
      </c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</row>
    <row r="1268" ht="13.5" customHeight="1">
      <c r="A1268" s="26" t="s">
        <v>785</v>
      </c>
      <c r="B1268" s="26">
        <f t="shared" si="26"/>
        <v>12</v>
      </c>
      <c r="C1268" s="26">
        <f t="shared" si="11"/>
        <v>84</v>
      </c>
      <c r="D1268" s="26"/>
      <c r="E1268" s="26">
        <f>plan_id</f>
        <v>510</v>
      </c>
      <c r="F1268" s="26">
        <f t="shared" si="1"/>
        <v>2009</v>
      </c>
      <c r="G1268" s="26">
        <f>VLOOKUP(INDIRECT(CHAR(39)&amp;$A1268&amp;CHAR(39)&amp;"!r2c"&amp;$C1268,0),variables,2,0)</f>
        <v>10829</v>
      </c>
      <c r="H1268" s="29" t="str">
        <f t="array" ref="H1268">IF(AND(G1268&gt;=10861,G1268&lt;=10863),TEXT(INDIRECT(CHAR(39)&amp;$A1268&amp;CHAR(39)&amp;"!r"&amp;$B1268&amp;"c"&amp;$C1268,0),"dd-mmm-yyyy"),(INDIRECT(CHAR(39)&amp;$A1268&amp;CHAR(39)&amp;"!r"&amp;$B1268&amp;"c"&amp;$C1268,0)))</f>
        <v/>
      </c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</row>
    <row r="1269" ht="13.5" customHeight="1">
      <c r="A1269" s="26" t="s">
        <v>785</v>
      </c>
      <c r="B1269" s="26">
        <f t="shared" si="26"/>
        <v>12</v>
      </c>
      <c r="C1269" s="26">
        <f t="shared" si="11"/>
        <v>85</v>
      </c>
      <c r="D1269" s="26"/>
      <c r="E1269" s="26">
        <f>plan_id</f>
        <v>510</v>
      </c>
      <c r="F1269" s="26">
        <f t="shared" si="1"/>
        <v>2009</v>
      </c>
      <c r="G1269" s="26">
        <f>VLOOKUP(INDIRECT(CHAR(39)&amp;$A1269&amp;CHAR(39)&amp;"!r2c"&amp;$C1269,0),variables,2,0)</f>
        <v>10823</v>
      </c>
      <c r="H1269" s="29">
        <f t="array" ref="H1269">IF(AND(G1269&gt;=10861,G1269&lt;=10863),TEXT(INDIRECT(CHAR(39)&amp;$A1269&amp;CHAR(39)&amp;"!r"&amp;$B1269&amp;"c"&amp;$C1269,0),"dd-mmm-yyyy"),(INDIRECT(CHAR(39)&amp;$A1269&amp;CHAR(39)&amp;"!r"&amp;$B1269&amp;"c"&amp;$C1269,0)))</f>
        <v>4799510000</v>
      </c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</row>
    <row r="1270" ht="13.5" customHeight="1">
      <c r="A1270" s="26" t="s">
        <v>785</v>
      </c>
      <c r="B1270" s="26">
        <f t="shared" si="26"/>
        <v>12</v>
      </c>
      <c r="C1270" s="26">
        <f t="shared" si="11"/>
        <v>86</v>
      </c>
      <c r="D1270" s="26"/>
      <c r="E1270" s="26">
        <f>plan_id</f>
        <v>510</v>
      </c>
      <c r="F1270" s="26">
        <f t="shared" si="1"/>
        <v>2009</v>
      </c>
      <c r="G1270" s="26">
        <f>VLOOKUP(INDIRECT(CHAR(39)&amp;$A1270&amp;CHAR(39)&amp;"!r2c"&amp;$C1270,0),variables,2,0)</f>
        <v>10798</v>
      </c>
      <c r="H1270" s="29" t="str">
        <f t="array" ref="H1270">IF(AND(G1270&gt;=10861,G1270&lt;=10863),TEXT(INDIRECT(CHAR(39)&amp;$A1270&amp;CHAR(39)&amp;"!r"&amp;$B1270&amp;"c"&amp;$C1270,0),"dd-mmm-yyyy"),(INDIRECT(CHAR(39)&amp;$A1270&amp;CHAR(39)&amp;"!r"&amp;$B1270&amp;"c"&amp;$C1270,0)))</f>
        <v/>
      </c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</row>
    <row r="1271" ht="13.5" customHeight="1">
      <c r="A1271" s="26" t="s">
        <v>785</v>
      </c>
      <c r="B1271" s="26">
        <f t="shared" si="26"/>
        <v>12</v>
      </c>
      <c r="C1271" s="26">
        <f t="shared" si="11"/>
        <v>87</v>
      </c>
      <c r="D1271" s="26"/>
      <c r="E1271" s="26">
        <f>plan_id</f>
        <v>510</v>
      </c>
      <c r="F1271" s="26">
        <f t="shared" si="1"/>
        <v>2009</v>
      </c>
      <c r="G1271" s="26">
        <f>VLOOKUP(INDIRECT(CHAR(39)&amp;$A1271&amp;CHAR(39)&amp;"!r2c"&amp;$C1271,0),variables,2,0)</f>
        <v>10799</v>
      </c>
      <c r="H1271" s="29" t="str">
        <f t="array" ref="H1271">IF(AND(G1271&gt;=10861,G1271&lt;=10863),TEXT(INDIRECT(CHAR(39)&amp;$A1271&amp;CHAR(39)&amp;"!r"&amp;$B1271&amp;"c"&amp;$C1271,0),"dd-mmm-yyyy"),(INDIRECT(CHAR(39)&amp;$A1271&amp;CHAR(39)&amp;"!r"&amp;$B1271&amp;"c"&amp;$C1271,0)))</f>
        <v/>
      </c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</row>
    <row r="1272" ht="13.5" customHeight="1">
      <c r="A1272" s="26" t="s">
        <v>785</v>
      </c>
      <c r="B1272" s="26">
        <f t="shared" si="26"/>
        <v>12</v>
      </c>
      <c r="C1272" s="26">
        <f t="shared" si="11"/>
        <v>88</v>
      </c>
      <c r="D1272" s="26"/>
      <c r="E1272" s="26">
        <f>plan_id</f>
        <v>510</v>
      </c>
      <c r="F1272" s="26">
        <f t="shared" si="1"/>
        <v>2009</v>
      </c>
      <c r="G1272" s="26">
        <f>VLOOKUP(INDIRECT(CHAR(39)&amp;$A1272&amp;CHAR(39)&amp;"!r2c"&amp;$C1272,0),variables,2,0)</f>
        <v>10800</v>
      </c>
      <c r="H1272" s="29" t="str">
        <f t="array" ref="H1272">IF(AND(G1272&gt;=10861,G1272&lt;=10863),TEXT(INDIRECT(CHAR(39)&amp;$A1272&amp;CHAR(39)&amp;"!r"&amp;$B1272&amp;"c"&amp;$C1272,0),"dd-mmm-yyyy"),(INDIRECT(CHAR(39)&amp;$A1272&amp;CHAR(39)&amp;"!r"&amp;$B1272&amp;"c"&amp;$C1272,0)))</f>
        <v/>
      </c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</row>
    <row r="1273" ht="13.5" customHeight="1">
      <c r="A1273" s="26" t="s">
        <v>785</v>
      </c>
      <c r="B1273" s="26">
        <f t="shared" si="26"/>
        <v>12</v>
      </c>
      <c r="C1273" s="26">
        <f t="shared" si="11"/>
        <v>89</v>
      </c>
      <c r="D1273" s="26"/>
      <c r="E1273" s="26">
        <f>plan_id</f>
        <v>510</v>
      </c>
      <c r="F1273" s="26">
        <f t="shared" si="1"/>
        <v>2009</v>
      </c>
      <c r="G1273" s="26">
        <f>VLOOKUP(INDIRECT(CHAR(39)&amp;$A1273&amp;CHAR(39)&amp;"!r2c"&amp;$C1273,0),variables,2,0)</f>
        <v>10824</v>
      </c>
      <c r="H1273" s="29" t="str">
        <f t="array" ref="H1273">IF(AND(G1273&gt;=10861,G1273&lt;=10863),TEXT(INDIRECT(CHAR(39)&amp;$A1273&amp;CHAR(39)&amp;"!r"&amp;$B1273&amp;"c"&amp;$C1273,0),"dd-mmm-yyyy"),(INDIRECT(CHAR(39)&amp;$A1273&amp;CHAR(39)&amp;"!r"&amp;$B1273&amp;"c"&amp;$C1273,0)))</f>
        <v/>
      </c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</row>
    <row r="1274" ht="13.5" customHeight="1">
      <c r="A1274" s="26" t="s">
        <v>785</v>
      </c>
      <c r="B1274" s="26">
        <f t="shared" si="26"/>
        <v>12</v>
      </c>
      <c r="C1274" s="26">
        <f t="shared" si="11"/>
        <v>90</v>
      </c>
      <c r="D1274" s="26"/>
      <c r="E1274" s="26">
        <f>plan_id</f>
        <v>510</v>
      </c>
      <c r="F1274" s="26">
        <f t="shared" si="1"/>
        <v>2009</v>
      </c>
      <c r="G1274" s="26">
        <f>VLOOKUP(INDIRECT(CHAR(39)&amp;$A1274&amp;CHAR(39)&amp;"!r2c"&amp;$C1274,0),variables,2,0)</f>
        <v>10825</v>
      </c>
      <c r="H1274" s="29">
        <f t="array" ref="H1274">IF(AND(G1274&gt;=10861,G1274&lt;=10863),TEXT(INDIRECT(CHAR(39)&amp;$A1274&amp;CHAR(39)&amp;"!r"&amp;$B1274&amp;"c"&amp;$C1274,0),"dd-mmm-yyyy"),(INDIRECT(CHAR(39)&amp;$A1274&amp;CHAR(39)&amp;"!r"&amp;$B1274&amp;"c"&amp;$C1274,0)))</f>
        <v>-9494731000</v>
      </c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</row>
    <row r="1275" ht="13.5" customHeight="1">
      <c r="A1275" s="26" t="s">
        <v>785</v>
      </c>
      <c r="B1275" s="26">
        <f t="shared" si="26"/>
        <v>12</v>
      </c>
      <c r="C1275" s="26">
        <f t="shared" si="11"/>
        <v>91</v>
      </c>
      <c r="D1275" s="26"/>
      <c r="E1275" s="26">
        <f>plan_id</f>
        <v>510</v>
      </c>
      <c r="F1275" s="26">
        <f t="shared" si="1"/>
        <v>2009</v>
      </c>
      <c r="G1275" s="26">
        <f>VLOOKUP(INDIRECT(CHAR(39)&amp;$A1275&amp;CHAR(39)&amp;"!r2c"&amp;$C1275,0),variables,2,0)</f>
        <v>10826</v>
      </c>
      <c r="H1275" s="29" t="str">
        <f t="array" ref="H1275">IF(AND(G1275&gt;=10861,G1275&lt;=10863),TEXT(INDIRECT(CHAR(39)&amp;$A1275&amp;CHAR(39)&amp;"!r"&amp;$B1275&amp;"c"&amp;$C1275,0),"dd-mmm-yyyy"),(INDIRECT(CHAR(39)&amp;$A1275&amp;CHAR(39)&amp;"!r"&amp;$B1275&amp;"c"&amp;$C1275,0)))</f>
        <v/>
      </c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</row>
    <row r="1276" ht="13.5" customHeight="1">
      <c r="A1276" s="26" t="s">
        <v>785</v>
      </c>
      <c r="B1276" s="26">
        <f t="shared" si="26"/>
        <v>12</v>
      </c>
      <c r="C1276" s="26">
        <f t="shared" si="11"/>
        <v>92</v>
      </c>
      <c r="D1276" s="26"/>
      <c r="E1276" s="26">
        <f>plan_id</f>
        <v>510</v>
      </c>
      <c r="F1276" s="26">
        <f t="shared" si="1"/>
        <v>2009</v>
      </c>
      <c r="G1276" s="26">
        <f>VLOOKUP(INDIRECT(CHAR(39)&amp;$A1276&amp;CHAR(39)&amp;"!r2c"&amp;$C1276,0),variables,2,0)</f>
        <v>10828</v>
      </c>
      <c r="H1276" s="29" t="str">
        <f t="array" ref="H1276">IF(AND(G1276&gt;=10861,G1276&lt;=10863),TEXT(INDIRECT(CHAR(39)&amp;$A1276&amp;CHAR(39)&amp;"!r"&amp;$B1276&amp;"c"&amp;$C1276,0),"dd-mmm-yyyy"),(INDIRECT(CHAR(39)&amp;$A1276&amp;CHAR(39)&amp;"!r"&amp;$B1276&amp;"c"&amp;$C1276,0)))</f>
        <v/>
      </c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</row>
    <row r="1277" ht="13.5" customHeight="1">
      <c r="A1277" s="26" t="s">
        <v>785</v>
      </c>
      <c r="B1277" s="26">
        <f t="shared" si="26"/>
        <v>12</v>
      </c>
      <c r="C1277" s="26">
        <f t="shared" si="11"/>
        <v>93</v>
      </c>
      <c r="D1277" s="26"/>
      <c r="E1277" s="26">
        <f>plan_id</f>
        <v>510</v>
      </c>
      <c r="F1277" s="26">
        <f t="shared" si="1"/>
        <v>2009</v>
      </c>
      <c r="G1277" s="26">
        <f>VLOOKUP(INDIRECT(CHAR(39)&amp;$A1277&amp;CHAR(39)&amp;"!r2c"&amp;$C1277,0),variables,2,0)</f>
        <v>10827</v>
      </c>
      <c r="H1277" s="28" t="str">
        <f t="array" ref="H1277">IF(AND(G1277&gt;=10861,G1277&lt;=10863),TEXT(INDIRECT(CHAR(39)&amp;$A1277&amp;CHAR(39)&amp;"!r"&amp;$B1277&amp;"c"&amp;$C1277,0),"dd-mmm-yyyy"),(INDIRECT(CHAR(39)&amp;$A1277&amp;CHAR(39)&amp;"!r"&amp;$B1277&amp;"c"&amp;$C1277,0)))</f>
        <v/>
      </c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</row>
    <row r="1278" ht="13.5" customHeight="1">
      <c r="A1278" s="26" t="s">
        <v>785</v>
      </c>
      <c r="B1278" s="26">
        <f t="shared" ref="B1278:B1342" si="27">B1213+1</f>
        <v>13</v>
      </c>
      <c r="C1278" s="26">
        <f t="shared" si="11"/>
        <v>3</v>
      </c>
      <c r="D1278" s="26"/>
      <c r="E1278" s="26">
        <f>plan_id</f>
        <v>510</v>
      </c>
      <c r="F1278" s="26">
        <f t="shared" si="1"/>
        <v>2010</v>
      </c>
      <c r="G1278" s="26">
        <f>VLOOKUP(INDIRECT(CHAR(39)&amp;$A1278&amp;CHAR(39)&amp;"!r2c"&amp;$C1278,0),variables,2,0)</f>
        <v>10703</v>
      </c>
      <c r="H1278" s="28">
        <f t="array" ref="H1278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</row>
    <row r="1279" ht="13.5" customHeight="1">
      <c r="A1279" s="26" t="s">
        <v>785</v>
      </c>
      <c r="B1279" s="26">
        <f t="shared" si="27"/>
        <v>13</v>
      </c>
      <c r="C1279" s="26">
        <f t="shared" si="11"/>
        <v>4</v>
      </c>
      <c r="D1279" s="26"/>
      <c r="E1279" s="26">
        <f>plan_id</f>
        <v>510</v>
      </c>
      <c r="F1279" s="26">
        <f t="shared" si="1"/>
        <v>2010</v>
      </c>
      <c r="G1279" s="26">
        <f>VLOOKUP(INDIRECT(CHAR(39)&amp;$A1279&amp;CHAR(39)&amp;"!r2c"&amp;$C1279,0),variables,2,0)</f>
        <v>10845</v>
      </c>
      <c r="H1279" s="28" t="str">
        <f t="array" ref="H1279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</row>
    <row r="1280" ht="13.5" customHeight="1">
      <c r="A1280" s="26" t="s">
        <v>785</v>
      </c>
      <c r="B1280" s="26">
        <f t="shared" si="27"/>
        <v>13</v>
      </c>
      <c r="C1280" s="26">
        <f t="shared" si="11"/>
        <v>5</v>
      </c>
      <c r="D1280" s="26"/>
      <c r="E1280" s="26">
        <f>plan_id</f>
        <v>510</v>
      </c>
      <c r="F1280" s="26">
        <f t="shared" si="1"/>
        <v>2010</v>
      </c>
      <c r="G1280" s="26">
        <f>VLOOKUP(INDIRECT(CHAR(39)&amp;$A1280&amp;CHAR(39)&amp;"!r2c"&amp;$C1280,0),variables,2,0)</f>
        <v>10924</v>
      </c>
      <c r="H1280" s="31" t="str">
        <f t="array" ref="H1280">IF(AND(G1280&gt;=10861,G1280&lt;=10863),TEXT(INDIRECT(CHAR(39)&amp;$A1280&amp;CHAR(39)&amp;"!r"&amp;$B1280&amp;"c"&amp;$C1280,0),"dd-mmm-yyyy"),(INDIRECT(CHAR(39)&amp;$A1280&amp;CHAR(39)&amp;"!r"&amp;$B1280&amp;"c"&amp;$C1280,0)))</f>
        <v/>
      </c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</row>
    <row r="1281" ht="13.5" customHeight="1">
      <c r="A1281" s="26" t="s">
        <v>785</v>
      </c>
      <c r="B1281" s="26">
        <f t="shared" si="27"/>
        <v>13</v>
      </c>
      <c r="C1281" s="26">
        <f t="shared" si="11"/>
        <v>6</v>
      </c>
      <c r="D1281" s="26"/>
      <c r="E1281" s="26">
        <f>plan_id</f>
        <v>510</v>
      </c>
      <c r="F1281" s="26">
        <f t="shared" si="1"/>
        <v>2010</v>
      </c>
      <c r="G1281" s="26">
        <f>VLOOKUP(INDIRECT(CHAR(39)&amp;$A1281&amp;CHAR(39)&amp;"!r2c"&amp;$C1281,0),variables,2,0)</f>
        <v>10925</v>
      </c>
      <c r="H1281" s="31">
        <f t="array" ref="H1281">IF(AND(G1281&gt;=10861,G1281&lt;=10863),TEXT(INDIRECT(CHAR(39)&amp;$A1281&amp;CHAR(39)&amp;"!r"&amp;$B1281&amp;"c"&amp;$C1281,0),"dd-mmm-yyyy"),(INDIRECT(CHAR(39)&amp;$A1281&amp;CHAR(39)&amp;"!r"&amp;$B1281&amp;"c"&amp;$C1281,0)))</f>
        <v>0.0843</v>
      </c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</row>
    <row r="1282" ht="13.5" customHeight="1">
      <c r="A1282" s="26" t="s">
        <v>785</v>
      </c>
      <c r="B1282" s="26">
        <f t="shared" si="27"/>
        <v>13</v>
      </c>
      <c r="C1282" s="26">
        <f t="shared" si="11"/>
        <v>7</v>
      </c>
      <c r="D1282" s="26"/>
      <c r="E1282" s="26">
        <f>plan_id</f>
        <v>510</v>
      </c>
      <c r="F1282" s="26">
        <f t="shared" si="1"/>
        <v>2010</v>
      </c>
      <c r="G1282" s="26">
        <f>VLOOKUP(INDIRECT(CHAR(39)&amp;$A1282&amp;CHAR(39)&amp;"!r2c"&amp;$C1282,0),variables,2,0)</f>
        <v>10926</v>
      </c>
      <c r="H1282" s="31">
        <f t="array" ref="H1282">IF(AND(G1282&gt;=10861,G1282&lt;=10863),TEXT(INDIRECT(CHAR(39)&amp;$A1282&amp;CHAR(39)&amp;"!r"&amp;$B1282&amp;"c"&amp;$C1282,0),"dd-mmm-yyyy"),(INDIRECT(CHAR(39)&amp;$A1282&amp;CHAR(39)&amp;"!r"&amp;$B1282&amp;"c"&amp;$C1282,0)))</f>
        <v>0.0977</v>
      </c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</row>
    <row r="1283" ht="13.5" customHeight="1">
      <c r="A1283" s="26" t="s">
        <v>785</v>
      </c>
      <c r="B1283" s="26">
        <f t="shared" si="27"/>
        <v>13</v>
      </c>
      <c r="C1283" s="26">
        <f t="shared" si="11"/>
        <v>8</v>
      </c>
      <c r="D1283" s="26"/>
      <c r="E1283" s="26">
        <f>plan_id</f>
        <v>510</v>
      </c>
      <c r="F1283" s="26">
        <f t="shared" si="1"/>
        <v>2010</v>
      </c>
      <c r="G1283" s="26">
        <f>VLOOKUP(INDIRECT(CHAR(39)&amp;$A1283&amp;CHAR(39)&amp;"!r2c"&amp;$C1283,0),variables,2,0)</f>
        <v>10704</v>
      </c>
      <c r="H1283" s="29">
        <f t="array" ref="H1283">IF(AND(G1283&gt;=10861,G1283&lt;=10863),TEXT(INDIRECT(CHAR(39)&amp;$A1283&amp;CHAR(39)&amp;"!r"&amp;$B1283&amp;"c"&amp;$C1283,0),"dd-mmm-yyyy"),(INDIRECT(CHAR(39)&amp;$A1283&amp;CHAR(39)&amp;"!r"&amp;$B1283&amp;"c"&amp;$C1283,0)))</f>
        <v>1634977000</v>
      </c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</row>
    <row r="1284" ht="13.5" customHeight="1">
      <c r="A1284" s="26" t="s">
        <v>785</v>
      </c>
      <c r="B1284" s="26">
        <f t="shared" si="27"/>
        <v>13</v>
      </c>
      <c r="C1284" s="26">
        <f t="shared" si="11"/>
        <v>9</v>
      </c>
      <c r="D1284" s="26"/>
      <c r="E1284" s="26">
        <f>plan_id</f>
        <v>510</v>
      </c>
      <c r="F1284" s="26">
        <f t="shared" si="1"/>
        <v>2010</v>
      </c>
      <c r="G1284" s="26">
        <f>VLOOKUP(INDIRECT(CHAR(39)&amp;$A1284&amp;CHAR(39)&amp;"!r2c"&amp;$C1284,0),variables,2,0)</f>
        <v>10928</v>
      </c>
      <c r="H1284" s="31" t="str">
        <f t="array" ref="H1284">IF(AND(G1284&gt;=10861,G1284&lt;=10863),TEXT(INDIRECT(CHAR(39)&amp;$A1284&amp;CHAR(39)&amp;"!r"&amp;$B1284&amp;"c"&amp;$C1284,0),"dd-mmm-yyyy"),(INDIRECT(CHAR(39)&amp;$A1284&amp;CHAR(39)&amp;"!r"&amp;$B1284&amp;"c"&amp;$C1284,0)))</f>
        <v/>
      </c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</row>
    <row r="1285" ht="13.5" customHeight="1">
      <c r="A1285" s="26" t="s">
        <v>785</v>
      </c>
      <c r="B1285" s="26">
        <f t="shared" si="27"/>
        <v>13</v>
      </c>
      <c r="C1285" s="26">
        <f t="shared" si="11"/>
        <v>10</v>
      </c>
      <c r="D1285" s="26"/>
      <c r="E1285" s="26">
        <f>plan_id</f>
        <v>510</v>
      </c>
      <c r="F1285" s="26">
        <f t="shared" si="1"/>
        <v>2010</v>
      </c>
      <c r="G1285" s="26">
        <f>VLOOKUP(INDIRECT(CHAR(39)&amp;$A1285&amp;CHAR(39)&amp;"!r2c"&amp;$C1285,0),variables,2,0)</f>
        <v>10929</v>
      </c>
      <c r="H1285" s="31">
        <f t="array" ref="H1285">IF(AND(G1285&gt;=10861,G1285&lt;=10863),TEXT(INDIRECT(CHAR(39)&amp;$A1285&amp;CHAR(39)&amp;"!r"&amp;$B1285&amp;"c"&amp;$C1285,0),"dd-mmm-yyyy"),(INDIRECT(CHAR(39)&amp;$A1285&amp;CHAR(39)&amp;"!r"&amp;$B1285&amp;"c"&amp;$C1285,0)))</f>
        <v>0.1706</v>
      </c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</row>
    <row r="1286" ht="13.5" customHeight="1">
      <c r="A1286" s="26" t="s">
        <v>785</v>
      </c>
      <c r="B1286" s="26">
        <f t="shared" si="27"/>
        <v>13</v>
      </c>
      <c r="C1286" s="26">
        <f t="shared" si="11"/>
        <v>11</v>
      </c>
      <c r="D1286" s="26"/>
      <c r="E1286" s="26">
        <f>plan_id</f>
        <v>510</v>
      </c>
      <c r="F1286" s="26">
        <f t="shared" si="1"/>
        <v>2010</v>
      </c>
      <c r="G1286" s="26">
        <f>VLOOKUP(INDIRECT(CHAR(39)&amp;$A1286&amp;CHAR(39)&amp;"!r2c"&amp;$C1286,0),variables,2,0)</f>
        <v>10930</v>
      </c>
      <c r="H1286" s="31" t="str">
        <f t="array" ref="H1286">IF(AND(G1286&gt;=10861,G1286&lt;=10863),TEXT(INDIRECT(CHAR(39)&amp;$A1286&amp;CHAR(39)&amp;"!r"&amp;$B1286&amp;"c"&amp;$C1286,0),"dd-mmm-yyyy"),(INDIRECT(CHAR(39)&amp;$A1286&amp;CHAR(39)&amp;"!r"&amp;$B1286&amp;"c"&amp;$C1286,0)))</f>
        <v/>
      </c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</row>
    <row r="1287" ht="13.5" customHeight="1">
      <c r="A1287" s="26" t="s">
        <v>785</v>
      </c>
      <c r="B1287" s="26">
        <f t="shared" si="27"/>
        <v>13</v>
      </c>
      <c r="C1287" s="26">
        <f t="shared" si="11"/>
        <v>12</v>
      </c>
      <c r="D1287" s="26"/>
      <c r="E1287" s="26">
        <f>plan_id</f>
        <v>510</v>
      </c>
      <c r="F1287" s="26">
        <f t="shared" si="1"/>
        <v>2010</v>
      </c>
      <c r="G1287" s="26">
        <f>VLOOKUP(INDIRECT(CHAR(39)&amp;$A1287&amp;CHAR(39)&amp;"!r2c"&amp;$C1287,0),variables,2,0)</f>
        <v>10705</v>
      </c>
      <c r="H1287" s="29">
        <f t="array" ref="H1287">IF(AND(G1287&gt;=10861,G1287&lt;=10863),TEXT(INDIRECT(CHAR(39)&amp;$A1287&amp;CHAR(39)&amp;"!r"&amp;$B1287&amp;"c"&amp;$C1287,0),"dd-mmm-yyyy"),(INDIRECT(CHAR(39)&amp;$A1287&amp;CHAR(39)&amp;"!r"&amp;$B1287&amp;"c"&amp;$C1287,0)))</f>
        <v>899401000</v>
      </c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</row>
    <row r="1288" ht="13.5" customHeight="1">
      <c r="A1288" s="26" t="s">
        <v>785</v>
      </c>
      <c r="B1288" s="26">
        <f t="shared" si="27"/>
        <v>13</v>
      </c>
      <c r="C1288" s="26">
        <f t="shared" si="11"/>
        <v>13</v>
      </c>
      <c r="D1288" s="26"/>
      <c r="E1288" s="26">
        <f>plan_id</f>
        <v>510</v>
      </c>
      <c r="F1288" s="26">
        <f t="shared" si="1"/>
        <v>2010</v>
      </c>
      <c r="G1288" s="26">
        <f>VLOOKUP(INDIRECT(CHAR(39)&amp;$A1288&amp;CHAR(39)&amp;"!r2c"&amp;$C1288,0),variables,2,0)</f>
        <v>10842</v>
      </c>
      <c r="H1288" s="29">
        <f t="array" ref="H1288">IF(AND(G1288&gt;=10861,G1288&lt;=10863),TEXT(INDIRECT(CHAR(39)&amp;$A1288&amp;CHAR(39)&amp;"!r"&amp;$B1288&amp;"c"&amp;$C1288,0),"dd-mmm-yyyy"),(INDIRECT(CHAR(39)&amp;$A1288&amp;CHAR(39)&amp;"!r"&amp;$B1288&amp;"c"&amp;$C1288,0)))</f>
        <v>2406472000</v>
      </c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</row>
    <row r="1289" ht="13.5" customHeight="1">
      <c r="A1289" s="26" t="s">
        <v>785</v>
      </c>
      <c r="B1289" s="26">
        <f t="shared" si="27"/>
        <v>13</v>
      </c>
      <c r="C1289" s="26">
        <f t="shared" si="11"/>
        <v>14</v>
      </c>
      <c r="D1289" s="26"/>
      <c r="E1289" s="26">
        <f>plan_id</f>
        <v>510</v>
      </c>
      <c r="F1289" s="26">
        <f t="shared" si="1"/>
        <v>2010</v>
      </c>
      <c r="G1289" s="26">
        <f>VLOOKUP(INDIRECT(CHAR(39)&amp;$A1289&amp;CHAR(39)&amp;"!r2c"&amp;$C1289,0),variables,2,0)</f>
        <v>10843</v>
      </c>
      <c r="H1289" s="31" t="str">
        <f t="array" ref="H1289">IF(AND(G1289&gt;=10861,G1289&lt;=10863),TEXT(INDIRECT(CHAR(39)&amp;$A1289&amp;CHAR(39)&amp;"!r"&amp;$B1289&amp;"c"&amp;$C1289,0),"dd-mmm-yyyy"),(INDIRECT(CHAR(39)&amp;$A1289&amp;CHAR(39)&amp;"!r"&amp;$B1289&amp;"c"&amp;$C1289,0)))</f>
        <v/>
      </c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</row>
    <row r="1290" ht="13.5" customHeight="1">
      <c r="A1290" s="26" t="s">
        <v>785</v>
      </c>
      <c r="B1290" s="26">
        <f t="shared" si="27"/>
        <v>13</v>
      </c>
      <c r="C1290" s="26">
        <f t="shared" si="11"/>
        <v>15</v>
      </c>
      <c r="D1290" s="26"/>
      <c r="E1290" s="26">
        <f>plan_id</f>
        <v>510</v>
      </c>
      <c r="F1290" s="26">
        <f t="shared" si="1"/>
        <v>2010</v>
      </c>
      <c r="G1290" s="26">
        <f>VLOOKUP(INDIRECT(CHAR(39)&amp;$A1290&amp;CHAR(39)&amp;"!r2c"&amp;$C1290,0),variables,2,0)</f>
        <v>10931</v>
      </c>
      <c r="H1290" s="31" t="str">
        <f t="array" ref="H1290">IF(AND(G1290&gt;=10861,G1290&lt;=10863),TEXT(INDIRECT(CHAR(39)&amp;$A1290&amp;CHAR(39)&amp;"!r"&amp;$B1290&amp;"c"&amp;$C1290,0),"dd-mmm-yyyy"),(INDIRECT(CHAR(39)&amp;$A1290&amp;CHAR(39)&amp;"!r"&amp;$B1290&amp;"c"&amp;$C1290,0)))</f>
        <v/>
      </c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</row>
    <row r="1291" ht="13.5" customHeight="1">
      <c r="A1291" s="26" t="s">
        <v>785</v>
      </c>
      <c r="B1291" s="26">
        <f t="shared" si="27"/>
        <v>13</v>
      </c>
      <c r="C1291" s="26">
        <f t="shared" si="11"/>
        <v>16</v>
      </c>
      <c r="D1291" s="26"/>
      <c r="E1291" s="26">
        <f>plan_id</f>
        <v>510</v>
      </c>
      <c r="F1291" s="26">
        <f t="shared" si="1"/>
        <v>2010</v>
      </c>
      <c r="G1291" s="26">
        <f>VLOOKUP(INDIRECT(CHAR(39)&amp;$A1291&amp;CHAR(39)&amp;"!r2c"&amp;$C1291,0),variables,2,0)</f>
        <v>10932</v>
      </c>
      <c r="H1291" s="31" t="str">
        <f t="array" ref="H1291">IF(AND(G1291&gt;=10861,G1291&lt;=10863),TEXT(INDIRECT(CHAR(39)&amp;$A1291&amp;CHAR(39)&amp;"!r"&amp;$B1291&amp;"c"&amp;$C1291,0),"dd-mmm-yyyy"),(INDIRECT(CHAR(39)&amp;$A1291&amp;CHAR(39)&amp;"!r"&amp;$B1291&amp;"c"&amp;$C1291,0)))</f>
        <v/>
      </c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</row>
    <row r="1292" ht="13.5" customHeight="1">
      <c r="A1292" s="26" t="s">
        <v>785</v>
      </c>
      <c r="B1292" s="26">
        <f t="shared" si="27"/>
        <v>13</v>
      </c>
      <c r="C1292" s="26">
        <f t="shared" si="11"/>
        <v>17</v>
      </c>
      <c r="D1292" s="26"/>
      <c r="E1292" s="26">
        <f>plan_id</f>
        <v>510</v>
      </c>
      <c r="F1292" s="26">
        <f t="shared" si="1"/>
        <v>2010</v>
      </c>
      <c r="G1292" s="26">
        <f>VLOOKUP(INDIRECT(CHAR(39)&amp;$A1292&amp;CHAR(39)&amp;"!r2c"&amp;$C1292,0),variables,2,0)</f>
        <v>10933</v>
      </c>
      <c r="H1292" s="31">
        <f t="array" ref="H1292">IF(AND(G1292&gt;=10861,G1292&lt;=10863),TEXT(INDIRECT(CHAR(39)&amp;$A1292&amp;CHAR(39)&amp;"!r"&amp;$B1292&amp;"c"&amp;$C1292,0),"dd-mmm-yyyy"),(INDIRECT(CHAR(39)&amp;$A1292&amp;CHAR(39)&amp;"!r"&amp;$B1292&amp;"c"&amp;$C1292,0)))</f>
        <v>0.2549</v>
      </c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</row>
    <row r="1293" ht="13.5" customHeight="1">
      <c r="A1293" s="26" t="s">
        <v>785</v>
      </c>
      <c r="B1293" s="26">
        <f t="shared" si="27"/>
        <v>13</v>
      </c>
      <c r="C1293" s="26">
        <f t="shared" si="11"/>
        <v>18</v>
      </c>
      <c r="D1293" s="26"/>
      <c r="E1293" s="26">
        <f>plan_id</f>
        <v>510</v>
      </c>
      <c r="F1293" s="26">
        <f t="shared" si="1"/>
        <v>2010</v>
      </c>
      <c r="G1293" s="26">
        <f>VLOOKUP(INDIRECT(CHAR(39)&amp;$A1293&amp;CHAR(39)&amp;"!r2c"&amp;$C1293,0),variables,2,0)</f>
        <v>10934</v>
      </c>
      <c r="H1293" s="31">
        <f t="array" ref="H1293">IF(AND(G1293&gt;=10861,G1293&lt;=10863),TEXT(INDIRECT(CHAR(39)&amp;$A1293&amp;CHAR(39)&amp;"!r"&amp;$B1293&amp;"c"&amp;$C1293,0),"dd-mmm-yyyy"),(INDIRECT(CHAR(39)&amp;$A1293&amp;CHAR(39)&amp;"!r"&amp;$B1293&amp;"c"&amp;$C1293,0)))</f>
        <v>0.0977</v>
      </c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</row>
    <row r="1294" ht="13.5" customHeight="1">
      <c r="A1294" s="26" t="s">
        <v>785</v>
      </c>
      <c r="B1294" s="26">
        <f t="shared" si="27"/>
        <v>13</v>
      </c>
      <c r="C1294" s="26">
        <f t="shared" si="11"/>
        <v>19</v>
      </c>
      <c r="D1294" s="26"/>
      <c r="E1294" s="26">
        <f>plan_id</f>
        <v>510</v>
      </c>
      <c r="F1294" s="26">
        <f t="shared" si="1"/>
        <v>2010</v>
      </c>
      <c r="G1294" s="26">
        <f>VLOOKUP(INDIRECT(CHAR(39)&amp;$A1294&amp;CHAR(39)&amp;"!r2c"&amp;$C1294,0),variables,2,0)</f>
        <v>10935</v>
      </c>
      <c r="H1294" s="28" t="str">
        <f t="array" ref="H1294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</row>
    <row r="1295" ht="13.5" customHeight="1">
      <c r="A1295" s="26" t="s">
        <v>785</v>
      </c>
      <c r="B1295" s="26">
        <f t="shared" si="27"/>
        <v>13</v>
      </c>
      <c r="C1295" s="26">
        <f t="shared" si="11"/>
        <v>20</v>
      </c>
      <c r="D1295" s="26"/>
      <c r="E1295" s="26">
        <f>plan_id</f>
        <v>510</v>
      </c>
      <c r="F1295" s="26">
        <f t="shared" si="1"/>
        <v>2010</v>
      </c>
      <c r="G1295" s="26">
        <f>VLOOKUP(INDIRECT(CHAR(39)&amp;$A1295&amp;CHAR(39)&amp;"!r2c"&amp;$C1295,0),variables,2,0)</f>
        <v>10937</v>
      </c>
      <c r="H1295" s="31" t="str">
        <f t="array" ref="H1295">IF(AND(G1295&gt;=10861,G1295&lt;=10863),TEXT(INDIRECT(CHAR(39)&amp;$A1295&amp;CHAR(39)&amp;"!r"&amp;$B1295&amp;"c"&amp;$C1295,0),"dd-mmm-yyyy"),(INDIRECT(CHAR(39)&amp;$A1295&amp;CHAR(39)&amp;"!r"&amp;$B1295&amp;"c"&amp;$C1295,0)))</f>
        <v/>
      </c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</row>
    <row r="1296" ht="13.5" customHeight="1">
      <c r="A1296" s="26" t="s">
        <v>785</v>
      </c>
      <c r="B1296" s="26">
        <f t="shared" si="27"/>
        <v>13</v>
      </c>
      <c r="C1296" s="26">
        <f t="shared" si="11"/>
        <v>21</v>
      </c>
      <c r="D1296" s="26"/>
      <c r="E1296" s="26">
        <f>plan_id</f>
        <v>510</v>
      </c>
      <c r="F1296" s="26">
        <f t="shared" si="1"/>
        <v>2010</v>
      </c>
      <c r="G1296" s="26">
        <f>VLOOKUP(INDIRECT(CHAR(39)&amp;$A1296&amp;CHAR(39)&amp;"!r2c"&amp;$C1296,0),variables,2,0)</f>
        <v>10938</v>
      </c>
      <c r="H1296" s="31" t="str">
        <f t="array" ref="H1296">IF(AND(G1296&gt;=10861,G1296&lt;=10863),TEXT(INDIRECT(CHAR(39)&amp;$A1296&amp;CHAR(39)&amp;"!r"&amp;$B1296&amp;"c"&amp;$C1296,0),"dd-mmm-yyyy"),(INDIRECT(CHAR(39)&amp;$A1296&amp;CHAR(39)&amp;"!r"&amp;$B1296&amp;"c"&amp;$C1296,0)))</f>
        <v/>
      </c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</row>
    <row r="1297" ht="13.5" customHeight="1">
      <c r="A1297" s="26" t="s">
        <v>785</v>
      </c>
      <c r="B1297" s="26">
        <f t="shared" si="27"/>
        <v>13</v>
      </c>
      <c r="C1297" s="26">
        <f t="shared" si="11"/>
        <v>22</v>
      </c>
      <c r="D1297" s="26"/>
      <c r="E1297" s="26">
        <f>plan_id</f>
        <v>510</v>
      </c>
      <c r="F1297" s="26">
        <f t="shared" si="1"/>
        <v>2010</v>
      </c>
      <c r="G1297" s="26">
        <f>VLOOKUP(INDIRECT(CHAR(39)&amp;$A1297&amp;CHAR(39)&amp;"!r2c"&amp;$C1297,0),variables,2,0)</f>
        <v>11007</v>
      </c>
      <c r="H1297" s="28" t="str">
        <f t="array" ref="H1297">IF(AND(G1297&gt;=10861,G1297&lt;=10863),TEXT(INDIRECT(CHAR(39)&amp;$A1297&amp;CHAR(39)&amp;"!r"&amp;$B1297&amp;"c"&amp;$C1297,0),"dd-mmm-yyyy"),(INDIRECT(CHAR(39)&amp;$A1297&amp;CHAR(39)&amp;"!r"&amp;$B1297&amp;"c"&amp;$C1297,0)))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</row>
    <row r="1298" ht="13.5" customHeight="1">
      <c r="A1298" s="26" t="s">
        <v>785</v>
      </c>
      <c r="B1298" s="26">
        <f t="shared" si="27"/>
        <v>13</v>
      </c>
      <c r="C1298" s="26">
        <f t="shared" si="11"/>
        <v>23</v>
      </c>
      <c r="D1298" s="26"/>
      <c r="E1298" s="26">
        <f>plan_id</f>
        <v>510</v>
      </c>
      <c r="F1298" s="26">
        <f t="shared" si="1"/>
        <v>2010</v>
      </c>
      <c r="G1298" s="26">
        <f>VLOOKUP(INDIRECT(CHAR(39)&amp;$A1298&amp;CHAR(39)&amp;"!r2c"&amp;$C1298,0),variables,2,0)</f>
        <v>10941</v>
      </c>
      <c r="H1298" s="28" t="str">
        <f t="array" ref="H1298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</row>
    <row r="1299" ht="13.5" customHeight="1">
      <c r="A1299" s="26" t="s">
        <v>785</v>
      </c>
      <c r="B1299" s="26">
        <f t="shared" si="27"/>
        <v>13</v>
      </c>
      <c r="C1299" s="26">
        <f t="shared" si="11"/>
        <v>24</v>
      </c>
      <c r="D1299" s="26"/>
      <c r="E1299" s="26">
        <f>plan_id</f>
        <v>510</v>
      </c>
      <c r="F1299" s="26">
        <f t="shared" si="1"/>
        <v>2010</v>
      </c>
      <c r="G1299" s="26">
        <f>VLOOKUP(INDIRECT(CHAR(39)&amp;$A1299&amp;CHAR(39)&amp;"!r2c"&amp;$C1299,0),variables,2,0)</f>
        <v>10942</v>
      </c>
      <c r="H1299" s="28" t="str">
        <f t="array" ref="H1299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</row>
    <row r="1300" ht="13.5" customHeight="1">
      <c r="A1300" s="26" t="s">
        <v>785</v>
      </c>
      <c r="B1300" s="26">
        <f t="shared" si="27"/>
        <v>13</v>
      </c>
      <c r="C1300" s="26">
        <f t="shared" si="11"/>
        <v>25</v>
      </c>
      <c r="D1300" s="26"/>
      <c r="E1300" s="26">
        <f>plan_id</f>
        <v>510</v>
      </c>
      <c r="F1300" s="26">
        <f t="shared" si="1"/>
        <v>2010</v>
      </c>
      <c r="G1300" s="26">
        <f>VLOOKUP(INDIRECT(CHAR(39)&amp;$A1300&amp;CHAR(39)&amp;"!r2c"&amp;$C1300,0),variables,2,0)</f>
        <v>10701</v>
      </c>
      <c r="H1300" s="31">
        <f t="array" ref="H1300">IF(AND(G1300&gt;=10861,G1300&lt;=10863),TEXT(INDIRECT(CHAR(39)&amp;$A1300&amp;CHAR(39)&amp;"!r"&amp;$B1300&amp;"c"&amp;$C1300,0),"dd-mmm-yyyy"),(INDIRECT(CHAR(39)&amp;$A1300&amp;CHAR(39)&amp;"!r"&amp;$B1300&amp;"c"&amp;$C1300,0)))</f>
        <v>0.03</v>
      </c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</row>
    <row r="1301" ht="13.5" customHeight="1">
      <c r="A1301" s="26" t="s">
        <v>785</v>
      </c>
      <c r="B1301" s="26">
        <f t="shared" si="27"/>
        <v>13</v>
      </c>
      <c r="C1301" s="26">
        <f t="shared" si="11"/>
        <v>26</v>
      </c>
      <c r="D1301" s="26"/>
      <c r="E1301" s="26">
        <f>plan_id</f>
        <v>510</v>
      </c>
      <c r="F1301" s="26">
        <f t="shared" si="1"/>
        <v>2010</v>
      </c>
      <c r="G1301" s="26">
        <f>VLOOKUP(INDIRECT(CHAR(39)&amp;$A1301&amp;CHAR(39)&amp;"!r2c"&amp;$C1301,0),variables,2,0)</f>
        <v>10702</v>
      </c>
      <c r="H1301" s="31" t="str">
        <f t="array" ref="H1301">IF(AND(G1301&gt;=10861,G1301&lt;=10863),TEXT(INDIRECT(CHAR(39)&amp;$A1301&amp;CHAR(39)&amp;"!r"&amp;$B1301&amp;"c"&amp;$C1301,0),"dd-mmm-yyyy"),(INDIRECT(CHAR(39)&amp;$A1301&amp;CHAR(39)&amp;"!r"&amp;$B1301&amp;"c"&amp;$C1301,0)))</f>
        <v/>
      </c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</row>
    <row r="1302" ht="13.5" customHeight="1">
      <c r="A1302" s="26" t="s">
        <v>785</v>
      </c>
      <c r="B1302" s="26">
        <f t="shared" si="27"/>
        <v>13</v>
      </c>
      <c r="C1302" s="26">
        <f t="shared" si="11"/>
        <v>27</v>
      </c>
      <c r="D1302" s="26"/>
      <c r="E1302" s="26">
        <f>plan_id</f>
        <v>510</v>
      </c>
      <c r="F1302" s="26">
        <f t="shared" si="1"/>
        <v>2010</v>
      </c>
      <c r="G1302" s="26">
        <f>VLOOKUP(INDIRECT(CHAR(39)&amp;$A1302&amp;CHAR(39)&amp;"!r2c"&amp;$C1302,0),variables,2,0)</f>
        <v>10943</v>
      </c>
      <c r="H1302" s="31" t="str">
        <f t="array" ref="H1302">IF(AND(G1302&gt;=10861,G1302&lt;=10863),TEXT(INDIRECT(CHAR(39)&amp;$A1302&amp;CHAR(39)&amp;"!r"&amp;$B1302&amp;"c"&amp;$C1302,0),"dd-mmm-yyyy"),(INDIRECT(CHAR(39)&amp;$A1302&amp;CHAR(39)&amp;"!r"&amp;$B1302&amp;"c"&amp;$C1302,0)))</f>
        <v/>
      </c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</row>
    <row r="1303" ht="13.5" customHeight="1">
      <c r="A1303" s="26" t="s">
        <v>785</v>
      </c>
      <c r="B1303" s="26">
        <f t="shared" si="27"/>
        <v>13</v>
      </c>
      <c r="C1303" s="26">
        <f t="shared" si="11"/>
        <v>28</v>
      </c>
      <c r="D1303" s="26"/>
      <c r="E1303" s="26">
        <f>plan_id</f>
        <v>510</v>
      </c>
      <c r="F1303" s="26">
        <f t="shared" si="1"/>
        <v>2010</v>
      </c>
      <c r="G1303" s="26">
        <f>VLOOKUP(INDIRECT(CHAR(39)&amp;$A1303&amp;CHAR(39)&amp;"!r2c"&amp;$C1303,0),variables,2,0)</f>
        <v>10944</v>
      </c>
      <c r="H1303" s="28" t="str">
        <f t="array" ref="H1303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</row>
    <row r="1304" ht="13.5" customHeight="1">
      <c r="A1304" s="26" t="s">
        <v>785</v>
      </c>
      <c r="B1304" s="26">
        <f t="shared" si="27"/>
        <v>13</v>
      </c>
      <c r="C1304" s="26">
        <f t="shared" si="11"/>
        <v>29</v>
      </c>
      <c r="D1304" s="26"/>
      <c r="E1304" s="26">
        <f>plan_id</f>
        <v>510</v>
      </c>
      <c r="F1304" s="26">
        <f t="shared" si="1"/>
        <v>2010</v>
      </c>
      <c r="G1304" s="26">
        <f>VLOOKUP(INDIRECT(CHAR(39)&amp;$A1304&amp;CHAR(39)&amp;"!r2c"&amp;$C1304,0),variables,2,0)</f>
        <v>10945</v>
      </c>
      <c r="H1304" s="28" t="str">
        <f t="array" ref="H1304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</row>
    <row r="1305" ht="13.5" customHeight="1">
      <c r="A1305" s="26" t="s">
        <v>785</v>
      </c>
      <c r="B1305" s="26">
        <f t="shared" si="27"/>
        <v>13</v>
      </c>
      <c r="C1305" s="26">
        <f t="shared" si="11"/>
        <v>30</v>
      </c>
      <c r="D1305" s="26"/>
      <c r="E1305" s="26">
        <f>plan_id</f>
        <v>510</v>
      </c>
      <c r="F1305" s="26">
        <f t="shared" si="1"/>
        <v>2010</v>
      </c>
      <c r="G1305" s="26">
        <f>VLOOKUP(INDIRECT(CHAR(39)&amp;$A1305&amp;CHAR(39)&amp;"!r2c"&amp;$C1305,0),variables,2,0)</f>
        <v>10947</v>
      </c>
      <c r="H1305" s="28" t="str">
        <f t="array" ref="H1305">IF(AND(G1305&gt;=10861,G1305&lt;=10863),TEXT(INDIRECT(CHAR(39)&amp;$A1305&amp;CHAR(39)&amp;"!r"&amp;$B1305&amp;"c"&amp;$C1305,0),"dd-mmm-yyyy"),(INDIRECT(CHAR(39)&amp;$A1305&amp;CHAR(39)&amp;"!r"&amp;$B1305&amp;"c"&amp;$C1305,0)))</f>
        <v/>
      </c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</row>
    <row r="1306" ht="13.5" customHeight="1">
      <c r="A1306" s="26" t="s">
        <v>785</v>
      </c>
      <c r="B1306" s="26">
        <f t="shared" si="27"/>
        <v>13</v>
      </c>
      <c r="C1306" s="26">
        <f t="shared" si="11"/>
        <v>31</v>
      </c>
      <c r="D1306" s="26"/>
      <c r="E1306" s="26">
        <f>plan_id</f>
        <v>510</v>
      </c>
      <c r="F1306" s="26">
        <f t="shared" si="1"/>
        <v>2010</v>
      </c>
      <c r="G1306" s="26">
        <f>VLOOKUP(INDIRECT(CHAR(39)&amp;$A1306&amp;CHAR(39)&amp;"!r2c"&amp;$C1306,0),variables,2,0)</f>
        <v>10948</v>
      </c>
      <c r="H1306" s="28" t="str">
        <f t="array" ref="H1306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</row>
    <row r="1307" ht="13.5" customHeight="1">
      <c r="A1307" s="26" t="s">
        <v>785</v>
      </c>
      <c r="B1307" s="26">
        <f t="shared" si="27"/>
        <v>13</v>
      </c>
      <c r="C1307" s="26">
        <f t="shared" si="11"/>
        <v>32</v>
      </c>
      <c r="D1307" s="26"/>
      <c r="E1307" s="26">
        <f>plan_id</f>
        <v>510</v>
      </c>
      <c r="F1307" s="26">
        <f t="shared" si="1"/>
        <v>2010</v>
      </c>
      <c r="G1307" s="26">
        <f>VLOOKUP(INDIRECT(CHAR(39)&amp;$A1307&amp;CHAR(39)&amp;"!r2c"&amp;$C1307,0),variables,2,0)</f>
        <v>10949</v>
      </c>
      <c r="H1307" s="28" t="str">
        <f t="array" ref="H1307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</row>
    <row r="1308" ht="13.5" customHeight="1">
      <c r="A1308" s="26" t="s">
        <v>785</v>
      </c>
      <c r="B1308" s="26">
        <f t="shared" si="27"/>
        <v>13</v>
      </c>
      <c r="C1308" s="26">
        <f t="shared" si="11"/>
        <v>33</v>
      </c>
      <c r="D1308" s="26"/>
      <c r="E1308" s="26">
        <f>plan_id</f>
        <v>510</v>
      </c>
      <c r="F1308" s="26">
        <f t="shared" si="1"/>
        <v>2010</v>
      </c>
      <c r="G1308" s="26">
        <f>VLOOKUP(INDIRECT(CHAR(39)&amp;$A1308&amp;CHAR(39)&amp;"!r2c"&amp;$C1308,0),variables,2,0)</f>
        <v>10951</v>
      </c>
      <c r="H1308" s="28" t="str">
        <f t="array" ref="H1308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</row>
    <row r="1309" ht="13.5" customHeight="1">
      <c r="A1309" s="26" t="s">
        <v>785</v>
      </c>
      <c r="B1309" s="26">
        <f t="shared" si="27"/>
        <v>13</v>
      </c>
      <c r="C1309" s="26">
        <f t="shared" si="11"/>
        <v>34</v>
      </c>
      <c r="D1309" s="26"/>
      <c r="E1309" s="26">
        <f>plan_id</f>
        <v>510</v>
      </c>
      <c r="F1309" s="26">
        <f t="shared" si="1"/>
        <v>2010</v>
      </c>
      <c r="G1309" s="26">
        <f>VLOOKUP(INDIRECT(CHAR(39)&amp;$A1309&amp;CHAR(39)&amp;"!r2c"&amp;$C1309,0),variables,2,0)</f>
        <v>10950</v>
      </c>
      <c r="H1309" s="28" t="str">
        <f t="array" ref="H1309">IF(AND(G1309&gt;=10861,G1309&lt;=10863),TEXT(INDIRECT(CHAR(39)&amp;$A1309&amp;CHAR(39)&amp;"!r"&amp;$B1309&amp;"c"&amp;$C1309,0),"dd-mmm-yyyy"),(INDIRECT(CHAR(39)&amp;$A1309&amp;CHAR(39)&amp;"!r"&amp;$B1309&amp;"c"&amp;$C1309,0)))</f>
        <v/>
      </c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</row>
    <row r="1310" ht="13.5" customHeight="1">
      <c r="A1310" s="26" t="s">
        <v>785</v>
      </c>
      <c r="B1310" s="26">
        <f t="shared" si="27"/>
        <v>13</v>
      </c>
      <c r="C1310" s="26">
        <f t="shared" si="11"/>
        <v>35</v>
      </c>
      <c r="D1310" s="26"/>
      <c r="E1310" s="26">
        <f>plan_id</f>
        <v>510</v>
      </c>
      <c r="F1310" s="26">
        <f t="shared" si="1"/>
        <v>2010</v>
      </c>
      <c r="G1310" s="26">
        <f>VLOOKUP(INDIRECT(CHAR(39)&amp;$A1310&amp;CHAR(39)&amp;"!r2c"&amp;$C1310,0),variables,2,0)</f>
        <v>10954</v>
      </c>
      <c r="H1310" s="31">
        <f t="array" ref="H1310">IF(AND(G1310&gt;=10861,G1310&lt;=10863),TEXT(INDIRECT(CHAR(39)&amp;$A1310&amp;CHAR(39)&amp;"!r"&amp;$B1310&amp;"c"&amp;$C1310,0),"dd-mmm-yyyy"),(INDIRECT(CHAR(39)&amp;$A1310&amp;CHAR(39)&amp;"!r"&amp;$B1310&amp;"c"&amp;$C1310,0)))</f>
        <v>0.035</v>
      </c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</row>
    <row r="1311" ht="13.5" customHeight="1">
      <c r="A1311" s="26" t="s">
        <v>785</v>
      </c>
      <c r="B1311" s="26">
        <f t="shared" si="27"/>
        <v>13</v>
      </c>
      <c r="C1311" s="26">
        <f t="shared" si="11"/>
        <v>36</v>
      </c>
      <c r="D1311" s="26"/>
      <c r="E1311" s="26">
        <f>plan_id</f>
        <v>510</v>
      </c>
      <c r="F1311" s="26">
        <f t="shared" si="1"/>
        <v>2010</v>
      </c>
      <c r="G1311" s="26">
        <f>VLOOKUP(INDIRECT(CHAR(39)&amp;$A1311&amp;CHAR(39)&amp;"!r2c"&amp;$C1311,0),variables,2,0)</f>
        <v>10955</v>
      </c>
      <c r="H1311" s="31">
        <f t="array" ref="H1311">IF(AND(G1311&gt;=10861,G1311&lt;=10863),TEXT(INDIRECT(CHAR(39)&amp;$A1311&amp;CHAR(39)&amp;"!r"&amp;$B1311&amp;"c"&amp;$C1311,0),"dd-mmm-yyyy"),(INDIRECT(CHAR(39)&amp;$A1311&amp;CHAR(39)&amp;"!r"&amp;$B1311&amp;"c"&amp;$C1311,0)))</f>
        <v>0.085</v>
      </c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</row>
    <row r="1312" ht="13.5" customHeight="1">
      <c r="A1312" s="26" t="s">
        <v>785</v>
      </c>
      <c r="B1312" s="26">
        <f t="shared" si="27"/>
        <v>13</v>
      </c>
      <c r="C1312" s="26">
        <f t="shared" si="11"/>
        <v>37</v>
      </c>
      <c r="D1312" s="26"/>
      <c r="E1312" s="26">
        <f>plan_id</f>
        <v>510</v>
      </c>
      <c r="F1312" s="26">
        <f t="shared" si="1"/>
        <v>2010</v>
      </c>
      <c r="G1312" s="26">
        <f>VLOOKUP(INDIRECT(CHAR(39)&amp;$A1312&amp;CHAR(39)&amp;"!r2c"&amp;$C1312,0),variables,2,0)</f>
        <v>10956</v>
      </c>
      <c r="H1312" s="31" t="str">
        <f t="array" ref="H1312">IF(AND(G1312&gt;=10861,G1312&lt;=10863),TEXT(INDIRECT(CHAR(39)&amp;$A1312&amp;CHAR(39)&amp;"!r"&amp;$B1312&amp;"c"&amp;$C1312,0),"dd-mmm-yyyy"),(INDIRECT(CHAR(39)&amp;$A1312&amp;CHAR(39)&amp;"!r"&amp;$B1312&amp;"c"&amp;$C1312,0)))</f>
        <v/>
      </c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</row>
    <row r="1313" ht="13.5" customHeight="1">
      <c r="A1313" s="26" t="s">
        <v>785</v>
      </c>
      <c r="B1313" s="26">
        <f t="shared" si="27"/>
        <v>13</v>
      </c>
      <c r="C1313" s="26">
        <f t="shared" si="11"/>
        <v>38</v>
      </c>
      <c r="D1313" s="26"/>
      <c r="E1313" s="26">
        <f>plan_id</f>
        <v>510</v>
      </c>
      <c r="F1313" s="26">
        <f t="shared" si="1"/>
        <v>2010</v>
      </c>
      <c r="G1313" s="26">
        <f>VLOOKUP(INDIRECT(CHAR(39)&amp;$A1313&amp;CHAR(39)&amp;"!r2c"&amp;$C1313,0),variables,2,0)</f>
        <v>10959</v>
      </c>
      <c r="H1313" s="28" t="str">
        <f t="array" ref="H1313">IF(AND(G1313&gt;=10861,G1313&lt;=10863),TEXT(INDIRECT(CHAR(39)&amp;$A1313&amp;CHAR(39)&amp;"!r"&amp;$B1313&amp;"c"&amp;$C1313,0),"dd-mmm-yyyy"),(INDIRECT(CHAR(39)&amp;$A1313&amp;CHAR(39)&amp;"!r"&amp;$B1313&amp;"c"&amp;$C1313,0)))</f>
        <v>6.00% – 11.20%</v>
      </c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</row>
    <row r="1314" ht="13.5" customHeight="1">
      <c r="A1314" s="26" t="s">
        <v>785</v>
      </c>
      <c r="B1314" s="26">
        <f t="shared" si="27"/>
        <v>13</v>
      </c>
      <c r="C1314" s="26">
        <f t="shared" si="11"/>
        <v>39</v>
      </c>
      <c r="D1314" s="26"/>
      <c r="E1314" s="26">
        <f>plan_id</f>
        <v>510</v>
      </c>
      <c r="F1314" s="26">
        <f t="shared" si="1"/>
        <v>2010</v>
      </c>
      <c r="G1314" s="26">
        <f>VLOOKUP(INDIRECT(CHAR(39)&amp;$A1314&amp;CHAR(39)&amp;"!r2c"&amp;$C1314,0),variables,2,0)</f>
        <v>10962</v>
      </c>
      <c r="H1314" s="28" t="str">
        <f t="array" ref="H1314">IF(AND(G1314&gt;=10861,G1314&lt;=10863),TEXT(INDIRECT(CHAR(39)&amp;$A1314&amp;CHAR(39)&amp;"!r"&amp;$B1314&amp;"c"&amp;$C1314,0),"dd-mmm-yyyy"),(INDIRECT(CHAR(39)&amp;$A1314&amp;CHAR(39)&amp;"!r"&amp;$B1314&amp;"c"&amp;$C1314,0)))</f>
        <v>Pg.No 42, 43</v>
      </c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</row>
    <row r="1315" ht="13.5" customHeight="1">
      <c r="A1315" s="26" t="s">
        <v>785</v>
      </c>
      <c r="B1315" s="26">
        <f t="shared" si="27"/>
        <v>13</v>
      </c>
      <c r="C1315" s="26">
        <f t="shared" si="11"/>
        <v>40</v>
      </c>
      <c r="D1315" s="26"/>
      <c r="E1315" s="26">
        <f>plan_id</f>
        <v>510</v>
      </c>
      <c r="F1315" s="26">
        <f t="shared" si="1"/>
        <v>2010</v>
      </c>
      <c r="G1315" s="26">
        <f>VLOOKUP(INDIRECT(CHAR(39)&amp;$A1315&amp;CHAR(39)&amp;"!r2c"&amp;$C1315,0),variables,2,0)</f>
        <v>10964</v>
      </c>
      <c r="H1315" s="28" t="str">
        <f t="array" ref="H1315">IF(AND(G1315&gt;=10861,G1315&lt;=10863),TEXT(INDIRECT(CHAR(39)&amp;$A1315&amp;CHAR(39)&amp;"!r"&amp;$B1315&amp;"c"&amp;$C1315,0),"dd-mmm-yyyy"),(INDIRECT(CHAR(39)&amp;$A1315&amp;CHAR(39)&amp;"!r"&amp;$B1315&amp;"c"&amp;$C1315,0)))</f>
        <v>Pg.No 44, 45</v>
      </c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</row>
    <row r="1316" ht="13.5" customHeight="1">
      <c r="A1316" s="26" t="s">
        <v>785</v>
      </c>
      <c r="B1316" s="26">
        <f t="shared" si="27"/>
        <v>13</v>
      </c>
      <c r="C1316" s="26">
        <f t="shared" si="11"/>
        <v>41</v>
      </c>
      <c r="D1316" s="26"/>
      <c r="E1316" s="26">
        <f>plan_id</f>
        <v>510</v>
      </c>
      <c r="F1316" s="26">
        <f t="shared" si="1"/>
        <v>2010</v>
      </c>
      <c r="G1316" s="26">
        <f>VLOOKUP(INDIRECT(CHAR(39)&amp;$A1316&amp;CHAR(39)&amp;"!r2c"&amp;$C1316,0),variables,2,0)</f>
        <v>10967</v>
      </c>
      <c r="H1316" s="28" t="str">
        <f t="array" ref="H1316">IF(AND(G1316&gt;=10861,G1316&lt;=10863),TEXT(INDIRECT(CHAR(39)&amp;$A1316&amp;CHAR(39)&amp;"!r"&amp;$B1316&amp;"c"&amp;$C1316,0),"dd-mmm-yyyy"),(INDIRECT(CHAR(39)&amp;$A1316&amp;CHAR(39)&amp;"!r"&amp;$B1316&amp;"c"&amp;$C1316,0)))</f>
        <v>1995 George B. Buck Mortality Table</v>
      </c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</row>
    <row r="1317" ht="13.5" customHeight="1">
      <c r="A1317" s="26" t="s">
        <v>785</v>
      </c>
      <c r="B1317" s="26">
        <f t="shared" si="27"/>
        <v>13</v>
      </c>
      <c r="C1317" s="26">
        <f t="shared" si="11"/>
        <v>42</v>
      </c>
      <c r="D1317" s="26"/>
      <c r="E1317" s="26">
        <f>plan_id</f>
        <v>510</v>
      </c>
      <c r="F1317" s="26">
        <f t="shared" si="1"/>
        <v>2010</v>
      </c>
      <c r="G1317" s="26">
        <f>VLOOKUP(INDIRECT(CHAR(39)&amp;$A1317&amp;CHAR(39)&amp;"!r2c"&amp;$C1317,0),variables,2,0)</f>
        <v>10968</v>
      </c>
      <c r="H1317" s="28">
        <f t="array" ref="H1317">IF(AND(G1317&gt;=10861,G1317&lt;=10863),TEXT(INDIRECT(CHAR(39)&amp;$A1317&amp;CHAR(39)&amp;"!r"&amp;$B1317&amp;"c"&amp;$C1317,0),"dd-mmm-yyyy"),(INDIRECT(CHAR(39)&amp;$A1317&amp;CHAR(39)&amp;"!r"&amp;$B1317&amp;"c"&amp;$C1317,0)))</f>
        <v>1995</v>
      </c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</row>
    <row r="1318" ht="13.5" customHeight="1">
      <c r="A1318" s="26" t="s">
        <v>785</v>
      </c>
      <c r="B1318" s="26">
        <f t="shared" si="27"/>
        <v>13</v>
      </c>
      <c r="C1318" s="26">
        <f t="shared" si="11"/>
        <v>43</v>
      </c>
      <c r="D1318" s="26"/>
      <c r="E1318" s="26">
        <f>plan_id</f>
        <v>510</v>
      </c>
      <c r="F1318" s="26">
        <f t="shared" si="1"/>
        <v>2010</v>
      </c>
      <c r="G1318" s="26">
        <f>VLOOKUP(INDIRECT(CHAR(39)&amp;$A1318&amp;CHAR(39)&amp;"!r2c"&amp;$C1318,0),variables,2,0)</f>
        <v>10969</v>
      </c>
      <c r="H1318" s="28" t="str">
        <f t="array" ref="H1318">IF(AND(G1318&gt;=10861,G1318&lt;=10863),TEXT(INDIRECT(CHAR(39)&amp;$A1318&amp;CHAR(39)&amp;"!r"&amp;$B1318&amp;"c"&amp;$C1318,0),"dd-mmm-yyyy"),(INDIRECT(CHAR(39)&amp;$A1318&amp;CHAR(39)&amp;"!r"&amp;$B1318&amp;"c"&amp;$C1318,0)))</f>
        <v>Annuitants: Male - projected 16 years, Female - projected 1 year; Beneficiaries - projected 1 year; Scale AA</v>
      </c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</row>
    <row r="1319" ht="13.5" customHeight="1">
      <c r="A1319" s="26" t="s">
        <v>785</v>
      </c>
      <c r="B1319" s="26">
        <f t="shared" si="27"/>
        <v>13</v>
      </c>
      <c r="C1319" s="26">
        <f t="shared" si="11"/>
        <v>44</v>
      </c>
      <c r="D1319" s="26"/>
      <c r="E1319" s="26">
        <f>plan_id</f>
        <v>510</v>
      </c>
      <c r="F1319" s="26">
        <f t="shared" si="1"/>
        <v>2010</v>
      </c>
      <c r="G1319" s="26">
        <f>VLOOKUP(INDIRECT(CHAR(39)&amp;$A1319&amp;CHAR(39)&amp;"!r2c"&amp;$C1319,0),variables,2,0)</f>
        <v>10970</v>
      </c>
      <c r="H1319" s="28" t="str">
        <f t="array" ref="H1319">IF(AND(G1319&gt;=10861,G1319&lt;=10863),TEXT(INDIRECT(CHAR(39)&amp;$A1319&amp;CHAR(39)&amp;"!r"&amp;$B1319&amp;"c"&amp;$C1319,0),"dd-mmm-yyyy"),(INDIRECT(CHAR(39)&amp;$A1319&amp;CHAR(39)&amp;"!r"&amp;$B1319&amp;"c"&amp;$C1319,0)))</f>
        <v/>
      </c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6"/>
    </row>
    <row r="1320" ht="13.5" customHeight="1">
      <c r="A1320" s="26" t="s">
        <v>785</v>
      </c>
      <c r="B1320" s="26">
        <f t="shared" si="27"/>
        <v>13</v>
      </c>
      <c r="C1320" s="26">
        <f t="shared" si="11"/>
        <v>45</v>
      </c>
      <c r="D1320" s="26"/>
      <c r="E1320" s="26">
        <f>plan_id</f>
        <v>510</v>
      </c>
      <c r="F1320" s="26">
        <f t="shared" si="1"/>
        <v>2010</v>
      </c>
      <c r="G1320" s="26">
        <f>VLOOKUP(INDIRECT(CHAR(39)&amp;$A1320&amp;CHAR(39)&amp;"!r2c"&amp;$C1320,0),variables,2,0)</f>
        <v>10971</v>
      </c>
      <c r="H1320" s="28" t="str">
        <f t="array" ref="H1320">IF(AND(G1320&gt;=10861,G1320&lt;=10863),TEXT(INDIRECT(CHAR(39)&amp;$A1320&amp;CHAR(39)&amp;"!r"&amp;$B1320&amp;"c"&amp;$C1320,0),"dd-mmm-yyyy"),(INDIRECT(CHAR(39)&amp;$A1320&amp;CHAR(39)&amp;"!r"&amp;$B1320&amp;"c"&amp;$C1320,0)))</f>
        <v>Beneficiaries - Males: 2 Years, Female: 1 year</v>
      </c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6"/>
    </row>
    <row r="1321" ht="13.5" customHeight="1">
      <c r="A1321" s="26" t="s">
        <v>785</v>
      </c>
      <c r="B1321" s="26">
        <f t="shared" si="27"/>
        <v>13</v>
      </c>
      <c r="C1321" s="26">
        <f t="shared" si="11"/>
        <v>46</v>
      </c>
      <c r="D1321" s="26"/>
      <c r="E1321" s="26">
        <f>plan_id</f>
        <v>510</v>
      </c>
      <c r="F1321" s="26">
        <f t="shared" si="1"/>
        <v>2010</v>
      </c>
      <c r="G1321" s="26">
        <f>VLOOKUP(INDIRECT(CHAR(39)&amp;$A1321&amp;CHAR(39)&amp;"!r2c"&amp;$C1321,0),variables,2,0)</f>
        <v>10972</v>
      </c>
      <c r="H1321" s="28" t="str">
        <f t="array" ref="H1321">IF(AND(G1321&gt;=10861,G1321&lt;=10863),TEXT(INDIRECT(CHAR(39)&amp;$A1321&amp;CHAR(39)&amp;"!r"&amp;$B1321&amp;"c"&amp;$C1321,0),"dd-mmm-yyyy"),(INDIRECT(CHAR(39)&amp;$A1321&amp;CHAR(39)&amp;"!r"&amp;$B1321&amp;"c"&amp;$C1321,0)))</f>
        <v>Level Percent Open</v>
      </c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</row>
    <row r="1322" ht="13.5" customHeight="1">
      <c r="A1322" s="26" t="s">
        <v>785</v>
      </c>
      <c r="B1322" s="26">
        <f t="shared" si="27"/>
        <v>13</v>
      </c>
      <c r="C1322" s="26">
        <f t="shared" si="11"/>
        <v>47</v>
      </c>
      <c r="D1322" s="26"/>
      <c r="E1322" s="26">
        <f>plan_id</f>
        <v>510</v>
      </c>
      <c r="F1322" s="26">
        <f t="shared" si="1"/>
        <v>2010</v>
      </c>
      <c r="G1322" s="26">
        <f>VLOOKUP(INDIRECT(CHAR(39)&amp;$A1322&amp;CHAR(39)&amp;"!r2c"&amp;$C1322,0),variables,2,0)</f>
        <v>10973</v>
      </c>
      <c r="H1322" s="28" t="str">
        <f t="array" ref="H1322">IF(AND(G1322&gt;=10861,G1322&lt;=10863),TEXT(INDIRECT(CHAR(39)&amp;$A1322&amp;CHAR(39)&amp;"!r"&amp;$B1322&amp;"c"&amp;$C1322,0),"dd-mmm-yyyy"),(INDIRECT(CHAR(39)&amp;$A1322&amp;CHAR(39)&amp;"!r"&amp;$B1322&amp;"c"&amp;$C1322,0)))</f>
        <v>30 years</v>
      </c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</row>
    <row r="1323" ht="13.5" customHeight="1">
      <c r="A1323" s="26" t="s">
        <v>785</v>
      </c>
      <c r="B1323" s="26">
        <f t="shared" si="27"/>
        <v>13</v>
      </c>
      <c r="C1323" s="26">
        <f t="shared" si="11"/>
        <v>48</v>
      </c>
      <c r="D1323" s="26"/>
      <c r="E1323" s="26">
        <f>plan_id</f>
        <v>510</v>
      </c>
      <c r="F1323" s="26">
        <f t="shared" si="1"/>
        <v>2010</v>
      </c>
      <c r="G1323" s="26">
        <f>VLOOKUP(INDIRECT(CHAR(39)&amp;$A1323&amp;CHAR(39)&amp;"!r2c"&amp;$C1323,0),variables,2,0)</f>
        <v>10975</v>
      </c>
      <c r="H1323" s="28" t="str">
        <f t="array" ref="H1323">IF(AND(G1323&gt;=10861,G1323&lt;=10863),TEXT(INDIRECT(CHAR(39)&amp;$A1323&amp;CHAR(39)&amp;"!r"&amp;$B1323&amp;"c"&amp;$C1323,0),"dd-mmm-yyyy"),(INDIRECT(CHAR(39)&amp;$A1323&amp;CHAR(39)&amp;"!r"&amp;$B1323&amp;"c"&amp;$C1323,0)))</f>
        <v>PUC</v>
      </c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</row>
    <row r="1324" ht="13.5" customHeight="1">
      <c r="A1324" s="26" t="s">
        <v>785</v>
      </c>
      <c r="B1324" s="26">
        <f t="shared" si="27"/>
        <v>13</v>
      </c>
      <c r="C1324" s="26">
        <f t="shared" si="11"/>
        <v>49</v>
      </c>
      <c r="D1324" s="26"/>
      <c r="E1324" s="26">
        <f>plan_id</f>
        <v>510</v>
      </c>
      <c r="F1324" s="26">
        <f t="shared" si="1"/>
        <v>2010</v>
      </c>
      <c r="G1324" s="26">
        <f>VLOOKUP(INDIRECT(CHAR(39)&amp;$A1324&amp;CHAR(39)&amp;"!r2c"&amp;$C1324,0),variables,2,0)</f>
        <v>10976</v>
      </c>
      <c r="H1324" s="31">
        <f t="array" ref="H1324">IF(AND(G1324&gt;=10861,G1324&lt;=10863),TEXT(INDIRECT(CHAR(39)&amp;$A1324&amp;CHAR(39)&amp;"!r"&amp;$B1324&amp;"c"&amp;$C1324,0),"dd-mmm-yyyy"),(INDIRECT(CHAR(39)&amp;$A1324&amp;CHAR(39)&amp;"!r"&amp;$B1324&amp;"c"&amp;$C1324,0)))</f>
        <v>0.085</v>
      </c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</row>
    <row r="1325" ht="13.5" customHeight="1">
      <c r="A1325" s="26" t="s">
        <v>785</v>
      </c>
      <c r="B1325" s="26">
        <f t="shared" si="27"/>
        <v>13</v>
      </c>
      <c r="C1325" s="26">
        <f t="shared" si="11"/>
        <v>50</v>
      </c>
      <c r="D1325" s="26"/>
      <c r="E1325" s="26">
        <f>plan_id</f>
        <v>510</v>
      </c>
      <c r="F1325" s="26">
        <f t="shared" si="1"/>
        <v>2010</v>
      </c>
      <c r="G1325" s="26">
        <f>VLOOKUP(INDIRECT(CHAR(39)&amp;$A1325&amp;CHAR(39)&amp;"!r2c"&amp;$C1325,0),variables,2,0)</f>
        <v>10977</v>
      </c>
      <c r="H1325" s="28" t="str">
        <f t="array" ref="H1325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</row>
    <row r="1326" ht="13.5" customHeight="1">
      <c r="A1326" s="26" t="s">
        <v>785</v>
      </c>
      <c r="B1326" s="26">
        <f t="shared" si="27"/>
        <v>13</v>
      </c>
      <c r="C1326" s="26">
        <f t="shared" si="11"/>
        <v>51</v>
      </c>
      <c r="D1326" s="26"/>
      <c r="E1326" s="26">
        <f>plan_id</f>
        <v>510</v>
      </c>
      <c r="F1326" s="26">
        <f t="shared" si="1"/>
        <v>2010</v>
      </c>
      <c r="G1326" s="26">
        <f>VLOOKUP(INDIRECT(CHAR(39)&amp;$A1326&amp;CHAR(39)&amp;"!r2c"&amp;$C1326,0),variables,2,0)</f>
        <v>10978</v>
      </c>
      <c r="H1326" s="31">
        <f t="array" ref="H1326">IF(AND(G1326&gt;=10861,G1326&lt;=10863),TEXT(INDIRECT(CHAR(39)&amp;$A1326&amp;CHAR(39)&amp;"!r"&amp;$B1326&amp;"c"&amp;$C1326,0),"dd-mmm-yyyy"),(INDIRECT(CHAR(39)&amp;$A1326&amp;CHAR(39)&amp;"!r"&amp;$B1326&amp;"c"&amp;$C1326,0)))</f>
        <v>0.085</v>
      </c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</row>
    <row r="1327" ht="13.5" customHeight="1">
      <c r="A1327" s="26" t="s">
        <v>785</v>
      </c>
      <c r="B1327" s="26">
        <f t="shared" si="27"/>
        <v>13</v>
      </c>
      <c r="C1327" s="26">
        <f t="shared" si="11"/>
        <v>52</v>
      </c>
      <c r="D1327" s="26"/>
      <c r="E1327" s="26">
        <f>plan_id</f>
        <v>510</v>
      </c>
      <c r="F1327" s="26">
        <f t="shared" si="1"/>
        <v>2010</v>
      </c>
      <c r="G1327" s="26">
        <f>VLOOKUP(INDIRECT(CHAR(39)&amp;$A1327&amp;CHAR(39)&amp;"!r2c"&amp;$C1327,0),variables,2,0)</f>
        <v>10979</v>
      </c>
      <c r="H1327" s="28" t="str">
        <f t="array" ref="H1327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</row>
    <row r="1328" ht="13.5" customHeight="1">
      <c r="A1328" s="26" t="s">
        <v>785</v>
      </c>
      <c r="B1328" s="26">
        <f t="shared" si="27"/>
        <v>13</v>
      </c>
      <c r="C1328" s="26">
        <f t="shared" si="11"/>
        <v>53</v>
      </c>
      <c r="D1328" s="26"/>
      <c r="E1328" s="26">
        <f>plan_id</f>
        <v>510</v>
      </c>
      <c r="F1328" s="26">
        <f t="shared" si="1"/>
        <v>2010</v>
      </c>
      <c r="G1328" s="26">
        <f>VLOOKUP(INDIRECT(CHAR(39)&amp;$A1328&amp;CHAR(39)&amp;"!r2c"&amp;$C1328,0),variables,2,0)</f>
        <v>10980</v>
      </c>
      <c r="H1328" s="31">
        <f t="array" ref="H1328">IF(AND(G1328&gt;=10861,G1328&lt;=10863),TEXT(INDIRECT(CHAR(39)&amp;$A1328&amp;CHAR(39)&amp;"!r"&amp;$B1328&amp;"c"&amp;$C1328,0),"dd-mmm-yyyy"),(INDIRECT(CHAR(39)&amp;$A1328&amp;CHAR(39)&amp;"!r"&amp;$B1328&amp;"c"&amp;$C1328,0)))</f>
        <v>0.0071</v>
      </c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</row>
    <row r="1329" ht="13.5" customHeight="1">
      <c r="A1329" s="26" t="s">
        <v>785</v>
      </c>
      <c r="B1329" s="26">
        <f t="shared" si="27"/>
        <v>13</v>
      </c>
      <c r="C1329" s="26">
        <f t="shared" si="11"/>
        <v>54</v>
      </c>
      <c r="D1329" s="26"/>
      <c r="E1329" s="26">
        <f>plan_id</f>
        <v>510</v>
      </c>
      <c r="F1329" s="26">
        <f t="shared" si="1"/>
        <v>2010</v>
      </c>
      <c r="G1329" s="26">
        <f>VLOOKUP(INDIRECT(CHAR(39)&amp;$A1329&amp;CHAR(39)&amp;"!r2c"&amp;$C1329,0),variables,2,0)</f>
        <v>10981</v>
      </c>
      <c r="H1329" s="31">
        <f t="array" ref="H1329">IF(AND(G1329&gt;=10861,G1329&lt;=10863),TEXT(INDIRECT(CHAR(39)&amp;$A1329&amp;CHAR(39)&amp;"!r"&amp;$B1329&amp;"c"&amp;$C1329,0),"dd-mmm-yyyy"),(INDIRECT(CHAR(39)&amp;$A1329&amp;CHAR(39)&amp;"!r"&amp;$B1329&amp;"c"&amp;$C1329,0)))</f>
        <v>0.1297</v>
      </c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</row>
    <row r="1330" ht="13.5" customHeight="1">
      <c r="A1330" s="26" t="s">
        <v>785</v>
      </c>
      <c r="B1330" s="26">
        <f t="shared" si="27"/>
        <v>13</v>
      </c>
      <c r="C1330" s="26">
        <f t="shared" si="11"/>
        <v>55</v>
      </c>
      <c r="D1330" s="26"/>
      <c r="E1330" s="26">
        <f>plan_id</f>
        <v>510</v>
      </c>
      <c r="F1330" s="26">
        <f t="shared" si="1"/>
        <v>2010</v>
      </c>
      <c r="G1330" s="26">
        <f>VLOOKUP(INDIRECT(CHAR(39)&amp;$A1330&amp;CHAR(39)&amp;"!r2c"&amp;$C1330,0),variables,2,0)</f>
        <v>10706</v>
      </c>
      <c r="H1330" s="31">
        <f t="array" ref="H1330">IF(AND(G1330&gt;=10861,G1330&lt;=10863),TEXT(INDIRECT(CHAR(39)&amp;$A1330&amp;CHAR(39)&amp;"!r"&amp;$B1330&amp;"c"&amp;$C1330,0),"dd-mmm-yyyy"),(INDIRECT(CHAR(39)&amp;$A1330&amp;CHAR(39)&amp;"!r"&amp;$B1330&amp;"c"&amp;$C1330,0)))</f>
        <v>0.0005411440356</v>
      </c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</row>
    <row r="1331" ht="13.5" customHeight="1">
      <c r="A1331" s="26" t="s">
        <v>785</v>
      </c>
      <c r="B1331" s="26">
        <f t="shared" si="27"/>
        <v>13</v>
      </c>
      <c r="C1331" s="26">
        <f t="shared" si="11"/>
        <v>56</v>
      </c>
      <c r="D1331" s="26"/>
      <c r="E1331" s="26">
        <f>plan_id</f>
        <v>510</v>
      </c>
      <c r="F1331" s="26">
        <f t="shared" si="1"/>
        <v>2010</v>
      </c>
      <c r="G1331" s="26">
        <f>VLOOKUP(INDIRECT(CHAR(39)&amp;$A1331&amp;CHAR(39)&amp;"!r2c"&amp;$C1331,0),variables,2,0)</f>
        <v>10983</v>
      </c>
      <c r="H1331" s="28" t="str">
        <f t="array" ref="H133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</row>
    <row r="1332" ht="13.5" customHeight="1">
      <c r="A1332" s="26" t="s">
        <v>785</v>
      </c>
      <c r="B1332" s="26">
        <f t="shared" si="27"/>
        <v>13</v>
      </c>
      <c r="C1332" s="26">
        <f t="shared" si="11"/>
        <v>57</v>
      </c>
      <c r="D1332" s="26"/>
      <c r="E1332" s="26">
        <f>plan_id</f>
        <v>510</v>
      </c>
      <c r="F1332" s="26">
        <f t="shared" si="1"/>
        <v>2010</v>
      </c>
      <c r="G1332" s="26">
        <f>VLOOKUP(INDIRECT(CHAR(39)&amp;$A1332&amp;CHAR(39)&amp;"!r2c"&amp;$C1332,0),variables,2,0)</f>
        <v>10989</v>
      </c>
      <c r="H1332" s="29">
        <f t="array" ref="H1332">IF(AND(G1332&gt;=10861,G1332&lt;=10863),TEXT(INDIRECT(CHAR(39)&amp;$A1332&amp;CHAR(39)&amp;"!r"&amp;$B1332&amp;"c"&amp;$C1332,0),"dd-mmm-yyyy"),(INDIRECT(CHAR(39)&amp;$A1332&amp;CHAR(39)&amp;"!r"&amp;$B1332&amp;"c"&amp;$C1332,0)))</f>
        <v>37439092000</v>
      </c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</row>
    <row r="1333" ht="13.5" customHeight="1">
      <c r="A1333" s="26" t="s">
        <v>785</v>
      </c>
      <c r="B1333" s="26">
        <f t="shared" si="27"/>
        <v>13</v>
      </c>
      <c r="C1333" s="26">
        <f t="shared" si="11"/>
        <v>58</v>
      </c>
      <c r="D1333" s="26"/>
      <c r="E1333" s="26">
        <f>plan_id</f>
        <v>510</v>
      </c>
      <c r="F1333" s="26">
        <f t="shared" si="1"/>
        <v>2010</v>
      </c>
      <c r="G1333" s="26">
        <f>VLOOKUP(INDIRECT(CHAR(39)&amp;$A1333&amp;CHAR(39)&amp;"!r2c"&amp;$C1333,0),variables,2,0)</f>
        <v>10990</v>
      </c>
      <c r="H1333" s="29">
        <f t="array" ref="H1333">IF(AND(G1333&gt;=10861,G1333&lt;=10863),TEXT(INDIRECT(CHAR(39)&amp;$A1333&amp;CHAR(39)&amp;"!r"&amp;$B1333&amp;"c"&amp;$C1333,0),"dd-mmm-yyyy"),(INDIRECT(CHAR(39)&amp;$A1333&amp;CHAR(39)&amp;"!r"&amp;$B1333&amp;"c"&amp;$C1333,0)))</f>
        <v>77293198000</v>
      </c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</row>
    <row r="1334" ht="13.5" customHeight="1">
      <c r="A1334" s="26" t="s">
        <v>785</v>
      </c>
      <c r="B1334" s="26">
        <f t="shared" si="27"/>
        <v>13</v>
      </c>
      <c r="C1334" s="26">
        <f t="shared" si="11"/>
        <v>59</v>
      </c>
      <c r="D1334" s="26"/>
      <c r="E1334" s="26">
        <f>plan_id</f>
        <v>510</v>
      </c>
      <c r="F1334" s="26">
        <f t="shared" si="1"/>
        <v>2010</v>
      </c>
      <c r="G1334" s="26">
        <f>VLOOKUP(INDIRECT(CHAR(39)&amp;$A1334&amp;CHAR(39)&amp;"!r2c"&amp;$C1334,0),variables,2,0)</f>
        <v>10991</v>
      </c>
      <c r="H1334" s="29">
        <f t="array" ref="H1334">IF(AND(G1334&gt;=10861,G1334&lt;=10863),TEXT(INDIRECT(CHAR(39)&amp;$A1334&amp;CHAR(39)&amp;"!r"&amp;$B1334&amp;"c"&amp;$C1334,0),"dd-mmm-yyyy"),(INDIRECT(CHAR(39)&amp;$A1334&amp;CHAR(39)&amp;"!r"&amp;$B1334&amp;"c"&amp;$C1334,0)))</f>
        <v>39854106000</v>
      </c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</row>
    <row r="1335" ht="13.5" customHeight="1">
      <c r="A1335" s="26" t="s">
        <v>785</v>
      </c>
      <c r="B1335" s="26">
        <f t="shared" si="27"/>
        <v>13</v>
      </c>
      <c r="C1335" s="26">
        <f t="shared" si="11"/>
        <v>60</v>
      </c>
      <c r="D1335" s="26"/>
      <c r="E1335" s="26">
        <f>plan_id</f>
        <v>510</v>
      </c>
      <c r="F1335" s="26">
        <f t="shared" si="1"/>
        <v>2010</v>
      </c>
      <c r="G1335" s="26">
        <f>VLOOKUP(INDIRECT(CHAR(39)&amp;$A1335&amp;CHAR(39)&amp;"!r2c"&amp;$C1335,0),variables,2,0)</f>
        <v>10992</v>
      </c>
      <c r="H1335" s="31">
        <f t="array" ref="H1335">IF(AND(G1335&gt;=10861,G1335&lt;=10863),TEXT(INDIRECT(CHAR(39)&amp;$A1335&amp;CHAR(39)&amp;"!r"&amp;$B1335&amp;"c"&amp;$C1335,0),"dd-mmm-yyyy"),(INDIRECT(CHAR(39)&amp;$A1335&amp;CHAR(39)&amp;"!r"&amp;$B1335&amp;"c"&amp;$C1335,0)))</f>
        <v>0.484</v>
      </c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</row>
    <row r="1336" ht="13.5" customHeight="1">
      <c r="A1336" s="26" t="s">
        <v>785</v>
      </c>
      <c r="B1336" s="26">
        <f t="shared" si="27"/>
        <v>13</v>
      </c>
      <c r="C1336" s="26">
        <f t="shared" si="11"/>
        <v>61</v>
      </c>
      <c r="D1336" s="26"/>
      <c r="E1336" s="26">
        <f>plan_id</f>
        <v>510</v>
      </c>
      <c r="F1336" s="26">
        <f t="shared" si="1"/>
        <v>2010</v>
      </c>
      <c r="G1336" s="26">
        <f>VLOOKUP(INDIRECT(CHAR(39)&amp;$A1336&amp;CHAR(39)&amp;"!r2c"&amp;$C1336,0),variables,2,0)</f>
        <v>10993</v>
      </c>
      <c r="H1336" s="29">
        <f t="array" ref="H1336">IF(AND(G1336&gt;=10861,G1336&lt;=10863),TEXT(INDIRECT(CHAR(39)&amp;$A1336&amp;CHAR(39)&amp;"!r"&amp;$B1336&amp;"c"&amp;$C1336,0),"dd-mmm-yyyy"),(INDIRECT(CHAR(39)&amp;$A1336&amp;CHAR(39)&amp;"!r"&amp;$B1336&amp;"c"&amp;$C1336,0)))</f>
        <v>9251139000</v>
      </c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</row>
    <row r="1337" ht="13.5" customHeight="1">
      <c r="A1337" s="26" t="s">
        <v>785</v>
      </c>
      <c r="B1337" s="26">
        <f t="shared" si="27"/>
        <v>13</v>
      </c>
      <c r="C1337" s="26">
        <f t="shared" si="11"/>
        <v>62</v>
      </c>
      <c r="D1337" s="26"/>
      <c r="E1337" s="26">
        <f>plan_id</f>
        <v>510</v>
      </c>
      <c r="F1337" s="26">
        <f t="shared" si="1"/>
        <v>2010</v>
      </c>
      <c r="G1337" s="26">
        <f>VLOOKUP(INDIRECT(CHAR(39)&amp;$A1337&amp;CHAR(39)&amp;"!r2c"&amp;$C1337,0),variables,2,0)</f>
        <v>10801</v>
      </c>
      <c r="H1337" s="29">
        <f t="array" ref="H1337">IF(AND(G1337&gt;=10861,G1337&lt;=10863),TEXT(INDIRECT(CHAR(39)&amp;$A1337&amp;CHAR(39)&amp;"!r"&amp;$B1337&amp;"c"&amp;$C1337,0),"dd-mmm-yyyy"),(INDIRECT(CHAR(39)&amp;$A1337&amp;CHAR(39)&amp;"!r"&amp;$B1337&amp;"c"&amp;$C1337,0)))</f>
        <v>2929300000</v>
      </c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</row>
    <row r="1338" ht="13.5" customHeight="1">
      <c r="A1338" s="26" t="s">
        <v>785</v>
      </c>
      <c r="B1338" s="26">
        <f t="shared" si="27"/>
        <v>13</v>
      </c>
      <c r="C1338" s="26">
        <f t="shared" si="11"/>
        <v>63</v>
      </c>
      <c r="D1338" s="26"/>
      <c r="E1338" s="26">
        <f>plan_id</f>
        <v>510</v>
      </c>
      <c r="F1338" s="26">
        <f t="shared" si="1"/>
        <v>2010</v>
      </c>
      <c r="G1338" s="26">
        <f>VLOOKUP(INDIRECT(CHAR(39)&amp;$A1338&amp;CHAR(39)&amp;"!r2c"&amp;$C1338,0),variables,2,0)</f>
        <v>10802</v>
      </c>
      <c r="H1338" s="29">
        <f t="array" ref="H1338">IF(AND(G1338&gt;=10861,G1338&lt;=10863),TEXT(INDIRECT(CHAR(39)&amp;$A1338&amp;CHAR(39)&amp;"!r"&amp;$B1338&amp;"c"&amp;$C1338,0),"dd-mmm-yyyy"),(INDIRECT(CHAR(39)&amp;$A1338&amp;CHAR(39)&amp;"!r"&amp;$B1338&amp;"c"&amp;$C1338,0)))</f>
        <v>10974000</v>
      </c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</row>
    <row r="1339" ht="13.5" customHeight="1">
      <c r="A1339" s="26" t="s">
        <v>785</v>
      </c>
      <c r="B1339" s="26">
        <f t="shared" si="27"/>
        <v>13</v>
      </c>
      <c r="C1339" s="26">
        <f t="shared" si="11"/>
        <v>64</v>
      </c>
      <c r="D1339" s="26"/>
      <c r="E1339" s="26">
        <f>plan_id</f>
        <v>510</v>
      </c>
      <c r="F1339" s="26">
        <f t="shared" si="1"/>
        <v>2010</v>
      </c>
      <c r="G1339" s="26">
        <f>VLOOKUP(INDIRECT(CHAR(39)&amp;$A1339&amp;CHAR(39)&amp;"!r2c"&amp;$C1339,0),variables,2,0)</f>
        <v>10803</v>
      </c>
      <c r="H1339" s="29" t="str">
        <f t="array" ref="H1339">IF(AND(G1339&gt;=10861,G1339&lt;=10863),TEXT(INDIRECT(CHAR(39)&amp;$A1339&amp;CHAR(39)&amp;"!r"&amp;$B1339&amp;"c"&amp;$C1339,0),"dd-mmm-yyyy"),(INDIRECT(CHAR(39)&amp;$A1339&amp;CHAR(39)&amp;"!r"&amp;$B1339&amp;"c"&amp;$C1339,0)))</f>
        <v/>
      </c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</row>
    <row r="1340" ht="13.5" customHeight="1">
      <c r="A1340" s="26" t="s">
        <v>785</v>
      </c>
      <c r="B1340" s="26">
        <f t="shared" si="27"/>
        <v>13</v>
      </c>
      <c r="C1340" s="26">
        <f t="shared" si="11"/>
        <v>65</v>
      </c>
      <c r="D1340" s="26"/>
      <c r="E1340" s="26">
        <f>plan_id</f>
        <v>510</v>
      </c>
      <c r="F1340" s="26">
        <f t="shared" si="1"/>
        <v>2010</v>
      </c>
      <c r="G1340" s="26">
        <f>VLOOKUP(INDIRECT(CHAR(39)&amp;$A1340&amp;CHAR(39)&amp;"!r2c"&amp;$C1340,0),variables,2,0)</f>
        <v>10804</v>
      </c>
      <c r="H1340" s="29" t="str">
        <f t="array" ref="H1340">IF(AND(G1340&gt;=10861,G1340&lt;=10863),TEXT(INDIRECT(CHAR(39)&amp;$A1340&amp;CHAR(39)&amp;"!r"&amp;$B1340&amp;"c"&amp;$C1340,0),"dd-mmm-yyyy"),(INDIRECT(CHAR(39)&amp;$A1340&amp;CHAR(39)&amp;"!r"&amp;$B1340&amp;"c"&amp;$C1340,0)))</f>
        <v/>
      </c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</row>
    <row r="1341" ht="13.5" customHeight="1">
      <c r="A1341" s="26" t="s">
        <v>785</v>
      </c>
      <c r="B1341" s="26">
        <f t="shared" si="27"/>
        <v>13</v>
      </c>
      <c r="C1341" s="26">
        <f t="shared" si="11"/>
        <v>66</v>
      </c>
      <c r="D1341" s="26"/>
      <c r="E1341" s="26">
        <f>plan_id</f>
        <v>510</v>
      </c>
      <c r="F1341" s="26">
        <f t="shared" si="1"/>
        <v>2010</v>
      </c>
      <c r="G1341" s="26">
        <f>VLOOKUP(INDIRECT(CHAR(39)&amp;$A1341&amp;CHAR(39)&amp;"!r2c"&amp;$C1341,0),variables,2,0)</f>
        <v>10805</v>
      </c>
      <c r="H1341" s="29" t="str">
        <f t="array" ref="H1341">IF(AND(G1341&gt;=10861,G1341&lt;=10863),TEXT(INDIRECT(CHAR(39)&amp;$A1341&amp;CHAR(39)&amp;"!r"&amp;$B1341&amp;"c"&amp;$C1341,0),"dd-mmm-yyyy"),(INDIRECT(CHAR(39)&amp;$A1341&amp;CHAR(39)&amp;"!r"&amp;$B1341&amp;"c"&amp;$C1341,0)))</f>
        <v/>
      </c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</row>
    <row r="1342" ht="13.5" customHeight="1">
      <c r="A1342" s="26" t="s">
        <v>785</v>
      </c>
      <c r="B1342" s="26">
        <f t="shared" si="27"/>
        <v>13</v>
      </c>
      <c r="C1342" s="26">
        <f t="shared" si="11"/>
        <v>67</v>
      </c>
      <c r="D1342" s="26"/>
      <c r="E1342" s="26">
        <f>plan_id</f>
        <v>510</v>
      </c>
      <c r="F1342" s="26">
        <f t="shared" si="1"/>
        <v>2010</v>
      </c>
      <c r="G1342" s="26">
        <f>VLOOKUP(INDIRECT(CHAR(39)&amp;$A1342&amp;CHAR(39)&amp;"!r2c"&amp;$C1342,0),variables,2,0)</f>
        <v>10806</v>
      </c>
      <c r="H1342" s="29" t="str">
        <f t="array" ref="H1342">IF(AND(G1342&gt;=10861,G1342&lt;=10863),TEXT(INDIRECT(CHAR(39)&amp;$A1342&amp;CHAR(39)&amp;"!r"&amp;$B1342&amp;"c"&amp;$C1342,0),"dd-mmm-yyyy"),(INDIRECT(CHAR(39)&amp;$A1342&amp;CHAR(39)&amp;"!r"&amp;$B1342&amp;"c"&amp;$C1342,0)))</f>
        <v/>
      </c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</row>
    <row r="1343" ht="13.5" customHeight="1">
      <c r="A1343" s="26" t="s">
        <v>785</v>
      </c>
      <c r="B1343" s="26">
        <f t="shared" ref="B1343:B1368" si="28">B1342</f>
        <v>13</v>
      </c>
      <c r="C1343" s="26">
        <f t="shared" si="11"/>
        <v>68</v>
      </c>
      <c r="D1343" s="26"/>
      <c r="E1343" s="26">
        <f>plan_id</f>
        <v>510</v>
      </c>
      <c r="F1343" s="26">
        <f t="shared" si="1"/>
        <v>2010</v>
      </c>
      <c r="G1343" s="26">
        <f>VLOOKUP(INDIRECT(CHAR(39)&amp;$A1343&amp;CHAR(39)&amp;"!r2c"&amp;$C1343,0),variables,2,0)</f>
        <v>10807</v>
      </c>
      <c r="H1343" s="29" t="str">
        <f t="array" ref="H1343">IF(AND(G1343&gt;=10861,G1343&lt;=10863),TEXT(INDIRECT(CHAR(39)&amp;$A1343&amp;CHAR(39)&amp;"!r"&amp;$B1343&amp;"c"&amp;$C1343,0),"dd-mmm-yyyy"),(INDIRECT(CHAR(39)&amp;$A1343&amp;CHAR(39)&amp;"!r"&amp;$B1343&amp;"c"&amp;$C1343,0)))</f>
        <v/>
      </c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</row>
    <row r="1344" ht="13.5" customHeight="1">
      <c r="A1344" s="26" t="s">
        <v>785</v>
      </c>
      <c r="B1344" s="26">
        <f t="shared" si="28"/>
        <v>13</v>
      </c>
      <c r="C1344" s="26">
        <f t="shared" si="11"/>
        <v>69</v>
      </c>
      <c r="D1344" s="26"/>
      <c r="E1344" s="26">
        <f>plan_id</f>
        <v>510</v>
      </c>
      <c r="F1344" s="26">
        <f t="shared" si="1"/>
        <v>2010</v>
      </c>
      <c r="G1344" s="26">
        <f>VLOOKUP(INDIRECT(CHAR(39)&amp;$A1344&amp;CHAR(39)&amp;"!r2c"&amp;$C1344,0),variables,2,0)</f>
        <v>10808</v>
      </c>
      <c r="H1344" s="29" t="str">
        <f t="array" ref="H1344">IF(AND(G1344&gt;=10861,G1344&lt;=10863),TEXT(INDIRECT(CHAR(39)&amp;$A1344&amp;CHAR(39)&amp;"!r"&amp;$B1344&amp;"c"&amp;$C1344,0),"dd-mmm-yyyy"),(INDIRECT(CHAR(39)&amp;$A1344&amp;CHAR(39)&amp;"!r"&amp;$B1344&amp;"c"&amp;$C1344,0)))</f>
        <v/>
      </c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</row>
    <row r="1345" ht="13.5" customHeight="1">
      <c r="A1345" s="26" t="s">
        <v>785</v>
      </c>
      <c r="B1345" s="26">
        <f t="shared" si="28"/>
        <v>13</v>
      </c>
      <c r="C1345" s="26">
        <f t="shared" si="11"/>
        <v>70</v>
      </c>
      <c r="D1345" s="26"/>
      <c r="E1345" s="26">
        <f>plan_id</f>
        <v>510</v>
      </c>
      <c r="F1345" s="26">
        <f t="shared" si="1"/>
        <v>2010</v>
      </c>
      <c r="G1345" s="26">
        <f>VLOOKUP(INDIRECT(CHAR(39)&amp;$A1345&amp;CHAR(39)&amp;"!r2c"&amp;$C1345,0),variables,2,0)</f>
        <v>10809</v>
      </c>
      <c r="H1345" s="29" t="str">
        <f t="array" ref="H1345">IF(AND(G1345&gt;=10861,G1345&lt;=10863),TEXT(INDIRECT(CHAR(39)&amp;$A1345&amp;CHAR(39)&amp;"!r"&amp;$B1345&amp;"c"&amp;$C1345,0),"dd-mmm-yyyy"),(INDIRECT(CHAR(39)&amp;$A1345&amp;CHAR(39)&amp;"!r"&amp;$B1345&amp;"c"&amp;$C1345,0)))</f>
        <v/>
      </c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</row>
    <row r="1346" ht="13.5" customHeight="1">
      <c r="A1346" s="26" t="s">
        <v>785</v>
      </c>
      <c r="B1346" s="26">
        <f t="shared" si="28"/>
        <v>13</v>
      </c>
      <c r="C1346" s="26">
        <f t="shared" si="11"/>
        <v>71</v>
      </c>
      <c r="D1346" s="26"/>
      <c r="E1346" s="26">
        <f>plan_id</f>
        <v>510</v>
      </c>
      <c r="F1346" s="26">
        <f t="shared" si="1"/>
        <v>2010</v>
      </c>
      <c r="G1346" s="26">
        <f>VLOOKUP(INDIRECT(CHAR(39)&amp;$A1346&amp;CHAR(39)&amp;"!r2c"&amp;$C1346,0),variables,2,0)</f>
        <v>10810</v>
      </c>
      <c r="H1346" s="29">
        <f t="array" ref="H1346">IF(AND(G1346&gt;=10861,G1346&lt;=10863),TEXT(INDIRECT(CHAR(39)&amp;$A1346&amp;CHAR(39)&amp;"!r"&amp;$B1346&amp;"c"&amp;$C1346,0),"dd-mmm-yyyy"),(INDIRECT(CHAR(39)&amp;$A1346&amp;CHAR(39)&amp;"!r"&amp;$B1346&amp;"c"&amp;$C1346,0)))</f>
        <v>40736000</v>
      </c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</row>
    <row r="1347" ht="13.5" customHeight="1">
      <c r="A1347" s="26" t="s">
        <v>785</v>
      </c>
      <c r="B1347" s="26">
        <f t="shared" si="28"/>
        <v>13</v>
      </c>
      <c r="C1347" s="26">
        <f t="shared" si="11"/>
        <v>72</v>
      </c>
      <c r="D1347" s="26"/>
      <c r="E1347" s="26">
        <f>plan_id</f>
        <v>510</v>
      </c>
      <c r="F1347" s="26">
        <f t="shared" si="1"/>
        <v>2010</v>
      </c>
      <c r="G1347" s="26">
        <f>VLOOKUP(INDIRECT(CHAR(39)&amp;$A1347&amp;CHAR(39)&amp;"!r2c"&amp;$C1347,0),variables,2,0)</f>
        <v>10811</v>
      </c>
      <c r="H1347" s="29" t="str">
        <f t="array" ref="H1347">IF(AND(G1347&gt;=10861,G1347&lt;=10863),TEXT(INDIRECT(CHAR(39)&amp;$A1347&amp;CHAR(39)&amp;"!r"&amp;$B1347&amp;"c"&amp;$C1347,0),"dd-mmm-yyyy"),(INDIRECT(CHAR(39)&amp;$A1347&amp;CHAR(39)&amp;"!r"&amp;$B1347&amp;"c"&amp;$C1347,0)))</f>
        <v/>
      </c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</row>
    <row r="1348" ht="13.5" customHeight="1">
      <c r="A1348" s="26" t="s">
        <v>785</v>
      </c>
      <c r="B1348" s="26">
        <f t="shared" si="28"/>
        <v>13</v>
      </c>
      <c r="C1348" s="26">
        <f t="shared" si="11"/>
        <v>73</v>
      </c>
      <c r="D1348" s="26"/>
      <c r="E1348" s="26">
        <f>plan_id</f>
        <v>510</v>
      </c>
      <c r="F1348" s="26">
        <f t="shared" si="1"/>
        <v>2010</v>
      </c>
      <c r="G1348" s="26">
        <f>VLOOKUP(INDIRECT(CHAR(39)&amp;$A1348&amp;CHAR(39)&amp;"!r2c"&amp;$C1348,0),variables,2,0)</f>
        <v>10812</v>
      </c>
      <c r="H1348" s="29" t="str">
        <f t="array" ref="H1348">IF(AND(G1348&gt;=10861,G1348&lt;=10863),TEXT(INDIRECT(CHAR(39)&amp;$A1348&amp;CHAR(39)&amp;"!r"&amp;$B1348&amp;"c"&amp;$C1348,0),"dd-mmm-yyyy"),(INDIRECT(CHAR(39)&amp;$A1348&amp;CHAR(39)&amp;"!r"&amp;$B1348&amp;"c"&amp;$C1348,0)))</f>
        <v/>
      </c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</row>
    <row r="1349" ht="13.5" customHeight="1">
      <c r="A1349" s="26" t="s">
        <v>785</v>
      </c>
      <c r="B1349" s="26">
        <f t="shared" si="28"/>
        <v>13</v>
      </c>
      <c r="C1349" s="26">
        <f t="shared" si="11"/>
        <v>74</v>
      </c>
      <c r="D1349" s="26"/>
      <c r="E1349" s="26">
        <f>plan_id</f>
        <v>510</v>
      </c>
      <c r="F1349" s="26">
        <f t="shared" si="1"/>
        <v>2010</v>
      </c>
      <c r="G1349" s="26">
        <f>VLOOKUP(INDIRECT(CHAR(39)&amp;$A1349&amp;CHAR(39)&amp;"!r2c"&amp;$C1349,0),variables,2,0)</f>
        <v>10813</v>
      </c>
      <c r="H1349" s="29" t="str">
        <f t="array" ref="H1349">IF(AND(G1349&gt;=10861,G1349&lt;=10863),TEXT(INDIRECT(CHAR(39)&amp;$A1349&amp;CHAR(39)&amp;"!r"&amp;$B1349&amp;"c"&amp;$C1349,0),"dd-mmm-yyyy"),(INDIRECT(CHAR(39)&amp;$A1349&amp;CHAR(39)&amp;"!r"&amp;$B1349&amp;"c"&amp;$C1349,0)))</f>
        <v/>
      </c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</row>
    <row r="1350" ht="13.5" customHeight="1">
      <c r="A1350" s="26" t="s">
        <v>785</v>
      </c>
      <c r="B1350" s="26">
        <f t="shared" si="28"/>
        <v>13</v>
      </c>
      <c r="C1350" s="26">
        <f t="shared" si="11"/>
        <v>75</v>
      </c>
      <c r="D1350" s="26"/>
      <c r="E1350" s="26">
        <f>plan_id</f>
        <v>510</v>
      </c>
      <c r="F1350" s="26">
        <f t="shared" si="1"/>
        <v>2010</v>
      </c>
      <c r="G1350" s="26">
        <f>VLOOKUP(INDIRECT(CHAR(39)&amp;$A1350&amp;CHAR(39)&amp;"!r2c"&amp;$C1350,0),variables,2,0)</f>
        <v>10814</v>
      </c>
      <c r="H1350" s="29" t="str">
        <f t="array" ref="H1350">IF(AND(G1350&gt;=10861,G1350&lt;=10863),TEXT(INDIRECT(CHAR(39)&amp;$A1350&amp;CHAR(39)&amp;"!r"&amp;$B1350&amp;"c"&amp;$C1350,0),"dd-mmm-yyyy"),(INDIRECT(CHAR(39)&amp;$A1350&amp;CHAR(39)&amp;"!r"&amp;$B1350&amp;"c"&amp;$C1350,0)))</f>
        <v/>
      </c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</row>
    <row r="1351" ht="13.5" customHeight="1">
      <c r="A1351" s="26" t="s">
        <v>785</v>
      </c>
      <c r="B1351" s="26">
        <f t="shared" si="28"/>
        <v>13</v>
      </c>
      <c r="C1351" s="26">
        <f t="shared" si="11"/>
        <v>76</v>
      </c>
      <c r="D1351" s="26"/>
      <c r="E1351" s="26">
        <f>plan_id</f>
        <v>510</v>
      </c>
      <c r="F1351" s="26">
        <f t="shared" si="1"/>
        <v>2010</v>
      </c>
      <c r="G1351" s="26">
        <f>VLOOKUP(INDIRECT(CHAR(39)&amp;$A1351&amp;CHAR(39)&amp;"!r2c"&amp;$C1351,0),variables,2,0)</f>
        <v>10815</v>
      </c>
      <c r="H1351" s="29">
        <f t="array" ref="H1351">IF(AND(G1351&gt;=10861,G1351&lt;=10863),TEXT(INDIRECT(CHAR(39)&amp;$A1351&amp;CHAR(39)&amp;"!r"&amp;$B1351&amp;"c"&amp;$C1351,0),"dd-mmm-yyyy"),(INDIRECT(CHAR(39)&amp;$A1351&amp;CHAR(39)&amp;"!r"&amp;$B1351&amp;"c"&amp;$C1351,0)))</f>
        <v>42044000</v>
      </c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</row>
    <row r="1352" ht="13.5" customHeight="1">
      <c r="A1352" s="26" t="s">
        <v>785</v>
      </c>
      <c r="B1352" s="26">
        <f t="shared" si="28"/>
        <v>13</v>
      </c>
      <c r="C1352" s="26">
        <f t="shared" si="11"/>
        <v>77</v>
      </c>
      <c r="D1352" s="26"/>
      <c r="E1352" s="26">
        <f>plan_id</f>
        <v>510</v>
      </c>
      <c r="F1352" s="26">
        <f t="shared" si="1"/>
        <v>2010</v>
      </c>
      <c r="G1352" s="26">
        <f>VLOOKUP(INDIRECT(CHAR(39)&amp;$A1352&amp;CHAR(39)&amp;"!r2c"&amp;$C1352,0),variables,2,0)</f>
        <v>10816</v>
      </c>
      <c r="H1352" s="29">
        <f t="array" ref="H1352">IF(AND(G1352&gt;=10861,G1352&lt;=10863),TEXT(INDIRECT(CHAR(39)&amp;$A1352&amp;CHAR(39)&amp;"!r"&amp;$B1352&amp;"c"&amp;$C1352,0),"dd-mmm-yyyy"),(INDIRECT(CHAR(39)&amp;$A1352&amp;CHAR(39)&amp;"!r"&amp;$B1352&amp;"c"&amp;$C1352,0)))</f>
        <v>-210215000</v>
      </c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</row>
    <row r="1353" ht="13.5" customHeight="1">
      <c r="A1353" s="26" t="s">
        <v>785</v>
      </c>
      <c r="B1353" s="26">
        <f t="shared" si="28"/>
        <v>13</v>
      </c>
      <c r="C1353" s="26">
        <f t="shared" si="11"/>
        <v>78</v>
      </c>
      <c r="D1353" s="26"/>
      <c r="E1353" s="26">
        <f>plan_id</f>
        <v>510</v>
      </c>
      <c r="F1353" s="26">
        <f t="shared" si="1"/>
        <v>2010</v>
      </c>
      <c r="G1353" s="26">
        <f>VLOOKUP(INDIRECT(CHAR(39)&amp;$A1353&amp;CHAR(39)&amp;"!r2c"&amp;$C1353,0),variables,2,0)</f>
        <v>10817</v>
      </c>
      <c r="H1353" s="29" t="str">
        <f t="array" ref="H1353">IF(AND(G1353&gt;=10861,G1353&lt;=10863),TEXT(INDIRECT(CHAR(39)&amp;$A1353&amp;CHAR(39)&amp;"!r"&amp;$B1353&amp;"c"&amp;$C1353,0),"dd-mmm-yyyy"),(INDIRECT(CHAR(39)&amp;$A1353&amp;CHAR(39)&amp;"!r"&amp;$B1353&amp;"c"&amp;$C1353,0)))</f>
        <v/>
      </c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</row>
    <row r="1354" ht="13.5" customHeight="1">
      <c r="A1354" s="26" t="s">
        <v>785</v>
      </c>
      <c r="B1354" s="26">
        <f t="shared" si="28"/>
        <v>13</v>
      </c>
      <c r="C1354" s="26">
        <f t="shared" si="11"/>
        <v>79</v>
      </c>
      <c r="D1354" s="26"/>
      <c r="E1354" s="26">
        <f>plan_id</f>
        <v>510</v>
      </c>
      <c r="F1354" s="26">
        <f t="shared" si="1"/>
        <v>2010</v>
      </c>
      <c r="G1354" s="26">
        <f>VLOOKUP(INDIRECT(CHAR(39)&amp;$A1354&amp;CHAR(39)&amp;"!r2c"&amp;$C1354,0),variables,2,0)</f>
        <v>10818</v>
      </c>
      <c r="H1354" s="29">
        <f t="array" ref="H1354">IF(AND(G1354&gt;=10861,G1354&lt;=10863),TEXT(INDIRECT(CHAR(39)&amp;$A1354&amp;CHAR(39)&amp;"!r"&amp;$B1354&amp;"c"&amp;$C1354,0),"dd-mmm-yyyy"),(INDIRECT(CHAR(39)&amp;$A1354&amp;CHAR(39)&amp;"!r"&amp;$B1354&amp;"c"&amp;$C1354,0)))</f>
        <v>26484000</v>
      </c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</row>
    <row r="1355" ht="13.5" customHeight="1">
      <c r="A1355" s="26" t="s">
        <v>785</v>
      </c>
      <c r="B1355" s="26">
        <f t="shared" si="28"/>
        <v>13</v>
      </c>
      <c r="C1355" s="26">
        <f t="shared" si="11"/>
        <v>80</v>
      </c>
      <c r="D1355" s="26"/>
      <c r="E1355" s="26">
        <f>plan_id</f>
        <v>510</v>
      </c>
      <c r="F1355" s="26">
        <f t="shared" si="1"/>
        <v>2010</v>
      </c>
      <c r="G1355" s="26">
        <f>VLOOKUP(INDIRECT(CHAR(39)&amp;$A1355&amp;CHAR(39)&amp;"!r2c"&amp;$C1355,0),variables,2,0)</f>
        <v>10819</v>
      </c>
      <c r="H1355" s="29" t="str">
        <f t="array" ref="H1355">IF(AND(G1355&gt;=10861,G1355&lt;=10863),TEXT(INDIRECT(CHAR(39)&amp;$A1355&amp;CHAR(39)&amp;"!r"&amp;$B1355&amp;"c"&amp;$C1355,0),"dd-mmm-yyyy"),(INDIRECT(CHAR(39)&amp;$A1355&amp;CHAR(39)&amp;"!r"&amp;$B1355&amp;"c"&amp;$C1355,0)))</f>
        <v/>
      </c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</row>
    <row r="1356" ht="13.5" customHeight="1">
      <c r="A1356" s="26" t="s">
        <v>785</v>
      </c>
      <c r="B1356" s="26">
        <f t="shared" si="28"/>
        <v>13</v>
      </c>
      <c r="C1356" s="26">
        <f t="shared" si="11"/>
        <v>81</v>
      </c>
      <c r="D1356" s="26"/>
      <c r="E1356" s="26">
        <f>plan_id</f>
        <v>510</v>
      </c>
      <c r="F1356" s="26">
        <f t="shared" si="1"/>
        <v>2010</v>
      </c>
      <c r="G1356" s="26">
        <f>VLOOKUP(INDIRECT(CHAR(39)&amp;$A1356&amp;CHAR(39)&amp;"!r2c"&amp;$C1356,0),variables,2,0)</f>
        <v>10820</v>
      </c>
      <c r="H1356" s="29">
        <f t="array" ref="H1356">IF(AND(G1356&gt;=10861,G1356&lt;=10863),TEXT(INDIRECT(CHAR(39)&amp;$A1356&amp;CHAR(39)&amp;"!r"&amp;$B1356&amp;"c"&amp;$C1356,0),"dd-mmm-yyyy"),(INDIRECT(CHAR(39)&amp;$A1356&amp;CHAR(39)&amp;"!r"&amp;$B1356&amp;"c"&amp;$C1356,0)))</f>
        <v>441377000</v>
      </c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</row>
    <row r="1357" ht="13.5" customHeight="1">
      <c r="A1357" s="26" t="s">
        <v>785</v>
      </c>
      <c r="B1357" s="26">
        <f t="shared" si="28"/>
        <v>13</v>
      </c>
      <c r="C1357" s="26">
        <f t="shared" si="11"/>
        <v>82</v>
      </c>
      <c r="D1357" s="26"/>
      <c r="E1357" s="26">
        <f>plan_id</f>
        <v>510</v>
      </c>
      <c r="F1357" s="26">
        <f t="shared" si="1"/>
        <v>2010</v>
      </c>
      <c r="G1357" s="26">
        <f>VLOOKUP(INDIRECT(CHAR(39)&amp;$A1357&amp;CHAR(39)&amp;"!r2c"&amp;$C1357,0),variables,2,0)</f>
        <v>10821</v>
      </c>
      <c r="H1357" s="29" t="str">
        <f t="array" ref="H1357">IF(AND(G1357&gt;=10861,G1357&lt;=10863),TEXT(INDIRECT(CHAR(39)&amp;$A1357&amp;CHAR(39)&amp;"!r"&amp;$B1357&amp;"c"&amp;$C1357,0),"dd-mmm-yyyy"),(INDIRECT(CHAR(39)&amp;$A1357&amp;CHAR(39)&amp;"!r"&amp;$B1357&amp;"c"&amp;$C1357,0)))</f>
        <v/>
      </c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</row>
    <row r="1358" ht="13.5" customHeight="1">
      <c r="A1358" s="26" t="s">
        <v>785</v>
      </c>
      <c r="B1358" s="26">
        <f t="shared" si="28"/>
        <v>13</v>
      </c>
      <c r="C1358" s="26">
        <f t="shared" si="11"/>
        <v>83</v>
      </c>
      <c r="D1358" s="26"/>
      <c r="E1358" s="26">
        <f>plan_id</f>
        <v>510</v>
      </c>
      <c r="F1358" s="26">
        <f t="shared" si="1"/>
        <v>2010</v>
      </c>
      <c r="G1358" s="26">
        <f>VLOOKUP(INDIRECT(CHAR(39)&amp;$A1358&amp;CHAR(39)&amp;"!r2c"&amp;$C1358,0),variables,2,0)</f>
        <v>10822</v>
      </c>
      <c r="H1358" s="29" t="str">
        <f t="array" ref="H1358">IF(AND(G1358&gt;=10861,G1358&lt;=10863),TEXT(INDIRECT(CHAR(39)&amp;$A1358&amp;CHAR(39)&amp;"!r"&amp;$B1358&amp;"c"&amp;$C1358,0),"dd-mmm-yyyy"),(INDIRECT(CHAR(39)&amp;$A1358&amp;CHAR(39)&amp;"!r"&amp;$B1358&amp;"c"&amp;$C1358,0)))</f>
        <v/>
      </c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</row>
    <row r="1359" ht="13.5" customHeight="1">
      <c r="A1359" s="26" t="s">
        <v>785</v>
      </c>
      <c r="B1359" s="26">
        <f t="shared" si="28"/>
        <v>13</v>
      </c>
      <c r="C1359" s="26">
        <f t="shared" si="11"/>
        <v>84</v>
      </c>
      <c r="D1359" s="26"/>
      <c r="E1359" s="26">
        <f>plan_id</f>
        <v>510</v>
      </c>
      <c r="F1359" s="26">
        <f t="shared" si="1"/>
        <v>2010</v>
      </c>
      <c r="G1359" s="26">
        <f>VLOOKUP(INDIRECT(CHAR(39)&amp;$A1359&amp;CHAR(39)&amp;"!r2c"&amp;$C1359,0),variables,2,0)</f>
        <v>10829</v>
      </c>
      <c r="H1359" s="29" t="str">
        <f t="array" ref="H1359">IF(AND(G1359&gt;=10861,G1359&lt;=10863),TEXT(INDIRECT(CHAR(39)&amp;$A1359&amp;CHAR(39)&amp;"!r"&amp;$B1359&amp;"c"&amp;$C1359,0),"dd-mmm-yyyy"),(INDIRECT(CHAR(39)&amp;$A1359&amp;CHAR(39)&amp;"!r"&amp;$B1359&amp;"c"&amp;$C1359,0)))</f>
        <v/>
      </c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</row>
    <row r="1360" ht="13.5" customHeight="1">
      <c r="A1360" s="26" t="s">
        <v>785</v>
      </c>
      <c r="B1360" s="26">
        <f t="shared" si="28"/>
        <v>13</v>
      </c>
      <c r="C1360" s="26">
        <f t="shared" si="11"/>
        <v>85</v>
      </c>
      <c r="D1360" s="26"/>
      <c r="E1360" s="26">
        <f>plan_id</f>
        <v>510</v>
      </c>
      <c r="F1360" s="26">
        <f t="shared" si="1"/>
        <v>2010</v>
      </c>
      <c r="G1360" s="26">
        <f>VLOOKUP(INDIRECT(CHAR(39)&amp;$A1360&amp;CHAR(39)&amp;"!r2c"&amp;$C1360,0),variables,2,0)</f>
        <v>10823</v>
      </c>
      <c r="H1360" s="29">
        <f t="array" ref="H1360">IF(AND(G1360&gt;=10861,G1360&lt;=10863),TEXT(INDIRECT(CHAR(39)&amp;$A1360&amp;CHAR(39)&amp;"!r"&amp;$B1360&amp;"c"&amp;$C1360,0),"dd-mmm-yyyy"),(INDIRECT(CHAR(39)&amp;$A1360&amp;CHAR(39)&amp;"!r"&amp;$B1360&amp;"c"&amp;$C1360,0)))</f>
        <v>4852952000</v>
      </c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</row>
    <row r="1361" ht="13.5" customHeight="1">
      <c r="A1361" s="26" t="s">
        <v>785</v>
      </c>
      <c r="B1361" s="26">
        <f t="shared" si="28"/>
        <v>13</v>
      </c>
      <c r="C1361" s="26">
        <f t="shared" si="11"/>
        <v>86</v>
      </c>
      <c r="D1361" s="26"/>
      <c r="E1361" s="26">
        <f>plan_id</f>
        <v>510</v>
      </c>
      <c r="F1361" s="26">
        <f t="shared" si="1"/>
        <v>2010</v>
      </c>
      <c r="G1361" s="26">
        <f>VLOOKUP(INDIRECT(CHAR(39)&amp;$A1361&amp;CHAR(39)&amp;"!r2c"&amp;$C1361,0),variables,2,0)</f>
        <v>10798</v>
      </c>
      <c r="H1361" s="29" t="str">
        <f t="array" ref="H1361">IF(AND(G1361&gt;=10861,G1361&lt;=10863),TEXT(INDIRECT(CHAR(39)&amp;$A1361&amp;CHAR(39)&amp;"!r"&amp;$B1361&amp;"c"&amp;$C1361,0),"dd-mmm-yyyy"),(INDIRECT(CHAR(39)&amp;$A1361&amp;CHAR(39)&amp;"!r"&amp;$B1361&amp;"c"&amp;$C1361,0)))</f>
        <v/>
      </c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</row>
    <row r="1362" ht="13.5" customHeight="1">
      <c r="A1362" s="26" t="s">
        <v>785</v>
      </c>
      <c r="B1362" s="26">
        <f t="shared" si="28"/>
        <v>13</v>
      </c>
      <c r="C1362" s="26">
        <f t="shared" si="11"/>
        <v>87</v>
      </c>
      <c r="D1362" s="26"/>
      <c r="E1362" s="26">
        <f>plan_id</f>
        <v>510</v>
      </c>
      <c r="F1362" s="26">
        <f t="shared" si="1"/>
        <v>2010</v>
      </c>
      <c r="G1362" s="26">
        <f>VLOOKUP(INDIRECT(CHAR(39)&amp;$A1362&amp;CHAR(39)&amp;"!r2c"&amp;$C1362,0),variables,2,0)</f>
        <v>10799</v>
      </c>
      <c r="H1362" s="29" t="str">
        <f t="array" ref="H1362">IF(AND(G1362&gt;=10861,G1362&lt;=10863),TEXT(INDIRECT(CHAR(39)&amp;$A1362&amp;CHAR(39)&amp;"!r"&amp;$B1362&amp;"c"&amp;$C1362,0),"dd-mmm-yyyy"),(INDIRECT(CHAR(39)&amp;$A1362&amp;CHAR(39)&amp;"!r"&amp;$B1362&amp;"c"&amp;$C1362,0)))</f>
        <v/>
      </c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</row>
    <row r="1363" ht="13.5" customHeight="1">
      <c r="A1363" s="26" t="s">
        <v>785</v>
      </c>
      <c r="B1363" s="26">
        <f t="shared" si="28"/>
        <v>13</v>
      </c>
      <c r="C1363" s="26">
        <f t="shared" si="11"/>
        <v>88</v>
      </c>
      <c r="D1363" s="26"/>
      <c r="E1363" s="26">
        <f>plan_id</f>
        <v>510</v>
      </c>
      <c r="F1363" s="26">
        <f t="shared" si="1"/>
        <v>2010</v>
      </c>
      <c r="G1363" s="26">
        <f>VLOOKUP(INDIRECT(CHAR(39)&amp;$A1363&amp;CHAR(39)&amp;"!r2c"&amp;$C1363,0),variables,2,0)</f>
        <v>10800</v>
      </c>
      <c r="H1363" s="29" t="str">
        <f t="array" ref="H1363">IF(AND(G1363&gt;=10861,G1363&lt;=10863),TEXT(INDIRECT(CHAR(39)&amp;$A1363&amp;CHAR(39)&amp;"!r"&amp;$B1363&amp;"c"&amp;$C1363,0),"dd-mmm-yyyy"),(INDIRECT(CHAR(39)&amp;$A1363&amp;CHAR(39)&amp;"!r"&amp;$B1363&amp;"c"&amp;$C1363,0)))</f>
        <v/>
      </c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</row>
    <row r="1364" ht="13.5" customHeight="1">
      <c r="A1364" s="26" t="s">
        <v>785</v>
      </c>
      <c r="B1364" s="26">
        <f t="shared" si="28"/>
        <v>13</v>
      </c>
      <c r="C1364" s="26">
        <f t="shared" si="11"/>
        <v>89</v>
      </c>
      <c r="D1364" s="26"/>
      <c r="E1364" s="26">
        <f>plan_id</f>
        <v>510</v>
      </c>
      <c r="F1364" s="26">
        <f t="shared" si="1"/>
        <v>2010</v>
      </c>
      <c r="G1364" s="26">
        <f>VLOOKUP(INDIRECT(CHAR(39)&amp;$A1364&amp;CHAR(39)&amp;"!r2c"&amp;$C1364,0),variables,2,0)</f>
        <v>10824</v>
      </c>
      <c r="H1364" s="29" t="str">
        <f t="array" ref="H1364">IF(AND(G1364&gt;=10861,G1364&lt;=10863),TEXT(INDIRECT(CHAR(39)&amp;$A1364&amp;CHAR(39)&amp;"!r"&amp;$B1364&amp;"c"&amp;$C1364,0),"dd-mmm-yyyy"),(INDIRECT(CHAR(39)&amp;$A1364&amp;CHAR(39)&amp;"!r"&amp;$B1364&amp;"c"&amp;$C1364,0)))</f>
        <v/>
      </c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</row>
    <row r="1365" ht="13.5" customHeight="1">
      <c r="A1365" s="26" t="s">
        <v>785</v>
      </c>
      <c r="B1365" s="26">
        <f t="shared" si="28"/>
        <v>13</v>
      </c>
      <c r="C1365" s="26">
        <f t="shared" si="11"/>
        <v>90</v>
      </c>
      <c r="D1365" s="26"/>
      <c r="E1365" s="26">
        <f>plan_id</f>
        <v>510</v>
      </c>
      <c r="F1365" s="26">
        <f t="shared" si="1"/>
        <v>2010</v>
      </c>
      <c r="G1365" s="26">
        <f>VLOOKUP(INDIRECT(CHAR(39)&amp;$A1365&amp;CHAR(39)&amp;"!r2c"&amp;$C1365,0),variables,2,0)</f>
        <v>10825</v>
      </c>
      <c r="H1365" s="29">
        <f t="array" ref="H1365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</row>
    <row r="1366" ht="13.5" customHeight="1">
      <c r="A1366" s="26" t="s">
        <v>785</v>
      </c>
      <c r="B1366" s="26">
        <f t="shared" si="28"/>
        <v>13</v>
      </c>
      <c r="C1366" s="26">
        <f t="shared" si="11"/>
        <v>91</v>
      </c>
      <c r="D1366" s="26"/>
      <c r="E1366" s="26">
        <f>plan_id</f>
        <v>510</v>
      </c>
      <c r="F1366" s="26">
        <f t="shared" si="1"/>
        <v>2010</v>
      </c>
      <c r="G1366" s="26">
        <f>VLOOKUP(INDIRECT(CHAR(39)&amp;$A1366&amp;CHAR(39)&amp;"!r2c"&amp;$C1366,0),variables,2,0)</f>
        <v>10826</v>
      </c>
      <c r="H1366" s="29" t="str">
        <f t="array" ref="H1366">IF(AND(G1366&gt;=10861,G1366&lt;=10863),TEXT(INDIRECT(CHAR(39)&amp;$A1366&amp;CHAR(39)&amp;"!r"&amp;$B1366&amp;"c"&amp;$C1366,0),"dd-mmm-yyyy"),(INDIRECT(CHAR(39)&amp;$A1366&amp;CHAR(39)&amp;"!r"&amp;$B1366&amp;"c"&amp;$C1366,0)))</f>
        <v/>
      </c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</row>
    <row r="1367" ht="13.5" customHeight="1">
      <c r="A1367" s="26" t="s">
        <v>785</v>
      </c>
      <c r="B1367" s="26">
        <f t="shared" si="28"/>
        <v>13</v>
      </c>
      <c r="C1367" s="26">
        <f t="shared" si="11"/>
        <v>92</v>
      </c>
      <c r="D1367" s="26"/>
      <c r="E1367" s="26">
        <f>plan_id</f>
        <v>510</v>
      </c>
      <c r="F1367" s="26">
        <f t="shared" si="1"/>
        <v>2010</v>
      </c>
      <c r="G1367" s="26">
        <f>VLOOKUP(INDIRECT(CHAR(39)&amp;$A1367&amp;CHAR(39)&amp;"!r2c"&amp;$C1367,0),variables,2,0)</f>
        <v>10828</v>
      </c>
      <c r="H1367" s="29" t="str">
        <f t="array" ref="H1367">IF(AND(G1367&gt;=10861,G1367&lt;=10863),TEXT(INDIRECT(CHAR(39)&amp;$A1367&amp;CHAR(39)&amp;"!r"&amp;$B1367&amp;"c"&amp;$C1367,0),"dd-mmm-yyyy"),(INDIRECT(CHAR(39)&amp;$A1367&amp;CHAR(39)&amp;"!r"&amp;$B1367&amp;"c"&amp;$C1367,0)))</f>
        <v/>
      </c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</row>
    <row r="1368" ht="13.5" customHeight="1">
      <c r="A1368" s="26" t="s">
        <v>785</v>
      </c>
      <c r="B1368" s="26">
        <f t="shared" si="28"/>
        <v>13</v>
      </c>
      <c r="C1368" s="26">
        <f t="shared" si="11"/>
        <v>93</v>
      </c>
      <c r="D1368" s="26"/>
      <c r="E1368" s="26">
        <f>plan_id</f>
        <v>510</v>
      </c>
      <c r="F1368" s="26">
        <f t="shared" si="1"/>
        <v>2010</v>
      </c>
      <c r="G1368" s="26">
        <f>VLOOKUP(INDIRECT(CHAR(39)&amp;$A1368&amp;CHAR(39)&amp;"!r2c"&amp;$C1368,0),variables,2,0)</f>
        <v>10827</v>
      </c>
      <c r="H1368" s="28" t="str">
        <f t="array" ref="H1368">IF(AND(G1368&gt;=10861,G1368&lt;=10863),TEXT(INDIRECT(CHAR(39)&amp;$A1368&amp;CHAR(39)&amp;"!r"&amp;$B1368&amp;"c"&amp;$C1368,0),"dd-mmm-yyyy"),(INDIRECT(CHAR(39)&amp;$A1368&amp;CHAR(39)&amp;"!r"&amp;$B1368&amp;"c"&amp;$C1368,0)))</f>
        <v/>
      </c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</row>
    <row r="1369" ht="13.5" customHeight="1">
      <c r="A1369" s="26" t="s">
        <v>785</v>
      </c>
      <c r="B1369" s="26">
        <f t="shared" ref="B1369:B1433" si="29">B1304+1</f>
        <v>14</v>
      </c>
      <c r="C1369" s="26">
        <f t="shared" si="11"/>
        <v>3</v>
      </c>
      <c r="D1369" s="26"/>
      <c r="E1369" s="26">
        <f>plan_id</f>
        <v>510</v>
      </c>
      <c r="F1369" s="26">
        <f t="shared" si="1"/>
        <v>2011</v>
      </c>
      <c r="G1369" s="26">
        <f>VLOOKUP(INDIRECT(CHAR(39)&amp;$A1369&amp;CHAR(39)&amp;"!r2c"&amp;$C1369,0),variables,2,0)</f>
        <v>10703</v>
      </c>
      <c r="H1369" s="28">
        <f t="array" ref="H1369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</row>
    <row r="1370" ht="13.5" customHeight="1">
      <c r="A1370" s="26" t="s">
        <v>785</v>
      </c>
      <c r="B1370" s="26">
        <f t="shared" si="29"/>
        <v>14</v>
      </c>
      <c r="C1370" s="26">
        <f t="shared" si="11"/>
        <v>4</v>
      </c>
      <c r="D1370" s="26"/>
      <c r="E1370" s="26">
        <f>plan_id</f>
        <v>510</v>
      </c>
      <c r="F1370" s="26">
        <f t="shared" si="1"/>
        <v>2011</v>
      </c>
      <c r="G1370" s="26">
        <f>VLOOKUP(INDIRECT(CHAR(39)&amp;$A1370&amp;CHAR(39)&amp;"!r2c"&amp;$C1370,0),variables,2,0)</f>
        <v>10845</v>
      </c>
      <c r="H1370" s="28" t="str">
        <f t="array" ref="H1370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</row>
    <row r="1371" ht="13.5" customHeight="1">
      <c r="A1371" s="26" t="s">
        <v>785</v>
      </c>
      <c r="B1371" s="26">
        <f t="shared" si="29"/>
        <v>14</v>
      </c>
      <c r="C1371" s="26">
        <f t="shared" si="11"/>
        <v>5</v>
      </c>
      <c r="D1371" s="26"/>
      <c r="E1371" s="26">
        <f>plan_id</f>
        <v>510</v>
      </c>
      <c r="F1371" s="26">
        <f t="shared" si="1"/>
        <v>2011</v>
      </c>
      <c r="G1371" s="26">
        <f>VLOOKUP(INDIRECT(CHAR(39)&amp;$A1371&amp;CHAR(39)&amp;"!r2c"&amp;$C1371,0),variables,2,0)</f>
        <v>10924</v>
      </c>
      <c r="H1371" s="31" t="str">
        <f t="array" ref="H1371">IF(AND(G1371&gt;=10861,G1371&lt;=10863),TEXT(INDIRECT(CHAR(39)&amp;$A1371&amp;CHAR(39)&amp;"!r"&amp;$B1371&amp;"c"&amp;$C1371,0),"dd-mmm-yyyy"),(INDIRECT(CHAR(39)&amp;$A1371&amp;CHAR(39)&amp;"!r"&amp;$B1371&amp;"c"&amp;$C1371,0)))</f>
        <v/>
      </c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</row>
    <row r="1372" ht="13.5" customHeight="1">
      <c r="A1372" s="26" t="s">
        <v>785</v>
      </c>
      <c r="B1372" s="26">
        <f t="shared" si="29"/>
        <v>14</v>
      </c>
      <c r="C1372" s="26">
        <f t="shared" si="11"/>
        <v>6</v>
      </c>
      <c r="D1372" s="26"/>
      <c r="E1372" s="26">
        <f>plan_id</f>
        <v>510</v>
      </c>
      <c r="F1372" s="26">
        <f t="shared" si="1"/>
        <v>2011</v>
      </c>
      <c r="G1372" s="26">
        <f>VLOOKUP(INDIRECT(CHAR(39)&amp;$A1372&amp;CHAR(39)&amp;"!r2c"&amp;$C1372,0),variables,2,0)</f>
        <v>10925</v>
      </c>
      <c r="H1372" s="31">
        <f t="array" ref="H1372">IF(AND(G1372&gt;=10861,G1372&lt;=10863),TEXT(INDIRECT(CHAR(39)&amp;$A1372&amp;CHAR(39)&amp;"!r"&amp;$B1372&amp;"c"&amp;$C1372,0),"dd-mmm-yyyy"),(INDIRECT(CHAR(39)&amp;$A1372&amp;CHAR(39)&amp;"!r"&amp;$B1372&amp;"c"&amp;$C1372,0)))</f>
        <v>0.0823</v>
      </c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</row>
    <row r="1373" ht="13.5" customHeight="1">
      <c r="A1373" s="26" t="s">
        <v>785</v>
      </c>
      <c r="B1373" s="26">
        <f t="shared" si="29"/>
        <v>14</v>
      </c>
      <c r="C1373" s="26">
        <f t="shared" si="11"/>
        <v>7</v>
      </c>
      <c r="D1373" s="26"/>
      <c r="E1373" s="26">
        <f>plan_id</f>
        <v>510</v>
      </c>
      <c r="F1373" s="26">
        <f t="shared" si="1"/>
        <v>2011</v>
      </c>
      <c r="G1373" s="26">
        <f>VLOOKUP(INDIRECT(CHAR(39)&amp;$A1373&amp;CHAR(39)&amp;"!r2c"&amp;$C1373,0),variables,2,0)</f>
        <v>10926</v>
      </c>
      <c r="H1373" s="31">
        <f t="array" ref="H1373">IF(AND(G1373&gt;=10861,G1373&lt;=10863),TEXT(INDIRECT(CHAR(39)&amp;$A1373&amp;CHAR(39)&amp;"!r"&amp;$B1373&amp;"c"&amp;$C1373,0),"dd-mmm-yyyy"),(INDIRECT(CHAR(39)&amp;$A1373&amp;CHAR(39)&amp;"!r"&amp;$B1373&amp;"c"&amp;$C1373,0)))</f>
        <v>0.0974</v>
      </c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</row>
    <row r="1374" ht="13.5" customHeight="1">
      <c r="A1374" s="26" t="s">
        <v>785</v>
      </c>
      <c r="B1374" s="26">
        <f t="shared" si="29"/>
        <v>14</v>
      </c>
      <c r="C1374" s="26">
        <f t="shared" si="11"/>
        <v>8</v>
      </c>
      <c r="D1374" s="26"/>
      <c r="E1374" s="26">
        <f>plan_id</f>
        <v>510</v>
      </c>
      <c r="F1374" s="26">
        <f t="shared" si="1"/>
        <v>2011</v>
      </c>
      <c r="G1374" s="26">
        <f>VLOOKUP(INDIRECT(CHAR(39)&amp;$A1374&amp;CHAR(39)&amp;"!r2c"&amp;$C1374,0),variables,2,0)</f>
        <v>10704</v>
      </c>
      <c r="H1374" s="29">
        <f t="array" ref="H1374">IF(AND(G1374&gt;=10861,G1374&lt;=10863),TEXT(INDIRECT(CHAR(39)&amp;$A1374&amp;CHAR(39)&amp;"!r"&amp;$B1374&amp;"c"&amp;$C1374,0),"dd-mmm-yyyy"),(INDIRECT(CHAR(39)&amp;$A1374&amp;CHAR(39)&amp;"!r"&amp;$B1374&amp;"c"&amp;$C1374,0)))</f>
        <v>1893505000</v>
      </c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</row>
    <row r="1375" ht="13.5" customHeight="1">
      <c r="A1375" s="26" t="s">
        <v>785</v>
      </c>
      <c r="B1375" s="26">
        <f t="shared" si="29"/>
        <v>14</v>
      </c>
      <c r="C1375" s="26">
        <f t="shared" si="11"/>
        <v>9</v>
      </c>
      <c r="D1375" s="26"/>
      <c r="E1375" s="26">
        <f>plan_id</f>
        <v>510</v>
      </c>
      <c r="F1375" s="26">
        <f t="shared" si="1"/>
        <v>2011</v>
      </c>
      <c r="G1375" s="26">
        <f>VLOOKUP(INDIRECT(CHAR(39)&amp;$A1375&amp;CHAR(39)&amp;"!r2c"&amp;$C1375,0),variables,2,0)</f>
        <v>10928</v>
      </c>
      <c r="H1375" s="31" t="str">
        <f t="array" ref="H1375">IF(AND(G1375&gt;=10861,G1375&lt;=10863),TEXT(INDIRECT(CHAR(39)&amp;$A1375&amp;CHAR(39)&amp;"!r"&amp;$B1375&amp;"c"&amp;$C1375,0),"dd-mmm-yyyy"),(INDIRECT(CHAR(39)&amp;$A1375&amp;CHAR(39)&amp;"!r"&amp;$B1375&amp;"c"&amp;$C1375,0)))</f>
        <v/>
      </c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</row>
    <row r="1376" ht="13.5" customHeight="1">
      <c r="A1376" s="26" t="s">
        <v>785</v>
      </c>
      <c r="B1376" s="26">
        <f t="shared" si="29"/>
        <v>14</v>
      </c>
      <c r="C1376" s="26">
        <f t="shared" si="11"/>
        <v>10</v>
      </c>
      <c r="D1376" s="26"/>
      <c r="E1376" s="26">
        <f>plan_id</f>
        <v>510</v>
      </c>
      <c r="F1376" s="26">
        <f t="shared" si="1"/>
        <v>2011</v>
      </c>
      <c r="G1376" s="26">
        <f>VLOOKUP(INDIRECT(CHAR(39)&amp;$A1376&amp;CHAR(39)&amp;"!r2c"&amp;$C1376,0),variables,2,0)</f>
        <v>10929</v>
      </c>
      <c r="H1376" s="31">
        <f t="array" ref="H1376">IF(AND(G1376&gt;=10861,G1376&lt;=10863),TEXT(INDIRECT(CHAR(39)&amp;$A1376&amp;CHAR(39)&amp;"!r"&amp;$B1376&amp;"c"&amp;$C1376,0),"dd-mmm-yyyy"),(INDIRECT(CHAR(39)&amp;$A1376&amp;CHAR(39)&amp;"!r"&amp;$B1376&amp;"c"&amp;$C1376,0)))</f>
        <v>0.204</v>
      </c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</row>
    <row r="1377" ht="13.5" customHeight="1">
      <c r="A1377" s="26" t="s">
        <v>785</v>
      </c>
      <c r="B1377" s="26">
        <f t="shared" si="29"/>
        <v>14</v>
      </c>
      <c r="C1377" s="26">
        <f t="shared" si="11"/>
        <v>11</v>
      </c>
      <c r="D1377" s="26"/>
      <c r="E1377" s="26">
        <f>plan_id</f>
        <v>510</v>
      </c>
      <c r="F1377" s="26">
        <f t="shared" si="1"/>
        <v>2011</v>
      </c>
      <c r="G1377" s="26">
        <f>VLOOKUP(INDIRECT(CHAR(39)&amp;$A1377&amp;CHAR(39)&amp;"!r2c"&amp;$C1377,0),variables,2,0)</f>
        <v>10930</v>
      </c>
      <c r="H1377" s="31" t="str">
        <f t="array" ref="H1377">IF(AND(G1377&gt;=10861,G1377&lt;=10863),TEXT(INDIRECT(CHAR(39)&amp;$A1377&amp;CHAR(39)&amp;"!r"&amp;$B1377&amp;"c"&amp;$C1377,0),"dd-mmm-yyyy"),(INDIRECT(CHAR(39)&amp;$A1377&amp;CHAR(39)&amp;"!r"&amp;$B1377&amp;"c"&amp;$C1377,0)))</f>
        <v/>
      </c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</row>
    <row r="1378" ht="13.5" customHeight="1">
      <c r="A1378" s="26" t="s">
        <v>785</v>
      </c>
      <c r="B1378" s="26">
        <f t="shared" si="29"/>
        <v>14</v>
      </c>
      <c r="C1378" s="26">
        <f t="shared" si="11"/>
        <v>12</v>
      </c>
      <c r="D1378" s="26"/>
      <c r="E1378" s="26">
        <f>plan_id</f>
        <v>510</v>
      </c>
      <c r="F1378" s="26">
        <f t="shared" si="1"/>
        <v>2011</v>
      </c>
      <c r="G1378" s="26">
        <f>VLOOKUP(INDIRECT(CHAR(39)&amp;$A1378&amp;CHAR(39)&amp;"!r2c"&amp;$C1378,0),variables,2,0)</f>
        <v>10705</v>
      </c>
      <c r="H1378" s="29">
        <f t="array" ref="H1378">IF(AND(G1378&gt;=10861,G1378&lt;=10863),TEXT(INDIRECT(CHAR(39)&amp;$A1378&amp;CHAR(39)&amp;"!r"&amp;$B1378&amp;"c"&amp;$C1378,0),"dd-mmm-yyyy"),(INDIRECT(CHAR(39)&amp;$A1378&amp;CHAR(39)&amp;"!r"&amp;$B1378&amp;"c"&amp;$C1378,0)))</f>
        <v>909578000</v>
      </c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</row>
    <row r="1379" ht="13.5" customHeight="1">
      <c r="A1379" s="26" t="s">
        <v>785</v>
      </c>
      <c r="B1379" s="26">
        <f t="shared" si="29"/>
        <v>14</v>
      </c>
      <c r="C1379" s="26">
        <f t="shared" si="11"/>
        <v>13</v>
      </c>
      <c r="D1379" s="26"/>
      <c r="E1379" s="26">
        <f>plan_id</f>
        <v>510</v>
      </c>
      <c r="F1379" s="26">
        <f t="shared" si="1"/>
        <v>2011</v>
      </c>
      <c r="G1379" s="26">
        <f>VLOOKUP(INDIRECT(CHAR(39)&amp;$A1379&amp;CHAR(39)&amp;"!r2c"&amp;$C1379,0),variables,2,0)</f>
        <v>10842</v>
      </c>
      <c r="H1379" s="29">
        <f t="array" ref="H1379">IF(AND(G1379&gt;=10861,G1379&lt;=10863),TEXT(INDIRECT(CHAR(39)&amp;$A1379&amp;CHAR(39)&amp;"!r"&amp;$B1379&amp;"c"&amp;$C1379,0),"dd-mmm-yyyy"),(INDIRECT(CHAR(39)&amp;$A1379&amp;CHAR(39)&amp;"!r"&amp;$B1379&amp;"c"&amp;$C1379,0)))</f>
        <v>2703478000</v>
      </c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26"/>
      <c r="T1379" s="26"/>
      <c r="U1379" s="26"/>
      <c r="V1379" s="26"/>
      <c r="W1379" s="26"/>
      <c r="X1379" s="26"/>
      <c r="Y1379" s="26"/>
      <c r="Z1379" s="26"/>
    </row>
    <row r="1380" ht="13.5" customHeight="1">
      <c r="A1380" s="26" t="s">
        <v>785</v>
      </c>
      <c r="B1380" s="26">
        <f t="shared" si="29"/>
        <v>14</v>
      </c>
      <c r="C1380" s="26">
        <f t="shared" si="11"/>
        <v>14</v>
      </c>
      <c r="D1380" s="26"/>
      <c r="E1380" s="26">
        <f>plan_id</f>
        <v>510</v>
      </c>
      <c r="F1380" s="26">
        <f t="shared" si="1"/>
        <v>2011</v>
      </c>
      <c r="G1380" s="26">
        <f>VLOOKUP(INDIRECT(CHAR(39)&amp;$A1380&amp;CHAR(39)&amp;"!r2c"&amp;$C1380,0),variables,2,0)</f>
        <v>10843</v>
      </c>
      <c r="H1380" s="31" t="str">
        <f t="array" ref="H1380">IF(AND(G1380&gt;=10861,G1380&lt;=10863),TEXT(INDIRECT(CHAR(39)&amp;$A1380&amp;CHAR(39)&amp;"!r"&amp;$B1380&amp;"c"&amp;$C1380,0),"dd-mmm-yyyy"),(INDIRECT(CHAR(39)&amp;$A1380&amp;CHAR(39)&amp;"!r"&amp;$B1380&amp;"c"&amp;$C1380,0)))</f>
        <v/>
      </c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6"/>
      <c r="T1380" s="26"/>
      <c r="U1380" s="26"/>
      <c r="V1380" s="26"/>
      <c r="W1380" s="26"/>
      <c r="X1380" s="26"/>
      <c r="Y1380" s="26"/>
      <c r="Z1380" s="26"/>
    </row>
    <row r="1381" ht="13.5" customHeight="1">
      <c r="A1381" s="26" t="s">
        <v>785</v>
      </c>
      <c r="B1381" s="26">
        <f t="shared" si="29"/>
        <v>14</v>
      </c>
      <c r="C1381" s="26">
        <f t="shared" si="11"/>
        <v>15</v>
      </c>
      <c r="D1381" s="26"/>
      <c r="E1381" s="26">
        <f>plan_id</f>
        <v>510</v>
      </c>
      <c r="F1381" s="26">
        <f t="shared" si="1"/>
        <v>2011</v>
      </c>
      <c r="G1381" s="26">
        <f>VLOOKUP(INDIRECT(CHAR(39)&amp;$A1381&amp;CHAR(39)&amp;"!r2c"&amp;$C1381,0),variables,2,0)</f>
        <v>10931</v>
      </c>
      <c r="H1381" s="31" t="str">
        <f t="array" ref="H1381">IF(AND(G1381&gt;=10861,G1381&lt;=10863),TEXT(INDIRECT(CHAR(39)&amp;$A1381&amp;CHAR(39)&amp;"!r"&amp;$B1381&amp;"c"&amp;$C1381,0),"dd-mmm-yyyy"),(INDIRECT(CHAR(39)&amp;$A1381&amp;CHAR(39)&amp;"!r"&amp;$B1381&amp;"c"&amp;$C1381,0)))</f>
        <v/>
      </c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W1381" s="26"/>
      <c r="X1381" s="26"/>
      <c r="Y1381" s="26"/>
      <c r="Z1381" s="26"/>
    </row>
    <row r="1382" ht="13.5" customHeight="1">
      <c r="A1382" s="26" t="s">
        <v>785</v>
      </c>
      <c r="B1382" s="26">
        <f t="shared" si="29"/>
        <v>14</v>
      </c>
      <c r="C1382" s="26">
        <f t="shared" si="11"/>
        <v>16</v>
      </c>
      <c r="D1382" s="26"/>
      <c r="E1382" s="26">
        <f>plan_id</f>
        <v>510</v>
      </c>
      <c r="F1382" s="26">
        <f t="shared" si="1"/>
        <v>2011</v>
      </c>
      <c r="G1382" s="26">
        <f>VLOOKUP(INDIRECT(CHAR(39)&amp;$A1382&amp;CHAR(39)&amp;"!r2c"&amp;$C1382,0),variables,2,0)</f>
        <v>10932</v>
      </c>
      <c r="H1382" s="31" t="str">
        <f t="array" ref="H1382">IF(AND(G1382&gt;=10861,G1382&lt;=10863),TEXT(INDIRECT(CHAR(39)&amp;$A1382&amp;CHAR(39)&amp;"!r"&amp;$B1382&amp;"c"&amp;$C1382,0),"dd-mmm-yyyy"),(INDIRECT(CHAR(39)&amp;$A1382&amp;CHAR(39)&amp;"!r"&amp;$B1382&amp;"c"&amp;$C1382,0)))</f>
        <v/>
      </c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6"/>
      <c r="T1382" s="26"/>
      <c r="U1382" s="26"/>
      <c r="V1382" s="26"/>
      <c r="W1382" s="26"/>
      <c r="X1382" s="26"/>
      <c r="Y1382" s="26"/>
      <c r="Z1382" s="26"/>
    </row>
    <row r="1383" ht="13.5" customHeight="1">
      <c r="A1383" s="26" t="s">
        <v>785</v>
      </c>
      <c r="B1383" s="26">
        <f t="shared" si="29"/>
        <v>14</v>
      </c>
      <c r="C1383" s="26">
        <f t="shared" si="11"/>
        <v>17</v>
      </c>
      <c r="D1383" s="26"/>
      <c r="E1383" s="26">
        <f>plan_id</f>
        <v>510</v>
      </c>
      <c r="F1383" s="26">
        <f t="shared" si="1"/>
        <v>2011</v>
      </c>
      <c r="G1383" s="26">
        <f>VLOOKUP(INDIRECT(CHAR(39)&amp;$A1383&amp;CHAR(39)&amp;"!r2c"&amp;$C1383,0),variables,2,0)</f>
        <v>10933</v>
      </c>
      <c r="H1383" s="31">
        <f t="array" ref="H1383">IF(AND(G1383&gt;=10861,G1383&lt;=10863),TEXT(INDIRECT(CHAR(39)&amp;$A1383&amp;CHAR(39)&amp;"!r"&amp;$B1383&amp;"c"&amp;$C1383,0),"dd-mmm-yyyy"),(INDIRECT(CHAR(39)&amp;$A1383&amp;CHAR(39)&amp;"!r"&amp;$B1383&amp;"c"&amp;$C1383,0)))</f>
        <v>0.2863</v>
      </c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</row>
    <row r="1384" ht="13.5" customHeight="1">
      <c r="A1384" s="26" t="s">
        <v>785</v>
      </c>
      <c r="B1384" s="26">
        <f t="shared" si="29"/>
        <v>14</v>
      </c>
      <c r="C1384" s="26">
        <f t="shared" si="11"/>
        <v>18</v>
      </c>
      <c r="D1384" s="26"/>
      <c r="E1384" s="26">
        <f>plan_id</f>
        <v>510</v>
      </c>
      <c r="F1384" s="26">
        <f t="shared" si="1"/>
        <v>2011</v>
      </c>
      <c r="G1384" s="26">
        <f>VLOOKUP(INDIRECT(CHAR(39)&amp;$A1384&amp;CHAR(39)&amp;"!r2c"&amp;$C1384,0),variables,2,0)</f>
        <v>10934</v>
      </c>
      <c r="H1384" s="31">
        <f t="array" ref="H1384">IF(AND(G1384&gt;=10861,G1384&lt;=10863),TEXT(INDIRECT(CHAR(39)&amp;$A1384&amp;CHAR(39)&amp;"!r"&amp;$B1384&amp;"c"&amp;$C1384,0),"dd-mmm-yyyy"),(INDIRECT(CHAR(39)&amp;$A1384&amp;CHAR(39)&amp;"!r"&amp;$B1384&amp;"c"&amp;$C1384,0)))</f>
        <v>0.0974</v>
      </c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6"/>
      <c r="T1384" s="26"/>
      <c r="U1384" s="26"/>
      <c r="V1384" s="26"/>
      <c r="W1384" s="26"/>
      <c r="X1384" s="26"/>
      <c r="Y1384" s="26"/>
      <c r="Z1384" s="26"/>
    </row>
    <row r="1385" ht="13.5" customHeight="1">
      <c r="A1385" s="26" t="s">
        <v>785</v>
      </c>
      <c r="B1385" s="26">
        <f t="shared" si="29"/>
        <v>14</v>
      </c>
      <c r="C1385" s="26">
        <f t="shared" si="11"/>
        <v>19</v>
      </c>
      <c r="D1385" s="26"/>
      <c r="E1385" s="26">
        <f>plan_id</f>
        <v>510</v>
      </c>
      <c r="F1385" s="26">
        <f t="shared" si="1"/>
        <v>2011</v>
      </c>
      <c r="G1385" s="26">
        <f>VLOOKUP(INDIRECT(CHAR(39)&amp;$A1385&amp;CHAR(39)&amp;"!r2c"&amp;$C1385,0),variables,2,0)</f>
        <v>10935</v>
      </c>
      <c r="H1385" s="28" t="str">
        <f t="array" ref="H1385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26"/>
      <c r="T1385" s="26"/>
      <c r="U1385" s="26"/>
      <c r="V1385" s="26"/>
      <c r="W1385" s="26"/>
      <c r="X1385" s="26"/>
      <c r="Y1385" s="26"/>
      <c r="Z1385" s="26"/>
    </row>
    <row r="1386" ht="13.5" customHeight="1">
      <c r="A1386" s="26" t="s">
        <v>785</v>
      </c>
      <c r="B1386" s="26">
        <f t="shared" si="29"/>
        <v>14</v>
      </c>
      <c r="C1386" s="26">
        <f t="shared" si="11"/>
        <v>20</v>
      </c>
      <c r="D1386" s="26"/>
      <c r="E1386" s="26">
        <f>plan_id</f>
        <v>510</v>
      </c>
      <c r="F1386" s="26">
        <f t="shared" si="1"/>
        <v>2011</v>
      </c>
      <c r="G1386" s="26">
        <f>VLOOKUP(INDIRECT(CHAR(39)&amp;$A1386&amp;CHAR(39)&amp;"!r2c"&amp;$C1386,0),variables,2,0)</f>
        <v>10937</v>
      </c>
      <c r="H1386" s="31" t="str">
        <f t="array" ref="H1386">IF(AND(G1386&gt;=10861,G1386&lt;=10863),TEXT(INDIRECT(CHAR(39)&amp;$A1386&amp;CHAR(39)&amp;"!r"&amp;$B1386&amp;"c"&amp;$C1386,0),"dd-mmm-yyyy"),(INDIRECT(CHAR(39)&amp;$A1386&amp;CHAR(39)&amp;"!r"&amp;$B1386&amp;"c"&amp;$C1386,0)))</f>
        <v/>
      </c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6"/>
      <c r="T1386" s="26"/>
      <c r="U1386" s="26"/>
      <c r="V1386" s="26"/>
      <c r="W1386" s="26"/>
      <c r="X1386" s="26"/>
      <c r="Y1386" s="26"/>
      <c r="Z1386" s="26"/>
    </row>
    <row r="1387" ht="13.5" customHeight="1">
      <c r="A1387" s="26" t="s">
        <v>785</v>
      </c>
      <c r="B1387" s="26">
        <f t="shared" si="29"/>
        <v>14</v>
      </c>
      <c r="C1387" s="26">
        <f t="shared" si="11"/>
        <v>21</v>
      </c>
      <c r="D1387" s="26"/>
      <c r="E1387" s="26">
        <f>plan_id</f>
        <v>510</v>
      </c>
      <c r="F1387" s="26">
        <f t="shared" si="1"/>
        <v>2011</v>
      </c>
      <c r="G1387" s="26">
        <f>VLOOKUP(INDIRECT(CHAR(39)&amp;$A1387&amp;CHAR(39)&amp;"!r2c"&amp;$C1387,0),variables,2,0)</f>
        <v>10938</v>
      </c>
      <c r="H1387" s="31" t="str">
        <f t="array" ref="H1387">IF(AND(G1387&gt;=10861,G1387&lt;=10863),TEXT(INDIRECT(CHAR(39)&amp;$A1387&amp;CHAR(39)&amp;"!r"&amp;$B1387&amp;"c"&amp;$C1387,0),"dd-mmm-yyyy"),(INDIRECT(CHAR(39)&amp;$A1387&amp;CHAR(39)&amp;"!r"&amp;$B1387&amp;"c"&amp;$C1387,0)))</f>
        <v/>
      </c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</row>
    <row r="1388" ht="13.5" customHeight="1">
      <c r="A1388" s="26" t="s">
        <v>785</v>
      </c>
      <c r="B1388" s="26">
        <f t="shared" si="29"/>
        <v>14</v>
      </c>
      <c r="C1388" s="26">
        <f t="shared" si="11"/>
        <v>22</v>
      </c>
      <c r="D1388" s="26"/>
      <c r="E1388" s="26">
        <f>plan_id</f>
        <v>510</v>
      </c>
      <c r="F1388" s="26">
        <f t="shared" si="1"/>
        <v>2011</v>
      </c>
      <c r="G1388" s="26">
        <f>VLOOKUP(INDIRECT(CHAR(39)&amp;$A1388&amp;CHAR(39)&amp;"!r2c"&amp;$C1388,0),variables,2,0)</f>
        <v>11007</v>
      </c>
      <c r="H1388" s="28" t="str">
        <f t="array" ref="H1388">IF(AND(G1388&gt;=10861,G1388&lt;=10863),TEXT(INDIRECT(CHAR(39)&amp;$A1388&amp;CHAR(39)&amp;"!r"&amp;$B1388&amp;"c"&amp;$C1388,0),"dd-mmm-yyyy"),(INDIRECT(CHAR(39)&amp;$A1388&amp;CHAR(39)&amp;"!r"&amp;$B1388&amp;"c"&amp;$C1388,0)))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6"/>
      <c r="T1388" s="26"/>
      <c r="U1388" s="26"/>
      <c r="V1388" s="26"/>
      <c r="W1388" s="26"/>
      <c r="X1388" s="26"/>
      <c r="Y1388" s="26"/>
      <c r="Z1388" s="26"/>
    </row>
    <row r="1389" ht="13.5" customHeight="1">
      <c r="A1389" s="26" t="s">
        <v>785</v>
      </c>
      <c r="B1389" s="26">
        <f t="shared" si="29"/>
        <v>14</v>
      </c>
      <c r="C1389" s="26">
        <f t="shared" si="11"/>
        <v>23</v>
      </c>
      <c r="D1389" s="26"/>
      <c r="E1389" s="26">
        <f>plan_id</f>
        <v>510</v>
      </c>
      <c r="F1389" s="26">
        <f t="shared" si="1"/>
        <v>2011</v>
      </c>
      <c r="G1389" s="26">
        <f>VLOOKUP(INDIRECT(CHAR(39)&amp;$A1389&amp;CHAR(39)&amp;"!r2c"&amp;$C1389,0),variables,2,0)</f>
        <v>10941</v>
      </c>
      <c r="H1389" s="28" t="str">
        <f t="array" ref="H1389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</row>
    <row r="1390" ht="13.5" customHeight="1">
      <c r="A1390" s="26" t="s">
        <v>785</v>
      </c>
      <c r="B1390" s="26">
        <f t="shared" si="29"/>
        <v>14</v>
      </c>
      <c r="C1390" s="26">
        <f t="shared" si="11"/>
        <v>24</v>
      </c>
      <c r="D1390" s="26"/>
      <c r="E1390" s="26">
        <f>plan_id</f>
        <v>510</v>
      </c>
      <c r="F1390" s="26">
        <f t="shared" si="1"/>
        <v>2011</v>
      </c>
      <c r="G1390" s="26">
        <f>VLOOKUP(INDIRECT(CHAR(39)&amp;$A1390&amp;CHAR(39)&amp;"!r2c"&amp;$C1390,0),variables,2,0)</f>
        <v>10942</v>
      </c>
      <c r="H1390" s="28" t="str">
        <f t="array" ref="H1390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</row>
    <row r="1391" ht="13.5" customHeight="1">
      <c r="A1391" s="26" t="s">
        <v>785</v>
      </c>
      <c r="B1391" s="26">
        <f t="shared" si="29"/>
        <v>14</v>
      </c>
      <c r="C1391" s="26">
        <f t="shared" si="11"/>
        <v>25</v>
      </c>
      <c r="D1391" s="26"/>
      <c r="E1391" s="26">
        <f>plan_id</f>
        <v>510</v>
      </c>
      <c r="F1391" s="26">
        <f t="shared" si="1"/>
        <v>2011</v>
      </c>
      <c r="G1391" s="26">
        <f>VLOOKUP(INDIRECT(CHAR(39)&amp;$A1391&amp;CHAR(39)&amp;"!r2c"&amp;$C1391,0),variables,2,0)</f>
        <v>10701</v>
      </c>
      <c r="H1391" s="31" t="str">
        <f t="array" ref="H1391">IF(AND(G1391&gt;=10861,G1391&lt;=10863),TEXT(INDIRECT(CHAR(39)&amp;$A1391&amp;CHAR(39)&amp;"!r"&amp;$B1391&amp;"c"&amp;$C1391,0),"dd-mmm-yyyy"),(INDIRECT(CHAR(39)&amp;$A1391&amp;CHAR(39)&amp;"!r"&amp;$B1391&amp;"c"&amp;$C1391,0)))</f>
        <v>Tier 1: 3.00%, Tier 2: Lesser of 3% or one-half the increase in the cpi-u</v>
      </c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</row>
    <row r="1392" ht="13.5" customHeight="1">
      <c r="A1392" s="26" t="s">
        <v>785</v>
      </c>
      <c r="B1392" s="26">
        <f t="shared" si="29"/>
        <v>14</v>
      </c>
      <c r="C1392" s="26">
        <f t="shared" si="11"/>
        <v>26</v>
      </c>
      <c r="D1392" s="26"/>
      <c r="E1392" s="26">
        <f>plan_id</f>
        <v>510</v>
      </c>
      <c r="F1392" s="26">
        <f t="shared" si="1"/>
        <v>2011</v>
      </c>
      <c r="G1392" s="26">
        <f>VLOOKUP(INDIRECT(CHAR(39)&amp;$A1392&amp;CHAR(39)&amp;"!r2c"&amp;$C1392,0),variables,2,0)</f>
        <v>10702</v>
      </c>
      <c r="H1392" s="31" t="str">
        <f t="array" ref="H1392">IF(AND(G1392&gt;=10861,G1392&lt;=10863),TEXT(INDIRECT(CHAR(39)&amp;$A1392&amp;CHAR(39)&amp;"!r"&amp;$B1392&amp;"c"&amp;$C1392,0),"dd-mmm-yyyy"),(INDIRECT(CHAR(39)&amp;$A1392&amp;CHAR(39)&amp;"!r"&amp;$B1392&amp;"c"&amp;$C1392,0)))</f>
        <v/>
      </c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6"/>
      <c r="Y1392" s="26"/>
      <c r="Z1392" s="26"/>
    </row>
    <row r="1393" ht="13.5" customHeight="1">
      <c r="A1393" s="26" t="s">
        <v>785</v>
      </c>
      <c r="B1393" s="26">
        <f t="shared" si="29"/>
        <v>14</v>
      </c>
      <c r="C1393" s="26">
        <f t="shared" si="11"/>
        <v>27</v>
      </c>
      <c r="D1393" s="26"/>
      <c r="E1393" s="26">
        <f>plan_id</f>
        <v>510</v>
      </c>
      <c r="F1393" s="26">
        <f t="shared" si="1"/>
        <v>2011</v>
      </c>
      <c r="G1393" s="26">
        <f>VLOOKUP(INDIRECT(CHAR(39)&amp;$A1393&amp;CHAR(39)&amp;"!r2c"&amp;$C1393,0),variables,2,0)</f>
        <v>10943</v>
      </c>
      <c r="H1393" s="31" t="str">
        <f t="array" ref="H1393">IF(AND(G1393&gt;=10861,G1393&lt;=10863),TEXT(INDIRECT(CHAR(39)&amp;$A1393&amp;CHAR(39)&amp;"!r"&amp;$B1393&amp;"c"&amp;$C1393,0),"dd-mmm-yyyy"),(INDIRECT(CHAR(39)&amp;$A1393&amp;CHAR(39)&amp;"!r"&amp;$B1393&amp;"c"&amp;$C1393,0)))</f>
        <v/>
      </c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6"/>
      <c r="Y1393" s="26"/>
      <c r="Z1393" s="26"/>
    </row>
    <row r="1394" ht="13.5" customHeight="1">
      <c r="A1394" s="26" t="s">
        <v>785</v>
      </c>
      <c r="B1394" s="26">
        <f t="shared" si="29"/>
        <v>14</v>
      </c>
      <c r="C1394" s="26">
        <f t="shared" si="11"/>
        <v>28</v>
      </c>
      <c r="D1394" s="26"/>
      <c r="E1394" s="26">
        <f>plan_id</f>
        <v>510</v>
      </c>
      <c r="F1394" s="26">
        <f t="shared" si="1"/>
        <v>2011</v>
      </c>
      <c r="G1394" s="26">
        <f>VLOOKUP(INDIRECT(CHAR(39)&amp;$A1394&amp;CHAR(39)&amp;"!r2c"&amp;$C1394,0),variables,2,0)</f>
        <v>10944</v>
      </c>
      <c r="H1394" s="28" t="str">
        <f t="array" ref="H1394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6"/>
      <c r="T1394" s="26"/>
      <c r="U1394" s="26"/>
      <c r="V1394" s="26"/>
      <c r="W1394" s="26"/>
      <c r="X1394" s="26"/>
      <c r="Y1394" s="26"/>
      <c r="Z1394" s="26"/>
    </row>
    <row r="1395" ht="13.5" customHeight="1">
      <c r="A1395" s="26" t="s">
        <v>785</v>
      </c>
      <c r="B1395" s="26">
        <f t="shared" si="29"/>
        <v>14</v>
      </c>
      <c r="C1395" s="26">
        <f t="shared" si="11"/>
        <v>29</v>
      </c>
      <c r="D1395" s="26"/>
      <c r="E1395" s="26">
        <f>plan_id</f>
        <v>510</v>
      </c>
      <c r="F1395" s="26">
        <f t="shared" si="1"/>
        <v>2011</v>
      </c>
      <c r="G1395" s="26">
        <f>VLOOKUP(INDIRECT(CHAR(39)&amp;$A1395&amp;CHAR(39)&amp;"!r2c"&amp;$C1395,0),variables,2,0)</f>
        <v>10945</v>
      </c>
      <c r="H1395" s="28" t="str">
        <f t="array" ref="H1395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26"/>
      <c r="T1395" s="26"/>
      <c r="U1395" s="26"/>
      <c r="V1395" s="26"/>
      <c r="W1395" s="26"/>
      <c r="X1395" s="26"/>
      <c r="Y1395" s="26"/>
      <c r="Z1395" s="26"/>
    </row>
    <row r="1396" ht="13.5" customHeight="1">
      <c r="A1396" s="26" t="s">
        <v>785</v>
      </c>
      <c r="B1396" s="26">
        <f t="shared" si="29"/>
        <v>14</v>
      </c>
      <c r="C1396" s="26">
        <f t="shared" si="11"/>
        <v>30</v>
      </c>
      <c r="D1396" s="26"/>
      <c r="E1396" s="26">
        <f>plan_id</f>
        <v>510</v>
      </c>
      <c r="F1396" s="26">
        <f t="shared" si="1"/>
        <v>2011</v>
      </c>
      <c r="G1396" s="26">
        <f>VLOOKUP(INDIRECT(CHAR(39)&amp;$A1396&amp;CHAR(39)&amp;"!r2c"&amp;$C1396,0),variables,2,0)</f>
        <v>10947</v>
      </c>
      <c r="H1396" s="28" t="str">
        <f t="array" ref="H1396">IF(AND(G1396&gt;=10861,G1396&lt;=10863),TEXT(INDIRECT(CHAR(39)&amp;$A1396&amp;CHAR(39)&amp;"!r"&amp;$B1396&amp;"c"&amp;$C1396,0),"dd-mmm-yyyy"),(INDIRECT(CHAR(39)&amp;$A1396&amp;CHAR(39)&amp;"!r"&amp;$B1396&amp;"c"&amp;$C1396,0)))</f>
        <v/>
      </c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26"/>
      <c r="T1396" s="26"/>
      <c r="U1396" s="26"/>
      <c r="V1396" s="26"/>
      <c r="W1396" s="26"/>
      <c r="X1396" s="26"/>
      <c r="Y1396" s="26"/>
      <c r="Z1396" s="26"/>
    </row>
    <row r="1397" ht="13.5" customHeight="1">
      <c r="A1397" s="26" t="s">
        <v>785</v>
      </c>
      <c r="B1397" s="26">
        <f t="shared" si="29"/>
        <v>14</v>
      </c>
      <c r="C1397" s="26">
        <f t="shared" si="11"/>
        <v>31</v>
      </c>
      <c r="D1397" s="26"/>
      <c r="E1397" s="26">
        <f>plan_id</f>
        <v>510</v>
      </c>
      <c r="F1397" s="26">
        <f t="shared" si="1"/>
        <v>2011</v>
      </c>
      <c r="G1397" s="26">
        <f>VLOOKUP(INDIRECT(CHAR(39)&amp;$A1397&amp;CHAR(39)&amp;"!r2c"&amp;$C1397,0),variables,2,0)</f>
        <v>10948</v>
      </c>
      <c r="H1397" s="28" t="str">
        <f t="array" ref="H1397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6"/>
      <c r="T1397" s="26"/>
      <c r="U1397" s="26"/>
      <c r="V1397" s="26"/>
      <c r="W1397" s="26"/>
      <c r="X1397" s="26"/>
      <c r="Y1397" s="26"/>
      <c r="Z1397" s="26"/>
    </row>
    <row r="1398" ht="13.5" customHeight="1">
      <c r="A1398" s="26" t="s">
        <v>785</v>
      </c>
      <c r="B1398" s="26">
        <f t="shared" si="29"/>
        <v>14</v>
      </c>
      <c r="C1398" s="26">
        <f t="shared" si="11"/>
        <v>32</v>
      </c>
      <c r="D1398" s="26"/>
      <c r="E1398" s="26">
        <f>plan_id</f>
        <v>510</v>
      </c>
      <c r="F1398" s="26">
        <f t="shared" si="1"/>
        <v>2011</v>
      </c>
      <c r="G1398" s="26">
        <f>VLOOKUP(INDIRECT(CHAR(39)&amp;$A1398&amp;CHAR(39)&amp;"!r2c"&amp;$C1398,0),variables,2,0)</f>
        <v>10949</v>
      </c>
      <c r="H1398" s="28" t="str">
        <f t="array" ref="H1398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26"/>
      <c r="T1398" s="26"/>
      <c r="U1398" s="26"/>
      <c r="V1398" s="26"/>
      <c r="W1398" s="26"/>
      <c r="X1398" s="26"/>
      <c r="Y1398" s="26"/>
      <c r="Z1398" s="26"/>
    </row>
    <row r="1399" ht="13.5" customHeight="1">
      <c r="A1399" s="26" t="s">
        <v>785</v>
      </c>
      <c r="B1399" s="26">
        <f t="shared" si="29"/>
        <v>14</v>
      </c>
      <c r="C1399" s="26">
        <f t="shared" si="11"/>
        <v>33</v>
      </c>
      <c r="D1399" s="26"/>
      <c r="E1399" s="26">
        <f>plan_id</f>
        <v>510</v>
      </c>
      <c r="F1399" s="26">
        <f t="shared" si="1"/>
        <v>2011</v>
      </c>
      <c r="G1399" s="26">
        <f>VLOOKUP(INDIRECT(CHAR(39)&amp;$A1399&amp;CHAR(39)&amp;"!r2c"&amp;$C1399,0),variables,2,0)</f>
        <v>10951</v>
      </c>
      <c r="H1399" s="28" t="str">
        <f t="array" ref="H1399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</row>
    <row r="1400" ht="13.5" customHeight="1">
      <c r="A1400" s="26" t="s">
        <v>785</v>
      </c>
      <c r="B1400" s="26">
        <f t="shared" si="29"/>
        <v>14</v>
      </c>
      <c r="C1400" s="26">
        <f t="shared" si="11"/>
        <v>34</v>
      </c>
      <c r="D1400" s="26"/>
      <c r="E1400" s="26">
        <f>plan_id</f>
        <v>510</v>
      </c>
      <c r="F1400" s="26">
        <f t="shared" si="1"/>
        <v>2011</v>
      </c>
      <c r="G1400" s="26">
        <f>VLOOKUP(INDIRECT(CHAR(39)&amp;$A1400&amp;CHAR(39)&amp;"!r2c"&amp;$C1400,0),variables,2,0)</f>
        <v>10950</v>
      </c>
      <c r="H1400" s="28" t="str">
        <f t="array" ref="H1400">IF(AND(G1400&gt;=10861,G1400&lt;=10863),TEXT(INDIRECT(CHAR(39)&amp;$A1400&amp;CHAR(39)&amp;"!r"&amp;$B1400&amp;"c"&amp;$C1400,0),"dd-mmm-yyyy"),(INDIRECT(CHAR(39)&amp;$A1400&amp;CHAR(39)&amp;"!r"&amp;$B1400&amp;"c"&amp;$C1400,0)))</f>
        <v/>
      </c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</row>
    <row r="1401" ht="13.5" customHeight="1">
      <c r="A1401" s="26" t="s">
        <v>785</v>
      </c>
      <c r="B1401" s="26">
        <f t="shared" si="29"/>
        <v>14</v>
      </c>
      <c r="C1401" s="26">
        <f t="shared" si="11"/>
        <v>35</v>
      </c>
      <c r="D1401" s="26"/>
      <c r="E1401" s="26">
        <f>plan_id</f>
        <v>510</v>
      </c>
      <c r="F1401" s="26">
        <f t="shared" si="1"/>
        <v>2011</v>
      </c>
      <c r="G1401" s="26">
        <f>VLOOKUP(INDIRECT(CHAR(39)&amp;$A1401&amp;CHAR(39)&amp;"!r2c"&amp;$C1401,0),variables,2,0)</f>
        <v>10954</v>
      </c>
      <c r="H1401" s="31">
        <f t="array" ref="H1401">IF(AND(G1401&gt;=10861,G1401&lt;=10863),TEXT(INDIRECT(CHAR(39)&amp;$A1401&amp;CHAR(39)&amp;"!r"&amp;$B1401&amp;"c"&amp;$C1401,0),"dd-mmm-yyyy"),(INDIRECT(CHAR(39)&amp;$A1401&amp;CHAR(39)&amp;"!r"&amp;$B1401&amp;"c"&amp;$C1401,0)))</f>
        <v>0.035</v>
      </c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</row>
    <row r="1402" ht="13.5" customHeight="1">
      <c r="A1402" s="26" t="s">
        <v>785</v>
      </c>
      <c r="B1402" s="26">
        <f t="shared" si="29"/>
        <v>14</v>
      </c>
      <c r="C1402" s="26">
        <f t="shared" si="11"/>
        <v>36</v>
      </c>
      <c r="D1402" s="26"/>
      <c r="E1402" s="26">
        <f>plan_id</f>
        <v>510</v>
      </c>
      <c r="F1402" s="26">
        <f t="shared" si="1"/>
        <v>2011</v>
      </c>
      <c r="G1402" s="26">
        <f>VLOOKUP(INDIRECT(CHAR(39)&amp;$A1402&amp;CHAR(39)&amp;"!r2c"&amp;$C1402,0),variables,2,0)</f>
        <v>10955</v>
      </c>
      <c r="H1402" s="31">
        <f t="array" ref="H1402">IF(AND(G1402&gt;=10861,G1402&lt;=10863),TEXT(INDIRECT(CHAR(39)&amp;$A1402&amp;CHAR(39)&amp;"!r"&amp;$B1402&amp;"c"&amp;$C1402,0),"dd-mmm-yyyy"),(INDIRECT(CHAR(39)&amp;$A1402&amp;CHAR(39)&amp;"!r"&amp;$B1402&amp;"c"&amp;$C1402,0)))</f>
        <v>0.085</v>
      </c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6"/>
      <c r="T1402" s="26"/>
      <c r="U1402" s="26"/>
      <c r="V1402" s="26"/>
      <c r="W1402" s="26"/>
      <c r="X1402" s="26"/>
      <c r="Y1402" s="26"/>
      <c r="Z1402" s="26"/>
    </row>
    <row r="1403" ht="13.5" customHeight="1">
      <c r="A1403" s="26" t="s">
        <v>785</v>
      </c>
      <c r="B1403" s="26">
        <f t="shared" si="29"/>
        <v>14</v>
      </c>
      <c r="C1403" s="26">
        <f t="shared" si="11"/>
        <v>37</v>
      </c>
      <c r="D1403" s="26"/>
      <c r="E1403" s="26">
        <f>plan_id</f>
        <v>510</v>
      </c>
      <c r="F1403" s="26">
        <f t="shared" si="1"/>
        <v>2011</v>
      </c>
      <c r="G1403" s="26">
        <f>VLOOKUP(INDIRECT(CHAR(39)&amp;$A1403&amp;CHAR(39)&amp;"!r2c"&amp;$C1403,0),variables,2,0)</f>
        <v>10956</v>
      </c>
      <c r="H1403" s="31" t="str">
        <f t="array" ref="H1403">IF(AND(G1403&gt;=10861,G1403&lt;=10863),TEXT(INDIRECT(CHAR(39)&amp;$A1403&amp;CHAR(39)&amp;"!r"&amp;$B1403&amp;"c"&amp;$C1403,0),"dd-mmm-yyyy"),(INDIRECT(CHAR(39)&amp;$A1403&amp;CHAR(39)&amp;"!r"&amp;$B1403&amp;"c"&amp;$C1403,0)))</f>
        <v/>
      </c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26"/>
      <c r="T1403" s="26"/>
      <c r="U1403" s="26"/>
      <c r="V1403" s="26"/>
      <c r="W1403" s="26"/>
      <c r="X1403" s="26"/>
      <c r="Y1403" s="26"/>
      <c r="Z1403" s="26"/>
    </row>
    <row r="1404" ht="13.5" customHeight="1">
      <c r="A1404" s="26" t="s">
        <v>785</v>
      </c>
      <c r="B1404" s="26">
        <f t="shared" si="29"/>
        <v>14</v>
      </c>
      <c r="C1404" s="26">
        <f t="shared" si="11"/>
        <v>38</v>
      </c>
      <c r="D1404" s="26"/>
      <c r="E1404" s="26">
        <f>plan_id</f>
        <v>510</v>
      </c>
      <c r="F1404" s="26">
        <f t="shared" si="1"/>
        <v>2011</v>
      </c>
      <c r="G1404" s="26">
        <f>VLOOKUP(INDIRECT(CHAR(39)&amp;$A1404&amp;CHAR(39)&amp;"!r2c"&amp;$C1404,0),variables,2,0)</f>
        <v>10959</v>
      </c>
      <c r="H1404" s="28" t="str">
        <f t="array" ref="H1404">IF(AND(G1404&gt;=10861,G1404&lt;=10863),TEXT(INDIRECT(CHAR(39)&amp;$A1404&amp;CHAR(39)&amp;"!r"&amp;$B1404&amp;"c"&amp;$C1404,0),"dd-mmm-yyyy"),(INDIRECT(CHAR(39)&amp;$A1404&amp;CHAR(39)&amp;"!r"&amp;$B1404&amp;"c"&amp;$C1404,0)))</f>
        <v>6.00% – 11.20%</v>
      </c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</row>
    <row r="1405" ht="13.5" customHeight="1">
      <c r="A1405" s="26" t="s">
        <v>785</v>
      </c>
      <c r="B1405" s="26">
        <f t="shared" si="29"/>
        <v>14</v>
      </c>
      <c r="C1405" s="26">
        <f t="shared" si="11"/>
        <v>39</v>
      </c>
      <c r="D1405" s="26"/>
      <c r="E1405" s="26">
        <f>plan_id</f>
        <v>510</v>
      </c>
      <c r="F1405" s="26">
        <f t="shared" si="1"/>
        <v>2011</v>
      </c>
      <c r="G1405" s="26">
        <f>VLOOKUP(INDIRECT(CHAR(39)&amp;$A1405&amp;CHAR(39)&amp;"!r2c"&amp;$C1405,0),variables,2,0)</f>
        <v>10962</v>
      </c>
      <c r="H1405" s="28" t="str">
        <f t="array" ref="H1405">IF(AND(G1405&gt;=10861,G1405&lt;=10863),TEXT(INDIRECT(CHAR(39)&amp;$A1405&amp;CHAR(39)&amp;"!r"&amp;$B1405&amp;"c"&amp;$C1405,0),"dd-mmm-yyyy"),(INDIRECT(CHAR(39)&amp;$A1405&amp;CHAR(39)&amp;"!r"&amp;$B1405&amp;"c"&amp;$C1405,0)))</f>
        <v>Pg.No 42, 43</v>
      </c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26"/>
      <c r="T1405" s="26"/>
      <c r="U1405" s="26"/>
      <c r="V1405" s="26"/>
      <c r="W1405" s="26"/>
      <c r="X1405" s="26"/>
      <c r="Y1405" s="26"/>
      <c r="Z1405" s="26"/>
    </row>
    <row r="1406" ht="13.5" customHeight="1">
      <c r="A1406" s="26" t="s">
        <v>785</v>
      </c>
      <c r="B1406" s="26">
        <f t="shared" si="29"/>
        <v>14</v>
      </c>
      <c r="C1406" s="26">
        <f t="shared" si="11"/>
        <v>40</v>
      </c>
      <c r="D1406" s="26"/>
      <c r="E1406" s="26">
        <f>plan_id</f>
        <v>510</v>
      </c>
      <c r="F1406" s="26">
        <f t="shared" si="1"/>
        <v>2011</v>
      </c>
      <c r="G1406" s="26">
        <f>VLOOKUP(INDIRECT(CHAR(39)&amp;$A1406&amp;CHAR(39)&amp;"!r2c"&amp;$C1406,0),variables,2,0)</f>
        <v>10964</v>
      </c>
      <c r="H1406" s="28" t="str">
        <f t="array" ref="H1406">IF(AND(G1406&gt;=10861,G1406&lt;=10863),TEXT(INDIRECT(CHAR(39)&amp;$A1406&amp;CHAR(39)&amp;"!r"&amp;$B1406&amp;"c"&amp;$C1406,0),"dd-mmm-yyyy"),(INDIRECT(CHAR(39)&amp;$A1406&amp;CHAR(39)&amp;"!r"&amp;$B1406&amp;"c"&amp;$C1406,0)))</f>
        <v>Pg.No 44, 45</v>
      </c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26"/>
      <c r="T1406" s="26"/>
      <c r="U1406" s="26"/>
      <c r="V1406" s="26"/>
      <c r="W1406" s="26"/>
      <c r="X1406" s="26"/>
      <c r="Y1406" s="26"/>
      <c r="Z1406" s="26"/>
    </row>
    <row r="1407" ht="13.5" customHeight="1">
      <c r="A1407" s="26" t="s">
        <v>785</v>
      </c>
      <c r="B1407" s="26">
        <f t="shared" si="29"/>
        <v>14</v>
      </c>
      <c r="C1407" s="26">
        <f t="shared" si="11"/>
        <v>41</v>
      </c>
      <c r="D1407" s="26"/>
      <c r="E1407" s="26">
        <f>plan_id</f>
        <v>510</v>
      </c>
      <c r="F1407" s="26">
        <f t="shared" si="1"/>
        <v>2011</v>
      </c>
      <c r="G1407" s="26">
        <f>VLOOKUP(INDIRECT(CHAR(39)&amp;$A1407&amp;CHAR(39)&amp;"!r2c"&amp;$C1407,0),variables,2,0)</f>
        <v>10967</v>
      </c>
      <c r="H1407" s="28" t="str">
        <f t="array" ref="H1407">IF(AND(G1407&gt;=10861,G1407&lt;=10863),TEXT(INDIRECT(CHAR(39)&amp;$A1407&amp;CHAR(39)&amp;"!r"&amp;$B1407&amp;"c"&amp;$C1407,0),"dd-mmm-yyyy"),(INDIRECT(CHAR(39)&amp;$A1407&amp;CHAR(39)&amp;"!r"&amp;$B1407&amp;"c"&amp;$C1407,0)))</f>
        <v>1995 George B. Buck Mortality Table</v>
      </c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26"/>
      <c r="T1407" s="26"/>
      <c r="U1407" s="26"/>
      <c r="V1407" s="26"/>
      <c r="W1407" s="26"/>
      <c r="X1407" s="26"/>
      <c r="Y1407" s="26"/>
      <c r="Z1407" s="26"/>
    </row>
    <row r="1408" ht="13.5" customHeight="1">
      <c r="A1408" s="26" t="s">
        <v>785</v>
      </c>
      <c r="B1408" s="26">
        <f t="shared" si="29"/>
        <v>14</v>
      </c>
      <c r="C1408" s="26">
        <f t="shared" si="11"/>
        <v>42</v>
      </c>
      <c r="D1408" s="26"/>
      <c r="E1408" s="26">
        <f>plan_id</f>
        <v>510</v>
      </c>
      <c r="F1408" s="26">
        <f t="shared" si="1"/>
        <v>2011</v>
      </c>
      <c r="G1408" s="26">
        <f>VLOOKUP(INDIRECT(CHAR(39)&amp;$A1408&amp;CHAR(39)&amp;"!r2c"&amp;$C1408,0),variables,2,0)</f>
        <v>10968</v>
      </c>
      <c r="H1408" s="28">
        <f t="array" ref="H1408">IF(AND(G1408&gt;=10861,G1408&lt;=10863),TEXT(INDIRECT(CHAR(39)&amp;$A1408&amp;CHAR(39)&amp;"!r"&amp;$B1408&amp;"c"&amp;$C1408,0),"dd-mmm-yyyy"),(INDIRECT(CHAR(39)&amp;$A1408&amp;CHAR(39)&amp;"!r"&amp;$B1408&amp;"c"&amp;$C1408,0)))</f>
        <v>1995</v>
      </c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26"/>
      <c r="T1408" s="26"/>
      <c r="U1408" s="26"/>
      <c r="V1408" s="26"/>
      <c r="W1408" s="26"/>
      <c r="X1408" s="26"/>
      <c r="Y1408" s="26"/>
      <c r="Z1408" s="26"/>
    </row>
    <row r="1409" ht="13.5" customHeight="1">
      <c r="A1409" s="26" t="s">
        <v>785</v>
      </c>
      <c r="B1409" s="26">
        <f t="shared" si="29"/>
        <v>14</v>
      </c>
      <c r="C1409" s="26">
        <f t="shared" si="11"/>
        <v>43</v>
      </c>
      <c r="D1409" s="26"/>
      <c r="E1409" s="26">
        <f>plan_id</f>
        <v>510</v>
      </c>
      <c r="F1409" s="26">
        <f t="shared" si="1"/>
        <v>2011</v>
      </c>
      <c r="G1409" s="26">
        <f>VLOOKUP(INDIRECT(CHAR(39)&amp;$A1409&amp;CHAR(39)&amp;"!r2c"&amp;$C1409,0),variables,2,0)</f>
        <v>10969</v>
      </c>
      <c r="H1409" s="28" t="str">
        <f t="array" ref="H1409">IF(AND(G1409&gt;=10861,G1409&lt;=10863),TEXT(INDIRECT(CHAR(39)&amp;$A1409&amp;CHAR(39)&amp;"!r"&amp;$B1409&amp;"c"&amp;$C1409,0),"dd-mmm-yyyy"),(INDIRECT(CHAR(39)&amp;$A1409&amp;CHAR(39)&amp;"!r"&amp;$B1409&amp;"c"&amp;$C1409,0)))</f>
        <v>Annuitants: Male - projected 16 years, Female - projected 1 year; Beneficiaries - projected 1 year; Scale AA</v>
      </c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</row>
    <row r="1410" ht="13.5" customHeight="1">
      <c r="A1410" s="26" t="s">
        <v>785</v>
      </c>
      <c r="B1410" s="26">
        <f t="shared" si="29"/>
        <v>14</v>
      </c>
      <c r="C1410" s="26">
        <f t="shared" si="11"/>
        <v>44</v>
      </c>
      <c r="D1410" s="26"/>
      <c r="E1410" s="26">
        <f>plan_id</f>
        <v>510</v>
      </c>
      <c r="F1410" s="26">
        <f t="shared" si="1"/>
        <v>2011</v>
      </c>
      <c r="G1410" s="26">
        <f>VLOOKUP(INDIRECT(CHAR(39)&amp;$A1410&amp;CHAR(39)&amp;"!r2c"&amp;$C1410,0),variables,2,0)</f>
        <v>10970</v>
      </c>
      <c r="H1410" s="28" t="str">
        <f t="array" ref="H1410">IF(AND(G1410&gt;=10861,G1410&lt;=10863),TEXT(INDIRECT(CHAR(39)&amp;$A1410&amp;CHAR(39)&amp;"!r"&amp;$B1410&amp;"c"&amp;$C1410,0),"dd-mmm-yyyy"),(INDIRECT(CHAR(39)&amp;$A1410&amp;CHAR(39)&amp;"!r"&amp;$B1410&amp;"c"&amp;$C1410,0)))</f>
        <v/>
      </c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6"/>
      <c r="T1410" s="26"/>
      <c r="U1410" s="26"/>
      <c r="V1410" s="26"/>
      <c r="W1410" s="26"/>
      <c r="X1410" s="26"/>
      <c r="Y1410" s="26"/>
      <c r="Z1410" s="26"/>
    </row>
    <row r="1411" ht="13.5" customHeight="1">
      <c r="A1411" s="26" t="s">
        <v>785</v>
      </c>
      <c r="B1411" s="26">
        <f t="shared" si="29"/>
        <v>14</v>
      </c>
      <c r="C1411" s="26">
        <f t="shared" si="11"/>
        <v>45</v>
      </c>
      <c r="D1411" s="26"/>
      <c r="E1411" s="26">
        <f>plan_id</f>
        <v>510</v>
      </c>
      <c r="F1411" s="26">
        <f t="shared" si="1"/>
        <v>2011</v>
      </c>
      <c r="G1411" s="26">
        <f>VLOOKUP(INDIRECT(CHAR(39)&amp;$A1411&amp;CHAR(39)&amp;"!r2c"&amp;$C1411,0),variables,2,0)</f>
        <v>10971</v>
      </c>
      <c r="H1411" s="28" t="str">
        <f t="array" ref="H1411">IF(AND(G1411&gt;=10861,G1411&lt;=10863),TEXT(INDIRECT(CHAR(39)&amp;$A1411&amp;CHAR(39)&amp;"!r"&amp;$B1411&amp;"c"&amp;$C1411,0),"dd-mmm-yyyy"),(INDIRECT(CHAR(39)&amp;$A1411&amp;CHAR(39)&amp;"!r"&amp;$B1411&amp;"c"&amp;$C1411,0)))</f>
        <v>Beneficiaries - Males: 2 Years, Female: 1 year</v>
      </c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26"/>
      <c r="T1411" s="26"/>
      <c r="U1411" s="26"/>
      <c r="V1411" s="26"/>
      <c r="W1411" s="26"/>
      <c r="X1411" s="26"/>
      <c r="Y1411" s="26"/>
      <c r="Z1411" s="26"/>
    </row>
    <row r="1412" ht="13.5" customHeight="1">
      <c r="A1412" s="26" t="s">
        <v>785</v>
      </c>
      <c r="B1412" s="26">
        <f t="shared" si="29"/>
        <v>14</v>
      </c>
      <c r="C1412" s="26">
        <f t="shared" si="11"/>
        <v>46</v>
      </c>
      <c r="D1412" s="26"/>
      <c r="E1412" s="26">
        <f>plan_id</f>
        <v>510</v>
      </c>
      <c r="F1412" s="26">
        <f t="shared" si="1"/>
        <v>2011</v>
      </c>
      <c r="G1412" s="26">
        <f>VLOOKUP(INDIRECT(CHAR(39)&amp;$A1412&amp;CHAR(39)&amp;"!r2c"&amp;$C1412,0),variables,2,0)</f>
        <v>10972</v>
      </c>
      <c r="H1412" s="28" t="str">
        <f t="array" ref="H1412">IF(AND(G1412&gt;=10861,G1412&lt;=10863),TEXT(INDIRECT(CHAR(39)&amp;$A1412&amp;CHAR(39)&amp;"!r"&amp;$B1412&amp;"c"&amp;$C1412,0),"dd-mmm-yyyy"),(INDIRECT(CHAR(39)&amp;$A1412&amp;CHAR(39)&amp;"!r"&amp;$B1412&amp;"c"&amp;$C1412,0)))</f>
        <v>Level Percent Open</v>
      </c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W1412" s="26"/>
      <c r="X1412" s="26"/>
      <c r="Y1412" s="26"/>
      <c r="Z1412" s="26"/>
    </row>
    <row r="1413" ht="13.5" customHeight="1">
      <c r="A1413" s="26" t="s">
        <v>785</v>
      </c>
      <c r="B1413" s="26">
        <f t="shared" si="29"/>
        <v>14</v>
      </c>
      <c r="C1413" s="26">
        <f t="shared" si="11"/>
        <v>47</v>
      </c>
      <c r="D1413" s="26"/>
      <c r="E1413" s="26">
        <f>plan_id</f>
        <v>510</v>
      </c>
      <c r="F1413" s="26">
        <f t="shared" si="1"/>
        <v>2011</v>
      </c>
      <c r="G1413" s="26">
        <f>VLOOKUP(INDIRECT(CHAR(39)&amp;$A1413&amp;CHAR(39)&amp;"!r2c"&amp;$C1413,0),variables,2,0)</f>
        <v>10973</v>
      </c>
      <c r="H1413" s="28" t="str">
        <f t="array" ref="H1413">IF(AND(G1413&gt;=10861,G1413&lt;=10863),TEXT(INDIRECT(CHAR(39)&amp;$A1413&amp;CHAR(39)&amp;"!r"&amp;$B1413&amp;"c"&amp;$C1413,0),"dd-mmm-yyyy"),(INDIRECT(CHAR(39)&amp;$A1413&amp;CHAR(39)&amp;"!r"&amp;$B1413&amp;"c"&amp;$C1413,0)))</f>
        <v>30 Years</v>
      </c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6"/>
      <c r="T1413" s="26"/>
      <c r="U1413" s="26"/>
      <c r="V1413" s="26"/>
      <c r="W1413" s="26"/>
      <c r="X1413" s="26"/>
      <c r="Y1413" s="26"/>
      <c r="Z1413" s="26"/>
    </row>
    <row r="1414" ht="13.5" customHeight="1">
      <c r="A1414" s="26" t="s">
        <v>785</v>
      </c>
      <c r="B1414" s="26">
        <f t="shared" si="29"/>
        <v>14</v>
      </c>
      <c r="C1414" s="26">
        <f t="shared" si="11"/>
        <v>48</v>
      </c>
      <c r="D1414" s="26"/>
      <c r="E1414" s="26">
        <f>plan_id</f>
        <v>510</v>
      </c>
      <c r="F1414" s="26">
        <f t="shared" si="1"/>
        <v>2011</v>
      </c>
      <c r="G1414" s="26">
        <f>VLOOKUP(INDIRECT(CHAR(39)&amp;$A1414&amp;CHAR(39)&amp;"!r2c"&amp;$C1414,0),variables,2,0)</f>
        <v>10975</v>
      </c>
      <c r="H1414" s="28" t="str">
        <f t="array" ref="H1414">IF(AND(G1414&gt;=10861,G1414&lt;=10863),TEXT(INDIRECT(CHAR(39)&amp;$A1414&amp;CHAR(39)&amp;"!r"&amp;$B1414&amp;"c"&amp;$C1414,0),"dd-mmm-yyyy"),(INDIRECT(CHAR(39)&amp;$A1414&amp;CHAR(39)&amp;"!r"&amp;$B1414&amp;"c"&amp;$C1414,0)))</f>
        <v>PUC</v>
      </c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26"/>
      <c r="T1414" s="26"/>
      <c r="U1414" s="26"/>
      <c r="V1414" s="26"/>
      <c r="W1414" s="26"/>
      <c r="X1414" s="26"/>
      <c r="Y1414" s="26"/>
      <c r="Z1414" s="26"/>
    </row>
    <row r="1415" ht="13.5" customHeight="1">
      <c r="A1415" s="26" t="s">
        <v>785</v>
      </c>
      <c r="B1415" s="26">
        <f t="shared" si="29"/>
        <v>14</v>
      </c>
      <c r="C1415" s="26">
        <f t="shared" si="11"/>
        <v>49</v>
      </c>
      <c r="D1415" s="26"/>
      <c r="E1415" s="26">
        <f>plan_id</f>
        <v>510</v>
      </c>
      <c r="F1415" s="26">
        <f t="shared" si="1"/>
        <v>2011</v>
      </c>
      <c r="G1415" s="26">
        <f>VLOOKUP(INDIRECT(CHAR(39)&amp;$A1415&amp;CHAR(39)&amp;"!r2c"&amp;$C1415,0),variables,2,0)</f>
        <v>10976</v>
      </c>
      <c r="H1415" s="31">
        <f t="array" ref="H1415">IF(AND(G1415&gt;=10861,G1415&lt;=10863),TEXT(INDIRECT(CHAR(39)&amp;$A1415&amp;CHAR(39)&amp;"!r"&amp;$B1415&amp;"c"&amp;$C1415,0),"dd-mmm-yyyy"),(INDIRECT(CHAR(39)&amp;$A1415&amp;CHAR(39)&amp;"!r"&amp;$B1415&amp;"c"&amp;$C1415,0)))</f>
        <v>0.085</v>
      </c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26"/>
      <c r="W1415" s="26"/>
      <c r="X1415" s="26"/>
      <c r="Y1415" s="26"/>
      <c r="Z1415" s="26"/>
    </row>
    <row r="1416" ht="13.5" customHeight="1">
      <c r="A1416" s="26" t="s">
        <v>785</v>
      </c>
      <c r="B1416" s="26">
        <f t="shared" si="29"/>
        <v>14</v>
      </c>
      <c r="C1416" s="26">
        <f t="shared" si="11"/>
        <v>50</v>
      </c>
      <c r="D1416" s="26"/>
      <c r="E1416" s="26">
        <f>plan_id</f>
        <v>510</v>
      </c>
      <c r="F1416" s="26">
        <f t="shared" si="1"/>
        <v>2011</v>
      </c>
      <c r="G1416" s="26">
        <f>VLOOKUP(INDIRECT(CHAR(39)&amp;$A1416&amp;CHAR(39)&amp;"!r2c"&amp;$C1416,0),variables,2,0)</f>
        <v>10977</v>
      </c>
      <c r="H1416" s="28" t="str">
        <f t="array" ref="H1416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26"/>
      <c r="T1416" s="26"/>
      <c r="U1416" s="26"/>
      <c r="V1416" s="26"/>
      <c r="W1416" s="26"/>
      <c r="X1416" s="26"/>
      <c r="Y1416" s="26"/>
      <c r="Z1416" s="26"/>
    </row>
    <row r="1417" ht="13.5" customHeight="1">
      <c r="A1417" s="26" t="s">
        <v>785</v>
      </c>
      <c r="B1417" s="26">
        <f t="shared" si="29"/>
        <v>14</v>
      </c>
      <c r="C1417" s="26">
        <f t="shared" si="11"/>
        <v>51</v>
      </c>
      <c r="D1417" s="26"/>
      <c r="E1417" s="26">
        <f>plan_id</f>
        <v>510</v>
      </c>
      <c r="F1417" s="26">
        <f t="shared" si="1"/>
        <v>2011</v>
      </c>
      <c r="G1417" s="26">
        <f>VLOOKUP(INDIRECT(CHAR(39)&amp;$A1417&amp;CHAR(39)&amp;"!r2c"&amp;$C1417,0),variables,2,0)</f>
        <v>10978</v>
      </c>
      <c r="H1417" s="31">
        <f t="array" ref="H1417">IF(AND(G1417&gt;=10861,G1417&lt;=10863),TEXT(INDIRECT(CHAR(39)&amp;$A1417&amp;CHAR(39)&amp;"!r"&amp;$B1417&amp;"c"&amp;$C1417,0),"dd-mmm-yyyy"),(INDIRECT(CHAR(39)&amp;$A1417&amp;CHAR(39)&amp;"!r"&amp;$B1417&amp;"c"&amp;$C1417,0)))</f>
        <v>0.085</v>
      </c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6"/>
      <c r="T1417" s="26"/>
      <c r="U1417" s="26"/>
      <c r="V1417" s="26"/>
      <c r="W1417" s="26"/>
      <c r="X1417" s="26"/>
      <c r="Y1417" s="26"/>
      <c r="Z1417" s="26"/>
    </row>
    <row r="1418" ht="13.5" customHeight="1">
      <c r="A1418" s="26" t="s">
        <v>785</v>
      </c>
      <c r="B1418" s="26">
        <f t="shared" si="29"/>
        <v>14</v>
      </c>
      <c r="C1418" s="26">
        <f t="shared" si="11"/>
        <v>52</v>
      </c>
      <c r="D1418" s="26"/>
      <c r="E1418" s="26">
        <f>plan_id</f>
        <v>510</v>
      </c>
      <c r="F1418" s="26">
        <f t="shared" si="1"/>
        <v>2011</v>
      </c>
      <c r="G1418" s="26">
        <f>VLOOKUP(INDIRECT(CHAR(39)&amp;$A1418&amp;CHAR(39)&amp;"!r2c"&amp;$C1418,0),variables,2,0)</f>
        <v>10979</v>
      </c>
      <c r="H1418" s="28" t="str">
        <f t="array" ref="H1418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6"/>
      <c r="T1418" s="26"/>
      <c r="U1418" s="26"/>
      <c r="V1418" s="26"/>
      <c r="W1418" s="26"/>
      <c r="X1418" s="26"/>
      <c r="Y1418" s="26"/>
      <c r="Z1418" s="26"/>
    </row>
    <row r="1419" ht="13.5" customHeight="1">
      <c r="A1419" s="26" t="s">
        <v>785</v>
      </c>
      <c r="B1419" s="26">
        <f t="shared" si="29"/>
        <v>14</v>
      </c>
      <c r="C1419" s="26">
        <f t="shared" si="11"/>
        <v>53</v>
      </c>
      <c r="D1419" s="26"/>
      <c r="E1419" s="26">
        <f>plan_id</f>
        <v>510</v>
      </c>
      <c r="F1419" s="26">
        <f t="shared" si="1"/>
        <v>2011</v>
      </c>
      <c r="G1419" s="26">
        <f>VLOOKUP(INDIRECT(CHAR(39)&amp;$A1419&amp;CHAR(39)&amp;"!r2c"&amp;$C1419,0),variables,2,0)</f>
        <v>10980</v>
      </c>
      <c r="H1419" s="31">
        <f t="array" ref="H1419">IF(AND(G1419&gt;=10861,G1419&lt;=10863),TEXT(INDIRECT(CHAR(39)&amp;$A1419&amp;CHAR(39)&amp;"!r"&amp;$B1419&amp;"c"&amp;$C1419,0),"dd-mmm-yyyy"),(INDIRECT(CHAR(39)&amp;$A1419&amp;CHAR(39)&amp;"!r"&amp;$B1419&amp;"c"&amp;$C1419,0)))</f>
        <v>0.0384</v>
      </c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6"/>
      <c r="T1419" s="26"/>
      <c r="U1419" s="26"/>
      <c r="V1419" s="26"/>
      <c r="W1419" s="26"/>
      <c r="X1419" s="26"/>
      <c r="Y1419" s="26"/>
      <c r="Z1419" s="26"/>
    </row>
    <row r="1420" ht="13.5" customHeight="1">
      <c r="A1420" s="26" t="s">
        <v>785</v>
      </c>
      <c r="B1420" s="26">
        <f t="shared" si="29"/>
        <v>14</v>
      </c>
      <c r="C1420" s="26">
        <f t="shared" si="11"/>
        <v>54</v>
      </c>
      <c r="D1420" s="26"/>
      <c r="E1420" s="26">
        <f>plan_id</f>
        <v>510</v>
      </c>
      <c r="F1420" s="26">
        <f t="shared" si="1"/>
        <v>2011</v>
      </c>
      <c r="G1420" s="26">
        <f>VLOOKUP(INDIRECT(CHAR(39)&amp;$A1420&amp;CHAR(39)&amp;"!r2c"&amp;$C1420,0),variables,2,0)</f>
        <v>10981</v>
      </c>
      <c r="H1420" s="31">
        <f t="array" ref="H1420">IF(AND(G1420&gt;=10861,G1420&lt;=10863),TEXT(INDIRECT(CHAR(39)&amp;$A1420&amp;CHAR(39)&amp;"!r"&amp;$B1420&amp;"c"&amp;$C1420,0),"dd-mmm-yyyy"),(INDIRECT(CHAR(39)&amp;$A1420&amp;CHAR(39)&amp;"!r"&amp;$B1420&amp;"c"&amp;$C1420,0)))</f>
        <v>0.235</v>
      </c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W1420" s="26"/>
      <c r="X1420" s="26"/>
      <c r="Y1420" s="26"/>
      <c r="Z1420" s="26"/>
    </row>
    <row r="1421" ht="13.5" customHeight="1">
      <c r="A1421" s="26" t="s">
        <v>785</v>
      </c>
      <c r="B1421" s="26">
        <f t="shared" si="29"/>
        <v>14</v>
      </c>
      <c r="C1421" s="26">
        <f t="shared" si="11"/>
        <v>55</v>
      </c>
      <c r="D1421" s="26"/>
      <c r="E1421" s="26">
        <f>plan_id</f>
        <v>510</v>
      </c>
      <c r="F1421" s="26">
        <f t="shared" si="1"/>
        <v>2011</v>
      </c>
      <c r="G1421" s="26">
        <f>VLOOKUP(INDIRECT(CHAR(39)&amp;$A1421&amp;CHAR(39)&amp;"!r2c"&amp;$C1421,0),variables,2,0)</f>
        <v>10706</v>
      </c>
      <c r="H1421" s="31">
        <f t="array" ref="H1421">IF(AND(G1421&gt;=10861,G1421&lt;=10863),TEXT(INDIRECT(CHAR(39)&amp;$A1421&amp;CHAR(39)&amp;"!r"&amp;$B1421&amp;"c"&amp;$C1421,0),"dd-mmm-yyyy"),(INDIRECT(CHAR(39)&amp;$A1421&amp;CHAR(39)&amp;"!r"&amp;$B1421&amp;"c"&amp;$C1421,0)))</f>
        <v>0.0004748190369</v>
      </c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</row>
    <row r="1422" ht="13.5" customHeight="1">
      <c r="A1422" s="26" t="s">
        <v>785</v>
      </c>
      <c r="B1422" s="26">
        <f t="shared" si="29"/>
        <v>14</v>
      </c>
      <c r="C1422" s="26">
        <f t="shared" si="11"/>
        <v>56</v>
      </c>
      <c r="D1422" s="26"/>
      <c r="E1422" s="26">
        <f>plan_id</f>
        <v>510</v>
      </c>
      <c r="F1422" s="26">
        <f t="shared" si="1"/>
        <v>2011</v>
      </c>
      <c r="G1422" s="26">
        <f>VLOOKUP(INDIRECT(CHAR(39)&amp;$A1422&amp;CHAR(39)&amp;"!r2c"&amp;$C1422,0),variables,2,0)</f>
        <v>10983</v>
      </c>
      <c r="H1422" s="28" t="str">
        <f t="array" ref="H1422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26"/>
      <c r="T1422" s="26"/>
      <c r="U1422" s="26"/>
      <c r="V1422" s="26"/>
      <c r="W1422" s="26"/>
      <c r="X1422" s="26"/>
      <c r="Y1422" s="26"/>
      <c r="Z1422" s="26"/>
    </row>
    <row r="1423" ht="13.5" customHeight="1">
      <c r="A1423" s="26" t="s">
        <v>785</v>
      </c>
      <c r="B1423" s="26">
        <f t="shared" si="29"/>
        <v>14</v>
      </c>
      <c r="C1423" s="26">
        <f t="shared" si="11"/>
        <v>57</v>
      </c>
      <c r="D1423" s="26"/>
      <c r="E1423" s="26">
        <f>plan_id</f>
        <v>510</v>
      </c>
      <c r="F1423" s="26">
        <f t="shared" si="1"/>
        <v>2011</v>
      </c>
      <c r="G1423" s="26">
        <f>VLOOKUP(INDIRECT(CHAR(39)&amp;$A1423&amp;CHAR(39)&amp;"!r2c"&amp;$C1423,0),variables,2,0)</f>
        <v>10989</v>
      </c>
      <c r="H1423" s="29">
        <f t="array" ref="H1423">IF(AND(G1423&gt;=10861,G1423&lt;=10863),TEXT(INDIRECT(CHAR(39)&amp;$A1423&amp;CHAR(39)&amp;"!r"&amp;$B1423&amp;"c"&amp;$C1423,0),"dd-mmm-yyyy"),(INDIRECT(CHAR(39)&amp;$A1423&amp;CHAR(39)&amp;"!r"&amp;$B1423&amp;"c"&amp;$C1423,0)))</f>
        <v>37769753000</v>
      </c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</row>
    <row r="1424" ht="13.5" customHeight="1">
      <c r="A1424" s="26" t="s">
        <v>785</v>
      </c>
      <c r="B1424" s="26">
        <f t="shared" si="29"/>
        <v>14</v>
      </c>
      <c r="C1424" s="26">
        <f t="shared" si="11"/>
        <v>58</v>
      </c>
      <c r="D1424" s="26"/>
      <c r="E1424" s="26">
        <f>plan_id</f>
        <v>510</v>
      </c>
      <c r="F1424" s="26">
        <f t="shared" si="1"/>
        <v>2011</v>
      </c>
      <c r="G1424" s="26">
        <f>VLOOKUP(INDIRECT(CHAR(39)&amp;$A1424&amp;CHAR(39)&amp;"!r2c"&amp;$C1424,0),variables,2,0)</f>
        <v>10990</v>
      </c>
      <c r="H1424" s="29">
        <f t="array" ref="H1424">IF(AND(G1424&gt;=10861,G1424&lt;=10863),TEXT(INDIRECT(CHAR(39)&amp;$A1424&amp;CHAR(39)&amp;"!r"&amp;$B1424&amp;"c"&amp;$C1424,0),"dd-mmm-yyyy"),(INDIRECT(CHAR(39)&amp;$A1424&amp;CHAR(39)&amp;"!r"&amp;$B1424&amp;"c"&amp;$C1424,0)))</f>
        <v>81299745000</v>
      </c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26"/>
      <c r="T1424" s="26"/>
      <c r="U1424" s="26"/>
      <c r="V1424" s="26"/>
      <c r="W1424" s="26"/>
      <c r="X1424" s="26"/>
      <c r="Y1424" s="26"/>
      <c r="Z1424" s="26"/>
    </row>
    <row r="1425" ht="13.5" customHeight="1">
      <c r="A1425" s="26" t="s">
        <v>785</v>
      </c>
      <c r="B1425" s="26">
        <f t="shared" si="29"/>
        <v>14</v>
      </c>
      <c r="C1425" s="26">
        <f t="shared" si="11"/>
        <v>59</v>
      </c>
      <c r="D1425" s="26"/>
      <c r="E1425" s="26">
        <f>plan_id</f>
        <v>510</v>
      </c>
      <c r="F1425" s="26">
        <f t="shared" si="1"/>
        <v>2011</v>
      </c>
      <c r="G1425" s="26">
        <f>VLOOKUP(INDIRECT(CHAR(39)&amp;$A1425&amp;CHAR(39)&amp;"!r2c"&amp;$C1425,0),variables,2,0)</f>
        <v>10991</v>
      </c>
      <c r="H1425" s="29">
        <f t="array" ref="H1425">IF(AND(G1425&gt;=10861,G1425&lt;=10863),TEXT(INDIRECT(CHAR(39)&amp;$A1425&amp;CHAR(39)&amp;"!r"&amp;$B1425&amp;"c"&amp;$C1425,0),"dd-mmm-yyyy"),(INDIRECT(CHAR(39)&amp;$A1425&amp;CHAR(39)&amp;"!r"&amp;$B1425&amp;"c"&amp;$C1425,0)))</f>
        <v>43529992000</v>
      </c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6"/>
      <c r="T1425" s="26"/>
      <c r="U1425" s="26"/>
      <c r="V1425" s="26"/>
      <c r="W1425" s="26"/>
      <c r="X1425" s="26"/>
      <c r="Y1425" s="26"/>
      <c r="Z1425" s="26"/>
    </row>
    <row r="1426" ht="13.5" customHeight="1">
      <c r="A1426" s="26" t="s">
        <v>785</v>
      </c>
      <c r="B1426" s="26">
        <f t="shared" si="29"/>
        <v>14</v>
      </c>
      <c r="C1426" s="26">
        <f t="shared" si="11"/>
        <v>60</v>
      </c>
      <c r="D1426" s="26"/>
      <c r="E1426" s="26">
        <f>plan_id</f>
        <v>510</v>
      </c>
      <c r="F1426" s="26">
        <f t="shared" si="1"/>
        <v>2011</v>
      </c>
      <c r="G1426" s="26">
        <f>VLOOKUP(INDIRECT(CHAR(39)&amp;$A1426&amp;CHAR(39)&amp;"!r2c"&amp;$C1426,0),variables,2,0)</f>
        <v>10992</v>
      </c>
      <c r="H1426" s="31">
        <f t="array" ref="H1426">IF(AND(G1426&gt;=10861,G1426&lt;=10863),TEXT(INDIRECT(CHAR(39)&amp;$A1426&amp;CHAR(39)&amp;"!r"&amp;$B1426&amp;"c"&amp;$C1426,0),"dd-mmm-yyyy"),(INDIRECT(CHAR(39)&amp;$A1426&amp;CHAR(39)&amp;"!r"&amp;$B1426&amp;"c"&amp;$C1426,0)))</f>
        <v>0.465</v>
      </c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26"/>
      <c r="T1426" s="26"/>
      <c r="U1426" s="26"/>
      <c r="V1426" s="26"/>
      <c r="W1426" s="26"/>
      <c r="X1426" s="26"/>
      <c r="Y1426" s="26"/>
      <c r="Z1426" s="26"/>
    </row>
    <row r="1427" ht="13.5" customHeight="1">
      <c r="A1427" s="26" t="s">
        <v>785</v>
      </c>
      <c r="B1427" s="26">
        <f t="shared" si="29"/>
        <v>14</v>
      </c>
      <c r="C1427" s="26">
        <f t="shared" si="11"/>
        <v>61</v>
      </c>
      <c r="D1427" s="26"/>
      <c r="E1427" s="26">
        <f>plan_id</f>
        <v>510</v>
      </c>
      <c r="F1427" s="26">
        <f t="shared" si="1"/>
        <v>2011</v>
      </c>
      <c r="G1427" s="26">
        <f>VLOOKUP(INDIRECT(CHAR(39)&amp;$A1427&amp;CHAR(39)&amp;"!r2c"&amp;$C1427,0),variables,2,0)</f>
        <v>10993</v>
      </c>
      <c r="H1427" s="29">
        <f t="array" ref="H1427">IF(AND(G1427&gt;=10861,G1427&lt;=10863),TEXT(INDIRECT(CHAR(39)&amp;$A1427&amp;CHAR(39)&amp;"!r"&amp;$B1427&amp;"c"&amp;$C1427,0),"dd-mmm-yyyy"),(INDIRECT(CHAR(39)&amp;$A1427&amp;CHAR(39)&amp;"!r"&amp;$B1427&amp;"c"&amp;$C1427,0)))</f>
        <v>9205603000</v>
      </c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6"/>
      <c r="Y1427" s="26"/>
      <c r="Z1427" s="26"/>
    </row>
    <row r="1428" ht="13.5" customHeight="1">
      <c r="A1428" s="26" t="s">
        <v>785</v>
      </c>
      <c r="B1428" s="26">
        <f t="shared" si="29"/>
        <v>14</v>
      </c>
      <c r="C1428" s="26">
        <f t="shared" si="11"/>
        <v>62</v>
      </c>
      <c r="D1428" s="26"/>
      <c r="E1428" s="26">
        <f>plan_id</f>
        <v>510</v>
      </c>
      <c r="F1428" s="26">
        <f t="shared" si="1"/>
        <v>2011</v>
      </c>
      <c r="G1428" s="26">
        <f>VLOOKUP(INDIRECT(CHAR(39)&amp;$A1428&amp;CHAR(39)&amp;"!r2c"&amp;$C1428,0),variables,2,0)</f>
        <v>10801</v>
      </c>
      <c r="H1428" s="29">
        <f t="array" ref="H1428">IF(AND(G1428&gt;=10861,G1428&lt;=10863),TEXT(INDIRECT(CHAR(39)&amp;$A1428&amp;CHAR(39)&amp;"!r"&amp;$B1428&amp;"c"&amp;$C1428,0),"dd-mmm-yyyy"),(INDIRECT(CHAR(39)&amp;$A1428&amp;CHAR(39)&amp;"!r"&amp;$B1428&amp;"c"&amp;$C1428,0)))</f>
        <v>1718405000</v>
      </c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6"/>
      <c r="Y1428" s="26"/>
      <c r="Z1428" s="26"/>
    </row>
    <row r="1429" ht="13.5" customHeight="1">
      <c r="A1429" s="26" t="s">
        <v>785</v>
      </c>
      <c r="B1429" s="26">
        <f t="shared" si="29"/>
        <v>14</v>
      </c>
      <c r="C1429" s="26">
        <f t="shared" si="11"/>
        <v>63</v>
      </c>
      <c r="D1429" s="26"/>
      <c r="E1429" s="26">
        <f>plan_id</f>
        <v>510</v>
      </c>
      <c r="F1429" s="26">
        <f t="shared" si="1"/>
        <v>2011</v>
      </c>
      <c r="G1429" s="26">
        <f>VLOOKUP(INDIRECT(CHAR(39)&amp;$A1429&amp;CHAR(39)&amp;"!r2c"&amp;$C1429,0),variables,2,0)</f>
        <v>10802</v>
      </c>
      <c r="H1429" s="29">
        <f t="array" ref="H1429">IF(AND(G1429&gt;=10861,G1429&lt;=10863),TEXT(INDIRECT(CHAR(39)&amp;$A1429&amp;CHAR(39)&amp;"!r"&amp;$B1429&amp;"c"&amp;$C1429,0),"dd-mmm-yyyy"),(INDIRECT(CHAR(39)&amp;$A1429&amp;CHAR(39)&amp;"!r"&amp;$B1429&amp;"c"&amp;$C1429,0)))</f>
        <v>11222000</v>
      </c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6"/>
      <c r="T1429" s="26"/>
      <c r="U1429" s="26"/>
      <c r="V1429" s="26"/>
      <c r="W1429" s="26"/>
      <c r="X1429" s="26"/>
      <c r="Y1429" s="26"/>
      <c r="Z1429" s="26"/>
    </row>
    <row r="1430" ht="13.5" customHeight="1">
      <c r="A1430" s="26" t="s">
        <v>785</v>
      </c>
      <c r="B1430" s="26">
        <f t="shared" si="29"/>
        <v>14</v>
      </c>
      <c r="C1430" s="26">
        <f t="shared" si="11"/>
        <v>64</v>
      </c>
      <c r="D1430" s="26"/>
      <c r="E1430" s="26">
        <f>plan_id</f>
        <v>510</v>
      </c>
      <c r="F1430" s="26">
        <f t="shared" si="1"/>
        <v>2011</v>
      </c>
      <c r="G1430" s="26">
        <f>VLOOKUP(INDIRECT(CHAR(39)&amp;$A1430&amp;CHAR(39)&amp;"!r2c"&amp;$C1430,0),variables,2,0)</f>
        <v>10803</v>
      </c>
      <c r="H1430" s="29" t="str">
        <f t="array" ref="H1430">IF(AND(G1430&gt;=10861,G1430&lt;=10863),TEXT(INDIRECT(CHAR(39)&amp;$A1430&amp;CHAR(39)&amp;"!r"&amp;$B1430&amp;"c"&amp;$C1430,0),"dd-mmm-yyyy"),(INDIRECT(CHAR(39)&amp;$A1430&amp;CHAR(39)&amp;"!r"&amp;$B1430&amp;"c"&amp;$C1430,0)))</f>
        <v/>
      </c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6"/>
      <c r="T1430" s="26"/>
      <c r="U1430" s="26"/>
      <c r="V1430" s="26"/>
      <c r="W1430" s="26"/>
      <c r="X1430" s="26"/>
      <c r="Y1430" s="26"/>
      <c r="Z1430" s="26"/>
    </row>
    <row r="1431" ht="13.5" customHeight="1">
      <c r="A1431" s="26" t="s">
        <v>785</v>
      </c>
      <c r="B1431" s="26">
        <f t="shared" si="29"/>
        <v>14</v>
      </c>
      <c r="C1431" s="26">
        <f t="shared" si="11"/>
        <v>65</v>
      </c>
      <c r="D1431" s="26"/>
      <c r="E1431" s="26">
        <f>plan_id</f>
        <v>510</v>
      </c>
      <c r="F1431" s="26">
        <f t="shared" si="1"/>
        <v>2011</v>
      </c>
      <c r="G1431" s="26">
        <f>VLOOKUP(INDIRECT(CHAR(39)&amp;$A1431&amp;CHAR(39)&amp;"!r2c"&amp;$C1431,0),variables,2,0)</f>
        <v>10804</v>
      </c>
      <c r="H1431" s="29" t="str">
        <f t="array" ref="H1431">IF(AND(G1431&gt;=10861,G1431&lt;=10863),TEXT(INDIRECT(CHAR(39)&amp;$A1431&amp;CHAR(39)&amp;"!r"&amp;$B1431&amp;"c"&amp;$C1431,0),"dd-mmm-yyyy"),(INDIRECT(CHAR(39)&amp;$A1431&amp;CHAR(39)&amp;"!r"&amp;$B1431&amp;"c"&amp;$C1431,0)))</f>
        <v/>
      </c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</row>
    <row r="1432" ht="13.5" customHeight="1">
      <c r="A1432" s="26" t="s">
        <v>785</v>
      </c>
      <c r="B1432" s="26">
        <f t="shared" si="29"/>
        <v>14</v>
      </c>
      <c r="C1432" s="26">
        <f t="shared" si="11"/>
        <v>66</v>
      </c>
      <c r="D1432" s="26"/>
      <c r="E1432" s="26">
        <f>plan_id</f>
        <v>510</v>
      </c>
      <c r="F1432" s="26">
        <f t="shared" si="1"/>
        <v>2011</v>
      </c>
      <c r="G1432" s="26">
        <f>VLOOKUP(INDIRECT(CHAR(39)&amp;$A1432&amp;CHAR(39)&amp;"!r2c"&amp;$C1432,0),variables,2,0)</f>
        <v>10805</v>
      </c>
      <c r="H1432" s="29" t="str">
        <f t="array" ref="H1432">IF(AND(G1432&gt;=10861,G1432&lt;=10863),TEXT(INDIRECT(CHAR(39)&amp;$A1432&amp;CHAR(39)&amp;"!r"&amp;$B1432&amp;"c"&amp;$C1432,0),"dd-mmm-yyyy"),(INDIRECT(CHAR(39)&amp;$A1432&amp;CHAR(39)&amp;"!r"&amp;$B1432&amp;"c"&amp;$C1432,0)))</f>
        <v/>
      </c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26"/>
      <c r="T1432" s="26"/>
      <c r="U1432" s="26"/>
      <c r="V1432" s="26"/>
      <c r="W1432" s="26"/>
      <c r="X1432" s="26"/>
      <c r="Y1432" s="26"/>
      <c r="Z1432" s="26"/>
    </row>
    <row r="1433" ht="13.5" customHeight="1">
      <c r="A1433" s="26" t="s">
        <v>785</v>
      </c>
      <c r="B1433" s="26">
        <f t="shared" si="29"/>
        <v>14</v>
      </c>
      <c r="C1433" s="26">
        <f t="shared" si="11"/>
        <v>67</v>
      </c>
      <c r="D1433" s="26"/>
      <c r="E1433" s="26">
        <f>plan_id</f>
        <v>510</v>
      </c>
      <c r="F1433" s="26">
        <f t="shared" si="1"/>
        <v>2011</v>
      </c>
      <c r="G1433" s="26">
        <f>VLOOKUP(INDIRECT(CHAR(39)&amp;$A1433&amp;CHAR(39)&amp;"!r2c"&amp;$C1433,0),variables,2,0)</f>
        <v>10806</v>
      </c>
      <c r="H1433" s="29" t="str">
        <f t="array" ref="H1433">IF(AND(G1433&gt;=10861,G1433&lt;=10863),TEXT(INDIRECT(CHAR(39)&amp;$A1433&amp;CHAR(39)&amp;"!r"&amp;$B1433&amp;"c"&amp;$C1433,0),"dd-mmm-yyyy"),(INDIRECT(CHAR(39)&amp;$A1433&amp;CHAR(39)&amp;"!r"&amp;$B1433&amp;"c"&amp;$C1433,0)))</f>
        <v/>
      </c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/>
      <c r="X1433" s="26"/>
      <c r="Y1433" s="26"/>
      <c r="Z1433" s="26"/>
    </row>
    <row r="1434" ht="13.5" customHeight="1">
      <c r="A1434" s="26" t="s">
        <v>785</v>
      </c>
      <c r="B1434" s="26">
        <f t="shared" ref="B1434:B1459" si="30">B1433</f>
        <v>14</v>
      </c>
      <c r="C1434" s="26">
        <f t="shared" si="11"/>
        <v>68</v>
      </c>
      <c r="D1434" s="26"/>
      <c r="E1434" s="26">
        <f>plan_id</f>
        <v>510</v>
      </c>
      <c r="F1434" s="26">
        <f t="shared" si="1"/>
        <v>2011</v>
      </c>
      <c r="G1434" s="26">
        <f>VLOOKUP(INDIRECT(CHAR(39)&amp;$A1434&amp;CHAR(39)&amp;"!r2c"&amp;$C1434,0),variables,2,0)</f>
        <v>10807</v>
      </c>
      <c r="H1434" s="29" t="str">
        <f t="array" ref="H1434">IF(AND(G1434&gt;=10861,G1434&lt;=10863),TEXT(INDIRECT(CHAR(39)&amp;$A1434&amp;CHAR(39)&amp;"!r"&amp;$B1434&amp;"c"&amp;$C1434,0),"dd-mmm-yyyy"),(INDIRECT(CHAR(39)&amp;$A1434&amp;CHAR(39)&amp;"!r"&amp;$B1434&amp;"c"&amp;$C1434,0)))</f>
        <v/>
      </c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  <c r="V1434" s="26"/>
      <c r="W1434" s="26"/>
      <c r="X1434" s="26"/>
      <c r="Y1434" s="26"/>
      <c r="Z1434" s="26"/>
    </row>
    <row r="1435" ht="13.5" customHeight="1">
      <c r="A1435" s="26" t="s">
        <v>785</v>
      </c>
      <c r="B1435" s="26">
        <f t="shared" si="30"/>
        <v>14</v>
      </c>
      <c r="C1435" s="26">
        <f t="shared" si="11"/>
        <v>69</v>
      </c>
      <c r="D1435" s="26"/>
      <c r="E1435" s="26">
        <f>plan_id</f>
        <v>510</v>
      </c>
      <c r="F1435" s="26">
        <f t="shared" si="1"/>
        <v>2011</v>
      </c>
      <c r="G1435" s="26">
        <f>VLOOKUP(INDIRECT(CHAR(39)&amp;$A1435&amp;CHAR(39)&amp;"!r2c"&amp;$C1435,0),variables,2,0)</f>
        <v>10808</v>
      </c>
      <c r="H1435" s="29" t="str">
        <f t="array" ref="H1435">IF(AND(G1435&gt;=10861,G1435&lt;=10863),TEXT(INDIRECT(CHAR(39)&amp;$A1435&amp;CHAR(39)&amp;"!r"&amp;$B1435&amp;"c"&amp;$C1435,0),"dd-mmm-yyyy"),(INDIRECT(CHAR(39)&amp;$A1435&amp;CHAR(39)&amp;"!r"&amp;$B1435&amp;"c"&amp;$C1435,0)))</f>
        <v/>
      </c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</row>
    <row r="1436" ht="13.5" customHeight="1">
      <c r="A1436" s="26" t="s">
        <v>785</v>
      </c>
      <c r="B1436" s="26">
        <f t="shared" si="30"/>
        <v>14</v>
      </c>
      <c r="C1436" s="26">
        <f t="shared" si="11"/>
        <v>70</v>
      </c>
      <c r="D1436" s="26"/>
      <c r="E1436" s="26">
        <f>plan_id</f>
        <v>510</v>
      </c>
      <c r="F1436" s="26">
        <f t="shared" si="1"/>
        <v>2011</v>
      </c>
      <c r="G1436" s="26">
        <f>VLOOKUP(INDIRECT(CHAR(39)&amp;$A1436&amp;CHAR(39)&amp;"!r2c"&amp;$C1436,0),variables,2,0)</f>
        <v>10809</v>
      </c>
      <c r="H1436" s="29" t="str">
        <f t="array" ref="H1436">IF(AND(G1436&gt;=10861,G1436&lt;=10863),TEXT(INDIRECT(CHAR(39)&amp;$A1436&amp;CHAR(39)&amp;"!r"&amp;$B1436&amp;"c"&amp;$C1436,0),"dd-mmm-yyyy"),(INDIRECT(CHAR(39)&amp;$A1436&amp;CHAR(39)&amp;"!r"&amp;$B1436&amp;"c"&amp;$C1436,0)))</f>
        <v/>
      </c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6"/>
      <c r="T1436" s="26"/>
      <c r="U1436" s="26"/>
      <c r="V1436" s="26"/>
      <c r="W1436" s="26"/>
      <c r="X1436" s="26"/>
      <c r="Y1436" s="26"/>
      <c r="Z1436" s="26"/>
    </row>
    <row r="1437" ht="13.5" customHeight="1">
      <c r="A1437" s="26" t="s">
        <v>785</v>
      </c>
      <c r="B1437" s="26">
        <f t="shared" si="30"/>
        <v>14</v>
      </c>
      <c r="C1437" s="26">
        <f t="shared" si="11"/>
        <v>71</v>
      </c>
      <c r="D1437" s="26"/>
      <c r="E1437" s="26">
        <f>plan_id</f>
        <v>510</v>
      </c>
      <c r="F1437" s="26">
        <f t="shared" si="1"/>
        <v>2011</v>
      </c>
      <c r="G1437" s="26">
        <f>VLOOKUP(INDIRECT(CHAR(39)&amp;$A1437&amp;CHAR(39)&amp;"!r2c"&amp;$C1437,0),variables,2,0)</f>
        <v>10810</v>
      </c>
      <c r="H1437" s="29">
        <f t="array" ref="H1437">IF(AND(G1437&gt;=10861,G1437&lt;=10863),TEXT(INDIRECT(CHAR(39)&amp;$A1437&amp;CHAR(39)&amp;"!r"&amp;$B1437&amp;"c"&amp;$C1437,0),"dd-mmm-yyyy"),(INDIRECT(CHAR(39)&amp;$A1437&amp;CHAR(39)&amp;"!r"&amp;$B1437&amp;"c"&amp;$C1437,0)))</f>
        <v>52319000</v>
      </c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6"/>
      <c r="T1437" s="26"/>
      <c r="U1437" s="26"/>
      <c r="V1437" s="26"/>
      <c r="W1437" s="26"/>
      <c r="X1437" s="26"/>
      <c r="Y1437" s="26"/>
      <c r="Z1437" s="26"/>
    </row>
    <row r="1438" ht="13.5" customHeight="1">
      <c r="A1438" s="26" t="s">
        <v>785</v>
      </c>
      <c r="B1438" s="26">
        <f t="shared" si="30"/>
        <v>14</v>
      </c>
      <c r="C1438" s="26">
        <f t="shared" si="11"/>
        <v>72</v>
      </c>
      <c r="D1438" s="26"/>
      <c r="E1438" s="26">
        <f>plan_id</f>
        <v>510</v>
      </c>
      <c r="F1438" s="26">
        <f t="shared" si="1"/>
        <v>2011</v>
      </c>
      <c r="G1438" s="26">
        <f>VLOOKUP(INDIRECT(CHAR(39)&amp;$A1438&amp;CHAR(39)&amp;"!r2c"&amp;$C1438,0),variables,2,0)</f>
        <v>10811</v>
      </c>
      <c r="H1438" s="29" t="str">
        <f t="array" ref="H1438">IF(AND(G1438&gt;=10861,G1438&lt;=10863),TEXT(INDIRECT(CHAR(39)&amp;$A1438&amp;CHAR(39)&amp;"!r"&amp;$B1438&amp;"c"&amp;$C1438,0),"dd-mmm-yyyy"),(INDIRECT(CHAR(39)&amp;$A1438&amp;CHAR(39)&amp;"!r"&amp;$B1438&amp;"c"&amp;$C1438,0)))</f>
        <v/>
      </c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</row>
    <row r="1439" ht="13.5" customHeight="1">
      <c r="A1439" s="26" t="s">
        <v>785</v>
      </c>
      <c r="B1439" s="26">
        <f t="shared" si="30"/>
        <v>14</v>
      </c>
      <c r="C1439" s="26">
        <f t="shared" si="11"/>
        <v>73</v>
      </c>
      <c r="D1439" s="26"/>
      <c r="E1439" s="26">
        <f>plan_id</f>
        <v>510</v>
      </c>
      <c r="F1439" s="26">
        <f t="shared" si="1"/>
        <v>2011</v>
      </c>
      <c r="G1439" s="26">
        <f>VLOOKUP(INDIRECT(CHAR(39)&amp;$A1439&amp;CHAR(39)&amp;"!r2c"&amp;$C1439,0),variables,2,0)</f>
        <v>10812</v>
      </c>
      <c r="H1439" s="29" t="str">
        <f t="array" ref="H1439">IF(AND(G1439&gt;=10861,G1439&lt;=10863),TEXT(INDIRECT(CHAR(39)&amp;$A1439&amp;CHAR(39)&amp;"!r"&amp;$B1439&amp;"c"&amp;$C1439,0),"dd-mmm-yyyy"),(INDIRECT(CHAR(39)&amp;$A1439&amp;CHAR(39)&amp;"!r"&amp;$B1439&amp;"c"&amp;$C1439,0)))</f>
        <v/>
      </c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6"/>
      <c r="Y1439" s="26"/>
      <c r="Z1439" s="26"/>
    </row>
    <row r="1440" ht="13.5" customHeight="1">
      <c r="A1440" s="26" t="s">
        <v>785</v>
      </c>
      <c r="B1440" s="26">
        <f t="shared" si="30"/>
        <v>14</v>
      </c>
      <c r="C1440" s="26">
        <f t="shared" si="11"/>
        <v>74</v>
      </c>
      <c r="D1440" s="26"/>
      <c r="E1440" s="26">
        <f>plan_id</f>
        <v>510</v>
      </c>
      <c r="F1440" s="26">
        <f t="shared" si="1"/>
        <v>2011</v>
      </c>
      <c r="G1440" s="26">
        <f>VLOOKUP(INDIRECT(CHAR(39)&amp;$A1440&amp;CHAR(39)&amp;"!r2c"&amp;$C1440,0),variables,2,0)</f>
        <v>10813</v>
      </c>
      <c r="H1440" s="29" t="str">
        <f t="array" ref="H1440">IF(AND(G1440&gt;=10861,G1440&lt;=10863),TEXT(INDIRECT(CHAR(39)&amp;$A1440&amp;CHAR(39)&amp;"!r"&amp;$B1440&amp;"c"&amp;$C1440,0),"dd-mmm-yyyy"),(INDIRECT(CHAR(39)&amp;$A1440&amp;CHAR(39)&amp;"!r"&amp;$B1440&amp;"c"&amp;$C1440,0)))</f>
        <v/>
      </c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</row>
    <row r="1441" ht="13.5" customHeight="1">
      <c r="A1441" s="26" t="s">
        <v>785</v>
      </c>
      <c r="B1441" s="26">
        <f t="shared" si="30"/>
        <v>14</v>
      </c>
      <c r="C1441" s="26">
        <f t="shared" si="11"/>
        <v>75</v>
      </c>
      <c r="D1441" s="26"/>
      <c r="E1441" s="26">
        <f>plan_id</f>
        <v>510</v>
      </c>
      <c r="F1441" s="26">
        <f t="shared" si="1"/>
        <v>2011</v>
      </c>
      <c r="G1441" s="26">
        <f>VLOOKUP(INDIRECT(CHAR(39)&amp;$A1441&amp;CHAR(39)&amp;"!r2c"&amp;$C1441,0),variables,2,0)</f>
        <v>10814</v>
      </c>
      <c r="H1441" s="29" t="str">
        <f t="array" ref="H1441">IF(AND(G1441&gt;=10861,G1441&lt;=10863),TEXT(INDIRECT(CHAR(39)&amp;$A1441&amp;CHAR(39)&amp;"!r"&amp;$B1441&amp;"c"&amp;$C1441,0),"dd-mmm-yyyy"),(INDIRECT(CHAR(39)&amp;$A1441&amp;CHAR(39)&amp;"!r"&amp;$B1441&amp;"c"&amp;$C1441,0)))</f>
        <v/>
      </c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</row>
    <row r="1442" ht="13.5" customHeight="1">
      <c r="A1442" s="26" t="s">
        <v>785</v>
      </c>
      <c r="B1442" s="26">
        <f t="shared" si="30"/>
        <v>14</v>
      </c>
      <c r="C1442" s="26">
        <f t="shared" si="11"/>
        <v>76</v>
      </c>
      <c r="D1442" s="26"/>
      <c r="E1442" s="26">
        <f>plan_id</f>
        <v>510</v>
      </c>
      <c r="F1442" s="26">
        <f t="shared" si="1"/>
        <v>2011</v>
      </c>
      <c r="G1442" s="26">
        <f>VLOOKUP(INDIRECT(CHAR(39)&amp;$A1442&amp;CHAR(39)&amp;"!r2c"&amp;$C1442,0),variables,2,0)</f>
        <v>10815</v>
      </c>
      <c r="H1442" s="29">
        <f t="array" ref="H1442">IF(AND(G1442&gt;=10861,G1442&lt;=10863),TEXT(INDIRECT(CHAR(39)&amp;$A1442&amp;CHAR(39)&amp;"!r"&amp;$B1442&amp;"c"&amp;$C1442,0),"dd-mmm-yyyy"),(INDIRECT(CHAR(39)&amp;$A1442&amp;CHAR(39)&amp;"!r"&amp;$B1442&amp;"c"&amp;$C1442,0)))</f>
        <v>50761000</v>
      </c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  <c r="S1442" s="26"/>
      <c r="T1442" s="26"/>
      <c r="U1442" s="26"/>
      <c r="V1442" s="26"/>
      <c r="W1442" s="26"/>
      <c r="X1442" s="26"/>
      <c r="Y1442" s="26"/>
      <c r="Z1442" s="26"/>
    </row>
    <row r="1443" ht="13.5" customHeight="1">
      <c r="A1443" s="26" t="s">
        <v>785</v>
      </c>
      <c r="B1443" s="26">
        <f t="shared" si="30"/>
        <v>14</v>
      </c>
      <c r="C1443" s="26">
        <f t="shared" si="11"/>
        <v>77</v>
      </c>
      <c r="D1443" s="26"/>
      <c r="E1443" s="26">
        <f>plan_id</f>
        <v>510</v>
      </c>
      <c r="F1443" s="26">
        <f t="shared" si="1"/>
        <v>2011</v>
      </c>
      <c r="G1443" s="26">
        <f>VLOOKUP(INDIRECT(CHAR(39)&amp;$A1443&amp;CHAR(39)&amp;"!r2c"&amp;$C1443,0),variables,2,0)</f>
        <v>10816</v>
      </c>
      <c r="H1443" s="29">
        <f t="array" ref="H1443">IF(AND(G1443&gt;=10861,G1443&lt;=10863),TEXT(INDIRECT(CHAR(39)&amp;$A1443&amp;CHAR(39)&amp;"!r"&amp;$B1443&amp;"c"&amp;$C1443,0),"dd-mmm-yyyy"),(INDIRECT(CHAR(39)&amp;$A1443&amp;CHAR(39)&amp;"!r"&amp;$B1443&amp;"c"&amp;$C1443,0)))</f>
        <v>-545612000</v>
      </c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6"/>
      <c r="Y1443" s="26"/>
      <c r="Z1443" s="26"/>
    </row>
    <row r="1444" ht="13.5" customHeight="1">
      <c r="A1444" s="26" t="s">
        <v>785</v>
      </c>
      <c r="B1444" s="26">
        <f t="shared" si="30"/>
        <v>14</v>
      </c>
      <c r="C1444" s="26">
        <f t="shared" si="11"/>
        <v>78</v>
      </c>
      <c r="D1444" s="26"/>
      <c r="E1444" s="26">
        <f>plan_id</f>
        <v>510</v>
      </c>
      <c r="F1444" s="26">
        <f t="shared" si="1"/>
        <v>2011</v>
      </c>
      <c r="G1444" s="26">
        <f>VLOOKUP(INDIRECT(CHAR(39)&amp;$A1444&amp;CHAR(39)&amp;"!r2c"&amp;$C1444,0),variables,2,0)</f>
        <v>10817</v>
      </c>
      <c r="H1444" s="29" t="str">
        <f t="array" ref="H1444">IF(AND(G1444&gt;=10861,G1444&lt;=10863),TEXT(INDIRECT(CHAR(39)&amp;$A1444&amp;CHAR(39)&amp;"!r"&amp;$B1444&amp;"c"&amp;$C1444,0),"dd-mmm-yyyy"),(INDIRECT(CHAR(39)&amp;$A1444&amp;CHAR(39)&amp;"!r"&amp;$B1444&amp;"c"&amp;$C1444,0)))</f>
        <v/>
      </c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6"/>
      <c r="Y1444" s="26"/>
      <c r="Z1444" s="26"/>
    </row>
    <row r="1445" ht="13.5" customHeight="1">
      <c r="A1445" s="26" t="s">
        <v>785</v>
      </c>
      <c r="B1445" s="26">
        <f t="shared" si="30"/>
        <v>14</v>
      </c>
      <c r="C1445" s="26">
        <f t="shared" si="11"/>
        <v>79</v>
      </c>
      <c r="D1445" s="26"/>
      <c r="E1445" s="26">
        <f>plan_id</f>
        <v>510</v>
      </c>
      <c r="F1445" s="26">
        <f t="shared" si="1"/>
        <v>2011</v>
      </c>
      <c r="G1445" s="26">
        <f>VLOOKUP(INDIRECT(CHAR(39)&amp;$A1445&amp;CHAR(39)&amp;"!r2c"&amp;$C1445,0),variables,2,0)</f>
        <v>10818</v>
      </c>
      <c r="H1445" s="29">
        <f t="array" ref="H1445">IF(AND(G1445&gt;=10861,G1445&lt;=10863),TEXT(INDIRECT(CHAR(39)&amp;$A1445&amp;CHAR(39)&amp;"!r"&amp;$B1445&amp;"c"&amp;$C1445,0),"dd-mmm-yyyy"),(INDIRECT(CHAR(39)&amp;$A1445&amp;CHAR(39)&amp;"!r"&amp;$B1445&amp;"c"&amp;$C1445,0)))</f>
        <v>21230000</v>
      </c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6"/>
      <c r="Y1445" s="26"/>
      <c r="Z1445" s="26"/>
    </row>
    <row r="1446" ht="13.5" customHeight="1">
      <c r="A1446" s="26" t="s">
        <v>785</v>
      </c>
      <c r="B1446" s="26">
        <f t="shared" si="30"/>
        <v>14</v>
      </c>
      <c r="C1446" s="26">
        <f t="shared" si="11"/>
        <v>80</v>
      </c>
      <c r="D1446" s="26"/>
      <c r="E1446" s="26">
        <f>plan_id</f>
        <v>510</v>
      </c>
      <c r="F1446" s="26">
        <f t="shared" si="1"/>
        <v>2011</v>
      </c>
      <c r="G1446" s="26">
        <f>VLOOKUP(INDIRECT(CHAR(39)&amp;$A1446&amp;CHAR(39)&amp;"!r2c"&amp;$C1446,0),variables,2,0)</f>
        <v>10819</v>
      </c>
      <c r="H1446" s="29" t="str">
        <f t="array" ref="H1446">IF(AND(G1446&gt;=10861,G1446&lt;=10863),TEXT(INDIRECT(CHAR(39)&amp;$A1446&amp;CHAR(39)&amp;"!r"&amp;$B1446&amp;"c"&amp;$C1446,0),"dd-mmm-yyyy"),(INDIRECT(CHAR(39)&amp;$A1446&amp;CHAR(39)&amp;"!r"&amp;$B1446&amp;"c"&amp;$C1446,0)))</f>
        <v/>
      </c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6"/>
      <c r="Y1446" s="26"/>
      <c r="Z1446" s="26"/>
    </row>
    <row r="1447" ht="13.5" customHeight="1">
      <c r="A1447" s="26" t="s">
        <v>785</v>
      </c>
      <c r="B1447" s="26">
        <f t="shared" si="30"/>
        <v>14</v>
      </c>
      <c r="C1447" s="26">
        <f t="shared" si="11"/>
        <v>81</v>
      </c>
      <c r="D1447" s="26"/>
      <c r="E1447" s="26">
        <f>plan_id</f>
        <v>510</v>
      </c>
      <c r="F1447" s="26">
        <f t="shared" si="1"/>
        <v>2011</v>
      </c>
      <c r="G1447" s="26">
        <f>VLOOKUP(INDIRECT(CHAR(39)&amp;$A1447&amp;CHAR(39)&amp;"!r2c"&amp;$C1447,0),variables,2,0)</f>
        <v>10820</v>
      </c>
      <c r="H1447" s="29">
        <f t="array" ref="H1447">IF(AND(G1447&gt;=10861,G1447&lt;=10863),TEXT(INDIRECT(CHAR(39)&amp;$A1447&amp;CHAR(39)&amp;"!r"&amp;$B1447&amp;"c"&amp;$C1447,0),"dd-mmm-yyyy"),(INDIRECT(CHAR(39)&amp;$A1447&amp;CHAR(39)&amp;"!r"&amp;$B1447&amp;"c"&amp;$C1447,0)))</f>
        <v>453914000</v>
      </c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6"/>
      <c r="Y1447" s="26"/>
      <c r="Z1447" s="26"/>
    </row>
    <row r="1448" ht="13.5" customHeight="1">
      <c r="A1448" s="26" t="s">
        <v>785</v>
      </c>
      <c r="B1448" s="26">
        <f t="shared" si="30"/>
        <v>14</v>
      </c>
      <c r="C1448" s="26">
        <f t="shared" si="11"/>
        <v>82</v>
      </c>
      <c r="D1448" s="26"/>
      <c r="E1448" s="26">
        <f>plan_id</f>
        <v>510</v>
      </c>
      <c r="F1448" s="26">
        <f t="shared" si="1"/>
        <v>2011</v>
      </c>
      <c r="G1448" s="26">
        <f>VLOOKUP(INDIRECT(CHAR(39)&amp;$A1448&amp;CHAR(39)&amp;"!r2c"&amp;$C1448,0),variables,2,0)</f>
        <v>10821</v>
      </c>
      <c r="H1448" s="29" t="str">
        <f t="array" ref="H1448">IF(AND(G1448&gt;=10861,G1448&lt;=10863),TEXT(INDIRECT(CHAR(39)&amp;$A1448&amp;CHAR(39)&amp;"!r"&amp;$B1448&amp;"c"&amp;$C1448,0),"dd-mmm-yyyy"),(INDIRECT(CHAR(39)&amp;$A1448&amp;CHAR(39)&amp;"!r"&amp;$B1448&amp;"c"&amp;$C1448,0)))</f>
        <v/>
      </c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6"/>
      <c r="Y1448" s="26"/>
      <c r="Z1448" s="26"/>
    </row>
    <row r="1449" ht="13.5" customHeight="1">
      <c r="A1449" s="26" t="s">
        <v>785</v>
      </c>
      <c r="B1449" s="26">
        <f t="shared" si="30"/>
        <v>14</v>
      </c>
      <c r="C1449" s="26">
        <f t="shared" si="11"/>
        <v>83</v>
      </c>
      <c r="D1449" s="26"/>
      <c r="E1449" s="26">
        <f>plan_id</f>
        <v>510</v>
      </c>
      <c r="F1449" s="26">
        <f t="shared" si="1"/>
        <v>2011</v>
      </c>
      <c r="G1449" s="26">
        <f>VLOOKUP(INDIRECT(CHAR(39)&amp;$A1449&amp;CHAR(39)&amp;"!r2c"&amp;$C1449,0),variables,2,0)</f>
        <v>10822</v>
      </c>
      <c r="H1449" s="29" t="str">
        <f t="array" ref="H1449">IF(AND(G1449&gt;=10861,G1449&lt;=10863),TEXT(INDIRECT(CHAR(39)&amp;$A1449&amp;CHAR(39)&amp;"!r"&amp;$B1449&amp;"c"&amp;$C1449,0),"dd-mmm-yyyy"),(INDIRECT(CHAR(39)&amp;$A1449&amp;CHAR(39)&amp;"!r"&amp;$B1449&amp;"c"&amp;$C1449,0)))</f>
        <v/>
      </c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6"/>
      <c r="T1449" s="26"/>
      <c r="U1449" s="26"/>
      <c r="V1449" s="26"/>
      <c r="W1449" s="26"/>
      <c r="X1449" s="26"/>
      <c r="Y1449" s="26"/>
      <c r="Z1449" s="26"/>
    </row>
    <row r="1450" ht="13.5" customHeight="1">
      <c r="A1450" s="26" t="s">
        <v>785</v>
      </c>
      <c r="B1450" s="26">
        <f t="shared" si="30"/>
        <v>14</v>
      </c>
      <c r="C1450" s="26">
        <f t="shared" si="11"/>
        <v>84</v>
      </c>
      <c r="D1450" s="26"/>
      <c r="E1450" s="26">
        <f>plan_id</f>
        <v>510</v>
      </c>
      <c r="F1450" s="26">
        <f t="shared" si="1"/>
        <v>2011</v>
      </c>
      <c r="G1450" s="26">
        <f>VLOOKUP(INDIRECT(CHAR(39)&amp;$A1450&amp;CHAR(39)&amp;"!r2c"&amp;$C1450,0),variables,2,0)</f>
        <v>10829</v>
      </c>
      <c r="H1450" s="29" t="str">
        <f t="array" ref="H1450">IF(AND(G1450&gt;=10861,G1450&lt;=10863),TEXT(INDIRECT(CHAR(39)&amp;$A1450&amp;CHAR(39)&amp;"!r"&amp;$B1450&amp;"c"&amp;$C1450,0),"dd-mmm-yyyy"),(INDIRECT(CHAR(39)&amp;$A1450&amp;CHAR(39)&amp;"!r"&amp;$B1450&amp;"c"&amp;$C1450,0)))</f>
        <v/>
      </c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6"/>
      <c r="T1450" s="26"/>
      <c r="U1450" s="26"/>
      <c r="V1450" s="26"/>
      <c r="W1450" s="26"/>
      <c r="X1450" s="26"/>
      <c r="Y1450" s="26"/>
      <c r="Z1450" s="26"/>
    </row>
    <row r="1451" ht="13.5" customHeight="1">
      <c r="A1451" s="26" t="s">
        <v>785</v>
      </c>
      <c r="B1451" s="26">
        <f t="shared" si="30"/>
        <v>14</v>
      </c>
      <c r="C1451" s="26">
        <f t="shared" si="11"/>
        <v>85</v>
      </c>
      <c r="D1451" s="26"/>
      <c r="E1451" s="26">
        <f>plan_id</f>
        <v>510</v>
      </c>
      <c r="F1451" s="26">
        <f t="shared" si="1"/>
        <v>2011</v>
      </c>
      <c r="G1451" s="26">
        <f>VLOOKUP(INDIRECT(CHAR(39)&amp;$A1451&amp;CHAR(39)&amp;"!r2c"&amp;$C1451,0),variables,2,0)</f>
        <v>10823</v>
      </c>
      <c r="H1451" s="29">
        <f t="array" ref="H1451">IF(AND(G1451&gt;=10861,G1451&lt;=10863),TEXT(INDIRECT(CHAR(39)&amp;$A1451&amp;CHAR(39)&amp;"!r"&amp;$B1451&amp;"c"&amp;$C1451,0),"dd-mmm-yyyy"),(INDIRECT(CHAR(39)&amp;$A1451&amp;CHAR(39)&amp;"!r"&amp;$B1451&amp;"c"&amp;$C1451,0)))</f>
        <v>3675886000</v>
      </c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6"/>
      <c r="Y1451" s="26"/>
      <c r="Z1451" s="26"/>
    </row>
    <row r="1452" ht="13.5" customHeight="1">
      <c r="A1452" s="26" t="s">
        <v>785</v>
      </c>
      <c r="B1452" s="26">
        <f t="shared" si="30"/>
        <v>14</v>
      </c>
      <c r="C1452" s="26">
        <f t="shared" si="11"/>
        <v>86</v>
      </c>
      <c r="D1452" s="26"/>
      <c r="E1452" s="26">
        <f>plan_id</f>
        <v>510</v>
      </c>
      <c r="F1452" s="26">
        <f t="shared" si="1"/>
        <v>2011</v>
      </c>
      <c r="G1452" s="26">
        <f>VLOOKUP(INDIRECT(CHAR(39)&amp;$A1452&amp;CHAR(39)&amp;"!r2c"&amp;$C1452,0),variables,2,0)</f>
        <v>10798</v>
      </c>
      <c r="H1452" s="29" t="str">
        <f t="array" ref="H1452">IF(AND(G1452&gt;=10861,G1452&lt;=10863),TEXT(INDIRECT(CHAR(39)&amp;$A1452&amp;CHAR(39)&amp;"!r"&amp;$B1452&amp;"c"&amp;$C1452,0),"dd-mmm-yyyy"),(INDIRECT(CHAR(39)&amp;$A1452&amp;CHAR(39)&amp;"!r"&amp;$B1452&amp;"c"&amp;$C1452,0)))</f>
        <v/>
      </c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6"/>
      <c r="T1452" s="26"/>
      <c r="U1452" s="26"/>
      <c r="V1452" s="26"/>
      <c r="W1452" s="26"/>
      <c r="X1452" s="26"/>
      <c r="Y1452" s="26"/>
      <c r="Z1452" s="26"/>
    </row>
    <row r="1453" ht="13.5" customHeight="1">
      <c r="A1453" s="26" t="s">
        <v>785</v>
      </c>
      <c r="B1453" s="26">
        <f t="shared" si="30"/>
        <v>14</v>
      </c>
      <c r="C1453" s="26">
        <f t="shared" si="11"/>
        <v>87</v>
      </c>
      <c r="D1453" s="26"/>
      <c r="E1453" s="26">
        <f>plan_id</f>
        <v>510</v>
      </c>
      <c r="F1453" s="26">
        <f t="shared" si="1"/>
        <v>2011</v>
      </c>
      <c r="G1453" s="26">
        <f>VLOOKUP(INDIRECT(CHAR(39)&amp;$A1453&amp;CHAR(39)&amp;"!r2c"&amp;$C1453,0),variables,2,0)</f>
        <v>10799</v>
      </c>
      <c r="H1453" s="29" t="str">
        <f t="array" ref="H1453">IF(AND(G1453&gt;=10861,G1453&lt;=10863),TEXT(INDIRECT(CHAR(39)&amp;$A1453&amp;CHAR(39)&amp;"!r"&amp;$B1453&amp;"c"&amp;$C1453,0),"dd-mmm-yyyy"),(INDIRECT(CHAR(39)&amp;$A1453&amp;CHAR(39)&amp;"!r"&amp;$B1453&amp;"c"&amp;$C1453,0)))</f>
        <v/>
      </c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</row>
    <row r="1454" ht="13.5" customHeight="1">
      <c r="A1454" s="26" t="s">
        <v>785</v>
      </c>
      <c r="B1454" s="26">
        <f t="shared" si="30"/>
        <v>14</v>
      </c>
      <c r="C1454" s="26">
        <f t="shared" si="11"/>
        <v>88</v>
      </c>
      <c r="D1454" s="26"/>
      <c r="E1454" s="26">
        <f>plan_id</f>
        <v>510</v>
      </c>
      <c r="F1454" s="26">
        <f t="shared" si="1"/>
        <v>2011</v>
      </c>
      <c r="G1454" s="26">
        <f>VLOOKUP(INDIRECT(CHAR(39)&amp;$A1454&amp;CHAR(39)&amp;"!r2c"&amp;$C1454,0),variables,2,0)</f>
        <v>10800</v>
      </c>
      <c r="H1454" s="29" t="str">
        <f t="array" ref="H1454">IF(AND(G1454&gt;=10861,G1454&lt;=10863),TEXT(INDIRECT(CHAR(39)&amp;$A1454&amp;CHAR(39)&amp;"!r"&amp;$B1454&amp;"c"&amp;$C1454,0),"dd-mmm-yyyy"),(INDIRECT(CHAR(39)&amp;$A1454&amp;CHAR(39)&amp;"!r"&amp;$B1454&amp;"c"&amp;$C1454,0)))</f>
        <v/>
      </c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  <c r="T1454" s="26"/>
      <c r="U1454" s="26"/>
      <c r="V1454" s="26"/>
      <c r="W1454" s="26"/>
      <c r="X1454" s="26"/>
      <c r="Y1454" s="26"/>
      <c r="Z1454" s="26"/>
    </row>
    <row r="1455" ht="13.5" customHeight="1">
      <c r="A1455" s="26" t="s">
        <v>785</v>
      </c>
      <c r="B1455" s="26">
        <f t="shared" si="30"/>
        <v>14</v>
      </c>
      <c r="C1455" s="26">
        <f t="shared" si="11"/>
        <v>89</v>
      </c>
      <c r="D1455" s="26"/>
      <c r="E1455" s="26">
        <f>plan_id</f>
        <v>510</v>
      </c>
      <c r="F1455" s="26">
        <f t="shared" si="1"/>
        <v>2011</v>
      </c>
      <c r="G1455" s="26">
        <f>VLOOKUP(INDIRECT(CHAR(39)&amp;$A1455&amp;CHAR(39)&amp;"!r2c"&amp;$C1455,0),variables,2,0)</f>
        <v>10824</v>
      </c>
      <c r="H1455" s="29" t="str">
        <f t="array" ref="H1455">IF(AND(G1455&gt;=10861,G1455&lt;=10863),TEXT(INDIRECT(CHAR(39)&amp;$A1455&amp;CHAR(39)&amp;"!r"&amp;$B1455&amp;"c"&amp;$C1455,0),"dd-mmm-yyyy"),(INDIRECT(CHAR(39)&amp;$A1455&amp;CHAR(39)&amp;"!r"&amp;$B1455&amp;"c"&amp;$C1455,0)))</f>
        <v/>
      </c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6"/>
      <c r="T1455" s="26"/>
      <c r="U1455" s="26"/>
      <c r="V1455" s="26"/>
      <c r="W1455" s="26"/>
      <c r="X1455" s="26"/>
      <c r="Y1455" s="26"/>
      <c r="Z1455" s="26"/>
    </row>
    <row r="1456" ht="13.5" customHeight="1">
      <c r="A1456" s="26" t="s">
        <v>785</v>
      </c>
      <c r="B1456" s="26">
        <f t="shared" si="30"/>
        <v>14</v>
      </c>
      <c r="C1456" s="26">
        <f t="shared" si="11"/>
        <v>90</v>
      </c>
      <c r="D1456" s="26"/>
      <c r="E1456" s="26">
        <f>plan_id</f>
        <v>510</v>
      </c>
      <c r="F1456" s="26">
        <f t="shared" si="1"/>
        <v>2011</v>
      </c>
      <c r="G1456" s="26">
        <f>VLOOKUP(INDIRECT(CHAR(39)&amp;$A1456&amp;CHAR(39)&amp;"!r2c"&amp;$C1456,0),variables,2,0)</f>
        <v>10825</v>
      </c>
      <c r="H1456" s="29" t="str">
        <f t="array" ref="H1456">IF(AND(G1456&gt;=10861,G1456&lt;=10863),TEXT(INDIRECT(CHAR(39)&amp;$A1456&amp;CHAR(39)&amp;"!r"&amp;$B1456&amp;"c"&amp;$C1456,0),"dd-mmm-yyyy"),(INDIRECT(CHAR(39)&amp;$A1456&amp;CHAR(39)&amp;"!r"&amp;$B1456&amp;"c"&amp;$C1456,0)))</f>
        <v/>
      </c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</row>
    <row r="1457" ht="13.5" customHeight="1">
      <c r="A1457" s="26" t="s">
        <v>785</v>
      </c>
      <c r="B1457" s="26">
        <f t="shared" si="30"/>
        <v>14</v>
      </c>
      <c r="C1457" s="26">
        <f t="shared" si="11"/>
        <v>91</v>
      </c>
      <c r="D1457" s="26"/>
      <c r="E1457" s="26">
        <f>plan_id</f>
        <v>510</v>
      </c>
      <c r="F1457" s="26">
        <f t="shared" si="1"/>
        <v>2011</v>
      </c>
      <c r="G1457" s="26">
        <f>VLOOKUP(INDIRECT(CHAR(39)&amp;$A1457&amp;CHAR(39)&amp;"!r2c"&amp;$C1457,0),variables,2,0)</f>
        <v>10826</v>
      </c>
      <c r="H1457" s="29" t="str">
        <f t="array" ref="H1457">IF(AND(G1457&gt;=10861,G1457&lt;=10863),TEXT(INDIRECT(CHAR(39)&amp;$A1457&amp;CHAR(39)&amp;"!r"&amp;$B1457&amp;"c"&amp;$C1457,0),"dd-mmm-yyyy"),(INDIRECT(CHAR(39)&amp;$A1457&amp;CHAR(39)&amp;"!r"&amp;$B1457&amp;"c"&amp;$C1457,0)))</f>
        <v/>
      </c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  <c r="Y1457" s="26"/>
      <c r="Z1457" s="26"/>
    </row>
    <row r="1458" ht="13.5" customHeight="1">
      <c r="A1458" s="26" t="s">
        <v>785</v>
      </c>
      <c r="B1458" s="26">
        <f t="shared" si="30"/>
        <v>14</v>
      </c>
      <c r="C1458" s="26">
        <f t="shared" si="11"/>
        <v>92</v>
      </c>
      <c r="D1458" s="26"/>
      <c r="E1458" s="26">
        <f>plan_id</f>
        <v>510</v>
      </c>
      <c r="F1458" s="26">
        <f t="shared" si="1"/>
        <v>2011</v>
      </c>
      <c r="G1458" s="26">
        <f>VLOOKUP(INDIRECT(CHAR(39)&amp;$A1458&amp;CHAR(39)&amp;"!r2c"&amp;$C1458,0),variables,2,0)</f>
        <v>10828</v>
      </c>
      <c r="H1458" s="29" t="str">
        <f t="array" ref="H1458">IF(AND(G1458&gt;=10861,G1458&lt;=10863),TEXT(INDIRECT(CHAR(39)&amp;$A1458&amp;CHAR(39)&amp;"!r"&amp;$B1458&amp;"c"&amp;$C1458,0),"dd-mmm-yyyy"),(INDIRECT(CHAR(39)&amp;$A1458&amp;CHAR(39)&amp;"!r"&amp;$B1458&amp;"c"&amp;$C1458,0)))</f>
        <v/>
      </c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6"/>
      <c r="T1458" s="26"/>
      <c r="U1458" s="26"/>
      <c r="V1458" s="26"/>
      <c r="W1458" s="26"/>
      <c r="X1458" s="26"/>
      <c r="Y1458" s="26"/>
      <c r="Z1458" s="26"/>
    </row>
    <row r="1459" ht="13.5" customHeight="1">
      <c r="A1459" s="26" t="s">
        <v>785</v>
      </c>
      <c r="B1459" s="26">
        <f t="shared" si="30"/>
        <v>14</v>
      </c>
      <c r="C1459" s="26">
        <f t="shared" si="11"/>
        <v>93</v>
      </c>
      <c r="D1459" s="26"/>
      <c r="E1459" s="26">
        <f>plan_id</f>
        <v>510</v>
      </c>
      <c r="F1459" s="26">
        <f t="shared" si="1"/>
        <v>2011</v>
      </c>
      <c r="G1459" s="26">
        <f>VLOOKUP(INDIRECT(CHAR(39)&amp;$A1459&amp;CHAR(39)&amp;"!r2c"&amp;$C1459,0),variables,2,0)</f>
        <v>10827</v>
      </c>
      <c r="H1459" s="28" t="str">
        <f t="array" ref="H1459">IF(AND(G1459&gt;=10861,G1459&lt;=10863),TEXT(INDIRECT(CHAR(39)&amp;$A1459&amp;CHAR(39)&amp;"!r"&amp;$B1459&amp;"c"&amp;$C1459,0),"dd-mmm-yyyy"),(INDIRECT(CHAR(39)&amp;$A1459&amp;CHAR(39)&amp;"!r"&amp;$B1459&amp;"c"&amp;$C1459,0)))</f>
        <v/>
      </c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</row>
    <row r="1460" ht="13.5" customHeight="1">
      <c r="A1460" s="26" t="s">
        <v>785</v>
      </c>
      <c r="B1460" s="26">
        <f t="shared" ref="B1460:B1524" si="31">B1395+1</f>
        <v>15</v>
      </c>
      <c r="C1460" s="26">
        <f t="shared" si="11"/>
        <v>3</v>
      </c>
      <c r="D1460" s="26"/>
      <c r="E1460" s="26">
        <f>plan_id</f>
        <v>510</v>
      </c>
      <c r="F1460" s="26">
        <f t="shared" si="1"/>
        <v>2012</v>
      </c>
      <c r="G1460" s="26">
        <f>VLOOKUP(INDIRECT(CHAR(39)&amp;$A1460&amp;CHAR(39)&amp;"!r2c"&amp;$C1460,0),variables,2,0)</f>
        <v>10703</v>
      </c>
      <c r="H1460" s="28">
        <f t="array" ref="H1460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6"/>
      <c r="T1460" s="26"/>
      <c r="U1460" s="26"/>
      <c r="V1460" s="26"/>
      <c r="W1460" s="26"/>
      <c r="X1460" s="26"/>
      <c r="Y1460" s="26"/>
      <c r="Z1460" s="26"/>
    </row>
    <row r="1461" ht="13.5" customHeight="1">
      <c r="A1461" s="26" t="s">
        <v>785</v>
      </c>
      <c r="B1461" s="26">
        <f t="shared" si="31"/>
        <v>15</v>
      </c>
      <c r="C1461" s="26">
        <f t="shared" si="11"/>
        <v>4</v>
      </c>
      <c r="D1461" s="26"/>
      <c r="E1461" s="26">
        <f>plan_id</f>
        <v>510</v>
      </c>
      <c r="F1461" s="26">
        <f t="shared" si="1"/>
        <v>2012</v>
      </c>
      <c r="G1461" s="26">
        <f>VLOOKUP(INDIRECT(CHAR(39)&amp;$A1461&amp;CHAR(39)&amp;"!r2c"&amp;$C1461,0),variables,2,0)</f>
        <v>10845</v>
      </c>
      <c r="H1461" s="28" t="str">
        <f t="array" ref="H146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</row>
    <row r="1462" ht="13.5" customHeight="1">
      <c r="A1462" s="26" t="s">
        <v>785</v>
      </c>
      <c r="B1462" s="26">
        <f t="shared" si="31"/>
        <v>15</v>
      </c>
      <c r="C1462" s="26">
        <f t="shared" si="11"/>
        <v>5</v>
      </c>
      <c r="D1462" s="26"/>
      <c r="E1462" s="26">
        <f>plan_id</f>
        <v>510</v>
      </c>
      <c r="F1462" s="26">
        <f t="shared" si="1"/>
        <v>2012</v>
      </c>
      <c r="G1462" s="26">
        <f>VLOOKUP(INDIRECT(CHAR(39)&amp;$A1462&amp;CHAR(39)&amp;"!r2c"&amp;$C1462,0),variables,2,0)</f>
        <v>10924</v>
      </c>
      <c r="H1462" s="31" t="str">
        <f t="array" ref="H1462">IF(AND(G1462&gt;=10861,G1462&lt;=10863),TEXT(INDIRECT(CHAR(39)&amp;$A1462&amp;CHAR(39)&amp;"!r"&amp;$B1462&amp;"c"&amp;$C1462,0),"dd-mmm-yyyy"),(INDIRECT(CHAR(39)&amp;$A1462&amp;CHAR(39)&amp;"!r"&amp;$B1462&amp;"c"&amp;$C1462,0)))</f>
        <v/>
      </c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6"/>
      <c r="Y1462" s="26"/>
      <c r="Z1462" s="26"/>
    </row>
    <row r="1463" ht="13.5" customHeight="1">
      <c r="A1463" s="26" t="s">
        <v>785</v>
      </c>
      <c r="B1463" s="26">
        <f t="shared" si="31"/>
        <v>15</v>
      </c>
      <c r="C1463" s="26">
        <f t="shared" si="11"/>
        <v>6</v>
      </c>
      <c r="D1463" s="26"/>
      <c r="E1463" s="26">
        <f>plan_id</f>
        <v>510</v>
      </c>
      <c r="F1463" s="26">
        <f t="shared" si="1"/>
        <v>2012</v>
      </c>
      <c r="G1463" s="26">
        <f>VLOOKUP(INDIRECT(CHAR(39)&amp;$A1463&amp;CHAR(39)&amp;"!r2c"&amp;$C1463,0),variables,2,0)</f>
        <v>10925</v>
      </c>
      <c r="H1463" s="31">
        <f t="array" ref="H1463">IF(AND(G1463&gt;=10861,G1463&lt;=10863),TEXT(INDIRECT(CHAR(39)&amp;$A1463&amp;CHAR(39)&amp;"!r"&amp;$B1463&amp;"c"&amp;$C1463,0),"dd-mmm-yyyy"),(INDIRECT(CHAR(39)&amp;$A1463&amp;CHAR(39)&amp;"!r"&amp;$B1463&amp;"c"&amp;$C1463,0)))</f>
        <v>0.0789</v>
      </c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6"/>
      <c r="T1463" s="26"/>
      <c r="U1463" s="26"/>
      <c r="V1463" s="26"/>
      <c r="W1463" s="26"/>
      <c r="X1463" s="26"/>
      <c r="Y1463" s="26"/>
      <c r="Z1463" s="26"/>
    </row>
    <row r="1464" ht="13.5" customHeight="1">
      <c r="A1464" s="26" t="s">
        <v>785</v>
      </c>
      <c r="B1464" s="26">
        <f t="shared" si="31"/>
        <v>15</v>
      </c>
      <c r="C1464" s="26">
        <f t="shared" si="11"/>
        <v>7</v>
      </c>
      <c r="D1464" s="26"/>
      <c r="E1464" s="26">
        <f>plan_id</f>
        <v>510</v>
      </c>
      <c r="F1464" s="26">
        <f t="shared" si="1"/>
        <v>2012</v>
      </c>
      <c r="G1464" s="26">
        <f>VLOOKUP(INDIRECT(CHAR(39)&amp;$A1464&amp;CHAR(39)&amp;"!r2c"&amp;$C1464,0),variables,2,0)</f>
        <v>10926</v>
      </c>
      <c r="H1464" s="31">
        <f t="array" ref="H1464">IF(AND(G1464&gt;=10861,G1464&lt;=10863),TEXT(INDIRECT(CHAR(39)&amp;$A1464&amp;CHAR(39)&amp;"!r"&amp;$B1464&amp;"c"&amp;$C1464,0),"dd-mmm-yyyy"),(INDIRECT(CHAR(39)&amp;$A1464&amp;CHAR(39)&amp;"!r"&amp;$B1464&amp;"c"&amp;$C1464,0)))</f>
        <v>0.1006</v>
      </c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6"/>
      <c r="T1464" s="26"/>
      <c r="U1464" s="26"/>
      <c r="V1464" s="26"/>
      <c r="W1464" s="26"/>
      <c r="X1464" s="26"/>
      <c r="Y1464" s="26"/>
      <c r="Z1464" s="26"/>
    </row>
    <row r="1465" ht="13.5" customHeight="1">
      <c r="A1465" s="26" t="s">
        <v>785</v>
      </c>
      <c r="B1465" s="26">
        <f t="shared" si="31"/>
        <v>15</v>
      </c>
      <c r="C1465" s="26">
        <f t="shared" si="11"/>
        <v>8</v>
      </c>
      <c r="D1465" s="26"/>
      <c r="E1465" s="26">
        <f>plan_id</f>
        <v>510</v>
      </c>
      <c r="F1465" s="26">
        <f t="shared" si="1"/>
        <v>2012</v>
      </c>
      <c r="G1465" s="26">
        <f>VLOOKUP(INDIRECT(CHAR(39)&amp;$A1465&amp;CHAR(39)&amp;"!r2c"&amp;$C1465,0),variables,2,0)</f>
        <v>10704</v>
      </c>
      <c r="H1465" s="29">
        <f t="array" ref="H1465">IF(AND(G1465&gt;=10861,G1465&lt;=10863),TEXT(INDIRECT(CHAR(39)&amp;$A1465&amp;CHAR(39)&amp;"!r"&amp;$B1465&amp;"c"&amp;$C1465,0),"dd-mmm-yyyy"),(INDIRECT(CHAR(39)&amp;$A1465&amp;CHAR(39)&amp;"!r"&amp;$B1465&amp;"c"&amp;$C1465,0)))</f>
        <v>2587413000</v>
      </c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</row>
    <row r="1466" ht="13.5" customHeight="1">
      <c r="A1466" s="26" t="s">
        <v>785</v>
      </c>
      <c r="B1466" s="26">
        <f t="shared" si="31"/>
        <v>15</v>
      </c>
      <c r="C1466" s="26">
        <f t="shared" si="11"/>
        <v>9</v>
      </c>
      <c r="D1466" s="26"/>
      <c r="E1466" s="26">
        <f>plan_id</f>
        <v>510</v>
      </c>
      <c r="F1466" s="26">
        <f t="shared" si="1"/>
        <v>2012</v>
      </c>
      <c r="G1466" s="26">
        <f>VLOOKUP(INDIRECT(CHAR(39)&amp;$A1466&amp;CHAR(39)&amp;"!r2c"&amp;$C1466,0),variables,2,0)</f>
        <v>10928</v>
      </c>
      <c r="H1466" s="31" t="str">
        <f t="array" ref="H1466">IF(AND(G1466&gt;=10861,G1466&lt;=10863),TEXT(INDIRECT(CHAR(39)&amp;$A1466&amp;CHAR(39)&amp;"!r"&amp;$B1466&amp;"c"&amp;$C1466,0),"dd-mmm-yyyy"),(INDIRECT(CHAR(39)&amp;$A1466&amp;CHAR(39)&amp;"!r"&amp;$B1466&amp;"c"&amp;$C1466,0)))</f>
        <v/>
      </c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6"/>
      <c r="T1466" s="26"/>
      <c r="U1466" s="26"/>
      <c r="V1466" s="26"/>
      <c r="W1466" s="26"/>
      <c r="X1466" s="26"/>
      <c r="Y1466" s="26"/>
      <c r="Z1466" s="26"/>
    </row>
    <row r="1467" ht="13.5" customHeight="1">
      <c r="A1467" s="26" t="s">
        <v>785</v>
      </c>
      <c r="B1467" s="26">
        <f t="shared" si="31"/>
        <v>15</v>
      </c>
      <c r="C1467" s="26">
        <f t="shared" si="11"/>
        <v>10</v>
      </c>
      <c r="D1467" s="26"/>
      <c r="E1467" s="26">
        <f>plan_id</f>
        <v>510</v>
      </c>
      <c r="F1467" s="26">
        <f t="shared" si="1"/>
        <v>2012</v>
      </c>
      <c r="G1467" s="26">
        <f>VLOOKUP(INDIRECT(CHAR(39)&amp;$A1467&amp;CHAR(39)&amp;"!r2c"&amp;$C1467,0),variables,2,0)</f>
        <v>10929</v>
      </c>
      <c r="H1467" s="31">
        <f t="array" ref="H1467">IF(AND(G1467&gt;=10861,G1467&lt;=10863),TEXT(INDIRECT(CHAR(39)&amp;$A1467&amp;CHAR(39)&amp;"!r"&amp;$B1467&amp;"c"&amp;$C1467,0),"dd-mmm-yyyy"),(INDIRECT(CHAR(39)&amp;$A1467&amp;CHAR(39)&amp;"!r"&amp;$B1467&amp;"c"&amp;$C1467,0)))</f>
        <v>0.281</v>
      </c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6"/>
      <c r="T1467" s="26"/>
      <c r="U1467" s="26"/>
      <c r="V1467" s="26"/>
      <c r="W1467" s="26"/>
      <c r="X1467" s="26"/>
      <c r="Y1467" s="26"/>
      <c r="Z1467" s="26"/>
    </row>
    <row r="1468" ht="13.5" customHeight="1">
      <c r="A1468" s="26" t="s">
        <v>785</v>
      </c>
      <c r="B1468" s="26">
        <f t="shared" si="31"/>
        <v>15</v>
      </c>
      <c r="C1468" s="26">
        <f t="shared" si="11"/>
        <v>11</v>
      </c>
      <c r="D1468" s="26"/>
      <c r="E1468" s="26">
        <f>plan_id</f>
        <v>510</v>
      </c>
      <c r="F1468" s="26">
        <f t="shared" si="1"/>
        <v>2012</v>
      </c>
      <c r="G1468" s="26">
        <f>VLOOKUP(INDIRECT(CHAR(39)&amp;$A1468&amp;CHAR(39)&amp;"!r2c"&amp;$C1468,0),variables,2,0)</f>
        <v>10930</v>
      </c>
      <c r="H1468" s="31" t="str">
        <f t="array" ref="H1468">IF(AND(G1468&gt;=10861,G1468&lt;=10863),TEXT(INDIRECT(CHAR(39)&amp;$A1468&amp;CHAR(39)&amp;"!r"&amp;$B1468&amp;"c"&amp;$C1468,0),"dd-mmm-yyyy"),(INDIRECT(CHAR(39)&amp;$A1468&amp;CHAR(39)&amp;"!r"&amp;$B1468&amp;"c"&amp;$C1468,0)))</f>
        <v/>
      </c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6"/>
      <c r="T1468" s="26"/>
      <c r="U1468" s="26"/>
      <c r="V1468" s="26"/>
      <c r="W1468" s="26"/>
      <c r="X1468" s="26"/>
      <c r="Y1468" s="26"/>
      <c r="Z1468" s="26"/>
    </row>
    <row r="1469" ht="13.5" customHeight="1">
      <c r="A1469" s="26" t="s">
        <v>785</v>
      </c>
      <c r="B1469" s="26">
        <f t="shared" si="31"/>
        <v>15</v>
      </c>
      <c r="C1469" s="26">
        <f t="shared" si="11"/>
        <v>12</v>
      </c>
      <c r="D1469" s="26"/>
      <c r="E1469" s="26">
        <f>plan_id</f>
        <v>510</v>
      </c>
      <c r="F1469" s="26">
        <f t="shared" si="1"/>
        <v>2012</v>
      </c>
      <c r="G1469" s="26">
        <f>VLOOKUP(INDIRECT(CHAR(39)&amp;$A1469&amp;CHAR(39)&amp;"!r2c"&amp;$C1469,0),variables,2,0)</f>
        <v>10705</v>
      </c>
      <c r="H1469" s="29">
        <f t="array" ref="H1469">IF(AND(G1469&gt;=10861,G1469&lt;=10863),TEXT(INDIRECT(CHAR(39)&amp;$A1469&amp;CHAR(39)&amp;"!r"&amp;$B1469&amp;"c"&amp;$C1469,0),"dd-mmm-yyyy"),(INDIRECT(CHAR(39)&amp;$A1469&amp;CHAR(39)&amp;"!r"&amp;$B1469&amp;"c"&amp;$C1469,0)))</f>
        <v>917661000</v>
      </c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</row>
    <row r="1470" ht="13.5" customHeight="1">
      <c r="A1470" s="26" t="s">
        <v>785</v>
      </c>
      <c r="B1470" s="26">
        <f t="shared" si="31"/>
        <v>15</v>
      </c>
      <c r="C1470" s="26">
        <f t="shared" si="11"/>
        <v>13</v>
      </c>
      <c r="D1470" s="26"/>
      <c r="E1470" s="26">
        <f>plan_id</f>
        <v>510</v>
      </c>
      <c r="F1470" s="26">
        <f t="shared" si="1"/>
        <v>2012</v>
      </c>
      <c r="G1470" s="26">
        <f>VLOOKUP(INDIRECT(CHAR(39)&amp;$A1470&amp;CHAR(39)&amp;"!r2c"&amp;$C1470,0),variables,2,0)</f>
        <v>10842</v>
      </c>
      <c r="H1470" s="29">
        <f t="array" ref="H1470">IF(AND(G1470&gt;=10861,G1470&lt;=10863),TEXT(INDIRECT(CHAR(39)&amp;$A1470&amp;CHAR(39)&amp;"!r"&amp;$B1470&amp;"c"&amp;$C1470,0),"dd-mmm-yyyy"),(INDIRECT(CHAR(39)&amp;$A1470&amp;CHAR(39)&amp;"!r"&amp;$B1470&amp;"c"&amp;$C1470,0)))</f>
        <v>3438578000</v>
      </c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  <c r="S1470" s="26"/>
      <c r="T1470" s="26"/>
      <c r="U1470" s="26"/>
      <c r="V1470" s="26"/>
      <c r="W1470" s="26"/>
      <c r="X1470" s="26"/>
      <c r="Y1470" s="26"/>
      <c r="Z1470" s="26"/>
    </row>
    <row r="1471" ht="13.5" customHeight="1">
      <c r="A1471" s="26" t="s">
        <v>785</v>
      </c>
      <c r="B1471" s="26">
        <f t="shared" si="31"/>
        <v>15</v>
      </c>
      <c r="C1471" s="26">
        <f t="shared" si="11"/>
        <v>14</v>
      </c>
      <c r="D1471" s="26"/>
      <c r="E1471" s="26">
        <f>plan_id</f>
        <v>510</v>
      </c>
      <c r="F1471" s="26">
        <f t="shared" si="1"/>
        <v>2012</v>
      </c>
      <c r="G1471" s="26">
        <f>VLOOKUP(INDIRECT(CHAR(39)&amp;$A1471&amp;CHAR(39)&amp;"!r2c"&amp;$C1471,0),variables,2,0)</f>
        <v>10843</v>
      </c>
      <c r="H1471" s="31">
        <f t="array" ref="H1471">IF(AND(G1471&gt;=10861,G1471&lt;=10863),TEXT(INDIRECT(CHAR(39)&amp;$A1471&amp;CHAR(39)&amp;"!r"&amp;$B1471&amp;"c"&amp;$C1471,0),"dd-mmm-yyyy"),(INDIRECT(CHAR(39)&amp;$A1471&amp;CHAR(39)&amp;"!r"&amp;$B1471&amp;"c"&amp;$C1471,0)))</f>
        <v>0.0789</v>
      </c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6"/>
      <c r="T1471" s="26"/>
      <c r="U1471" s="26"/>
      <c r="V1471" s="26"/>
      <c r="W1471" s="26"/>
      <c r="X1471" s="26"/>
      <c r="Y1471" s="26"/>
      <c r="Z1471" s="26"/>
    </row>
    <row r="1472" ht="13.5" customHeight="1">
      <c r="A1472" s="26" t="s">
        <v>785</v>
      </c>
      <c r="B1472" s="26">
        <f t="shared" si="31"/>
        <v>15</v>
      </c>
      <c r="C1472" s="26">
        <f t="shared" si="11"/>
        <v>15</v>
      </c>
      <c r="D1472" s="26"/>
      <c r="E1472" s="26">
        <f>plan_id</f>
        <v>510</v>
      </c>
      <c r="F1472" s="26">
        <f t="shared" si="1"/>
        <v>2012</v>
      </c>
      <c r="G1472" s="26">
        <f>VLOOKUP(INDIRECT(CHAR(39)&amp;$A1472&amp;CHAR(39)&amp;"!r2c"&amp;$C1472,0),variables,2,0)</f>
        <v>10931</v>
      </c>
      <c r="H1472" s="31" t="str">
        <f t="array" ref="H1472">IF(AND(G1472&gt;=10861,G1472&lt;=10863),TEXT(INDIRECT(CHAR(39)&amp;$A1472&amp;CHAR(39)&amp;"!r"&amp;$B1472&amp;"c"&amp;$C1472,0),"dd-mmm-yyyy"),(INDIRECT(CHAR(39)&amp;$A1472&amp;CHAR(39)&amp;"!r"&amp;$B1472&amp;"c"&amp;$C1472,0)))</f>
        <v/>
      </c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6"/>
      <c r="T1472" s="26"/>
      <c r="U1472" s="26"/>
      <c r="V1472" s="26"/>
      <c r="W1472" s="26"/>
      <c r="X1472" s="26"/>
      <c r="Y1472" s="26"/>
      <c r="Z1472" s="26"/>
    </row>
    <row r="1473" ht="13.5" customHeight="1">
      <c r="A1473" s="26" t="s">
        <v>785</v>
      </c>
      <c r="B1473" s="26">
        <f t="shared" si="31"/>
        <v>15</v>
      </c>
      <c r="C1473" s="26">
        <f t="shared" si="11"/>
        <v>16</v>
      </c>
      <c r="D1473" s="26"/>
      <c r="E1473" s="26">
        <f>plan_id</f>
        <v>510</v>
      </c>
      <c r="F1473" s="26">
        <f t="shared" si="1"/>
        <v>2012</v>
      </c>
      <c r="G1473" s="26">
        <f>VLOOKUP(INDIRECT(CHAR(39)&amp;$A1473&amp;CHAR(39)&amp;"!r2c"&amp;$C1473,0),variables,2,0)</f>
        <v>10932</v>
      </c>
      <c r="H1473" s="31" t="str">
        <f t="array" ref="H1473">IF(AND(G1473&gt;=10861,G1473&lt;=10863),TEXT(INDIRECT(CHAR(39)&amp;$A1473&amp;CHAR(39)&amp;"!r"&amp;$B1473&amp;"c"&amp;$C1473,0),"dd-mmm-yyyy"),(INDIRECT(CHAR(39)&amp;$A1473&amp;CHAR(39)&amp;"!r"&amp;$B1473&amp;"c"&amp;$C1473,0)))</f>
        <v/>
      </c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  <c r="S1473" s="26"/>
      <c r="T1473" s="26"/>
      <c r="U1473" s="26"/>
      <c r="V1473" s="26"/>
      <c r="W1473" s="26"/>
      <c r="X1473" s="26"/>
      <c r="Y1473" s="26"/>
      <c r="Z1473" s="26"/>
    </row>
    <row r="1474" ht="13.5" customHeight="1">
      <c r="A1474" s="26" t="s">
        <v>785</v>
      </c>
      <c r="B1474" s="26">
        <f t="shared" si="31"/>
        <v>15</v>
      </c>
      <c r="C1474" s="26">
        <f t="shared" si="11"/>
        <v>17</v>
      </c>
      <c r="D1474" s="26"/>
      <c r="E1474" s="26">
        <f>plan_id</f>
        <v>510</v>
      </c>
      <c r="F1474" s="26">
        <f t="shared" si="1"/>
        <v>2012</v>
      </c>
      <c r="G1474" s="26">
        <f>VLOOKUP(INDIRECT(CHAR(39)&amp;$A1474&amp;CHAR(39)&amp;"!r2c"&amp;$C1474,0),variables,2,0)</f>
        <v>10933</v>
      </c>
      <c r="H1474" s="31">
        <f t="array" ref="H1474">IF(AND(G1474&gt;=10861,G1474&lt;=10863),TEXT(INDIRECT(CHAR(39)&amp;$A1474&amp;CHAR(39)&amp;"!r"&amp;$B1474&amp;"c"&amp;$C1474,0),"dd-mmm-yyyy"),(INDIRECT(CHAR(39)&amp;$A1474&amp;CHAR(39)&amp;"!r"&amp;$B1474&amp;"c"&amp;$C1474,0)))</f>
        <v>0.3599</v>
      </c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  <c r="S1474" s="26"/>
      <c r="T1474" s="26"/>
      <c r="U1474" s="26"/>
      <c r="V1474" s="26"/>
      <c r="W1474" s="26"/>
      <c r="X1474" s="26"/>
      <c r="Y1474" s="26"/>
      <c r="Z1474" s="26"/>
    </row>
    <row r="1475" ht="13.5" customHeight="1">
      <c r="A1475" s="26" t="s">
        <v>785</v>
      </c>
      <c r="B1475" s="26">
        <f t="shared" si="31"/>
        <v>15</v>
      </c>
      <c r="C1475" s="26">
        <f t="shared" si="11"/>
        <v>18</v>
      </c>
      <c r="D1475" s="26"/>
      <c r="E1475" s="26">
        <f>plan_id</f>
        <v>510</v>
      </c>
      <c r="F1475" s="26">
        <f t="shared" si="1"/>
        <v>2012</v>
      </c>
      <c r="G1475" s="26">
        <f>VLOOKUP(INDIRECT(CHAR(39)&amp;$A1475&amp;CHAR(39)&amp;"!r2c"&amp;$C1475,0),variables,2,0)</f>
        <v>10934</v>
      </c>
      <c r="H1475" s="31">
        <f t="array" ref="H1475">IF(AND(G1475&gt;=10861,G1475&lt;=10863),TEXT(INDIRECT(CHAR(39)&amp;$A1475&amp;CHAR(39)&amp;"!r"&amp;$B1475&amp;"c"&amp;$C1475,0),"dd-mmm-yyyy"),(INDIRECT(CHAR(39)&amp;$A1475&amp;CHAR(39)&amp;"!r"&amp;$B1475&amp;"c"&amp;$C1475,0)))</f>
        <v>0.1006</v>
      </c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6"/>
      <c r="T1475" s="26"/>
      <c r="U1475" s="26"/>
      <c r="V1475" s="26"/>
      <c r="W1475" s="26"/>
      <c r="X1475" s="26"/>
      <c r="Y1475" s="26"/>
      <c r="Z1475" s="26"/>
    </row>
    <row r="1476" ht="13.5" customHeight="1">
      <c r="A1476" s="26" t="s">
        <v>785</v>
      </c>
      <c r="B1476" s="26">
        <f t="shared" si="31"/>
        <v>15</v>
      </c>
      <c r="C1476" s="26">
        <f t="shared" si="11"/>
        <v>19</v>
      </c>
      <c r="D1476" s="26"/>
      <c r="E1476" s="26">
        <f>plan_id</f>
        <v>510</v>
      </c>
      <c r="F1476" s="26">
        <f t="shared" si="1"/>
        <v>2012</v>
      </c>
      <c r="G1476" s="26">
        <f>VLOOKUP(INDIRECT(CHAR(39)&amp;$A1476&amp;CHAR(39)&amp;"!r2c"&amp;$C1476,0),variables,2,0)</f>
        <v>10935</v>
      </c>
      <c r="H1476" s="28" t="str">
        <f t="array" ref="H1476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</row>
    <row r="1477" ht="13.5" customHeight="1">
      <c r="A1477" s="26" t="s">
        <v>785</v>
      </c>
      <c r="B1477" s="26">
        <f t="shared" si="31"/>
        <v>15</v>
      </c>
      <c r="C1477" s="26">
        <f t="shared" si="11"/>
        <v>20</v>
      </c>
      <c r="D1477" s="26"/>
      <c r="E1477" s="26">
        <f>plan_id</f>
        <v>510</v>
      </c>
      <c r="F1477" s="26">
        <f t="shared" si="1"/>
        <v>2012</v>
      </c>
      <c r="G1477" s="26">
        <f>VLOOKUP(INDIRECT(CHAR(39)&amp;$A1477&amp;CHAR(39)&amp;"!r2c"&amp;$C1477,0),variables,2,0)</f>
        <v>10937</v>
      </c>
      <c r="H1477" s="31" t="str">
        <f t="array" ref="H1477">IF(AND(G1477&gt;=10861,G1477&lt;=10863),TEXT(INDIRECT(CHAR(39)&amp;$A1477&amp;CHAR(39)&amp;"!r"&amp;$B1477&amp;"c"&amp;$C1477,0),"dd-mmm-yyyy"),(INDIRECT(CHAR(39)&amp;$A1477&amp;CHAR(39)&amp;"!r"&amp;$B1477&amp;"c"&amp;$C1477,0)))</f>
        <v/>
      </c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</row>
    <row r="1478" ht="13.5" customHeight="1">
      <c r="A1478" s="26" t="s">
        <v>785</v>
      </c>
      <c r="B1478" s="26">
        <f t="shared" si="31"/>
        <v>15</v>
      </c>
      <c r="C1478" s="26">
        <f t="shared" si="11"/>
        <v>21</v>
      </c>
      <c r="D1478" s="26"/>
      <c r="E1478" s="26">
        <f>plan_id</f>
        <v>510</v>
      </c>
      <c r="F1478" s="26">
        <f t="shared" si="1"/>
        <v>2012</v>
      </c>
      <c r="G1478" s="26">
        <f>VLOOKUP(INDIRECT(CHAR(39)&amp;$A1478&amp;CHAR(39)&amp;"!r2c"&amp;$C1478,0),variables,2,0)</f>
        <v>10938</v>
      </c>
      <c r="H1478" s="31" t="str">
        <f t="array" ref="H1478">IF(AND(G1478&gt;=10861,G1478&lt;=10863),TEXT(INDIRECT(CHAR(39)&amp;$A1478&amp;CHAR(39)&amp;"!r"&amp;$B1478&amp;"c"&amp;$C1478,0),"dd-mmm-yyyy"),(INDIRECT(CHAR(39)&amp;$A1478&amp;CHAR(39)&amp;"!r"&amp;$B1478&amp;"c"&amp;$C1478,0)))</f>
        <v/>
      </c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</row>
    <row r="1479" ht="13.5" customHeight="1">
      <c r="A1479" s="26" t="s">
        <v>785</v>
      </c>
      <c r="B1479" s="26">
        <f t="shared" si="31"/>
        <v>15</v>
      </c>
      <c r="C1479" s="26">
        <f t="shared" si="11"/>
        <v>22</v>
      </c>
      <c r="D1479" s="26"/>
      <c r="E1479" s="26">
        <f>plan_id</f>
        <v>510</v>
      </c>
      <c r="F1479" s="26">
        <f t="shared" si="1"/>
        <v>2012</v>
      </c>
      <c r="G1479" s="26">
        <f>VLOOKUP(INDIRECT(CHAR(39)&amp;$A1479&amp;CHAR(39)&amp;"!r2c"&amp;$C1479,0),variables,2,0)</f>
        <v>11007</v>
      </c>
      <c r="H1479" s="28" t="str">
        <f t="array" ref="H1479">IF(AND(G1479&gt;=10861,G1479&lt;=10863),TEXT(INDIRECT(CHAR(39)&amp;$A1479&amp;CHAR(39)&amp;"!r"&amp;$B1479&amp;"c"&amp;$C1479,0),"dd-mmm-yyyy"),(INDIRECT(CHAR(39)&amp;$A1479&amp;CHAR(39)&amp;"!r"&amp;$B1479&amp;"c"&amp;$C1479,0)))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</row>
    <row r="1480" ht="13.5" customHeight="1">
      <c r="A1480" s="26" t="s">
        <v>785</v>
      </c>
      <c r="B1480" s="26">
        <f t="shared" si="31"/>
        <v>15</v>
      </c>
      <c r="C1480" s="26">
        <f t="shared" si="11"/>
        <v>23</v>
      </c>
      <c r="D1480" s="26"/>
      <c r="E1480" s="26">
        <f>plan_id</f>
        <v>510</v>
      </c>
      <c r="F1480" s="26">
        <f t="shared" si="1"/>
        <v>2012</v>
      </c>
      <c r="G1480" s="26">
        <f>VLOOKUP(INDIRECT(CHAR(39)&amp;$A1480&amp;CHAR(39)&amp;"!r2c"&amp;$C1480,0),variables,2,0)</f>
        <v>10941</v>
      </c>
      <c r="H1480" s="28" t="str">
        <f t="array" ref="H1480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</row>
    <row r="1481" ht="13.5" customHeight="1">
      <c r="A1481" s="26" t="s">
        <v>785</v>
      </c>
      <c r="B1481" s="26">
        <f t="shared" si="31"/>
        <v>15</v>
      </c>
      <c r="C1481" s="26">
        <f t="shared" si="11"/>
        <v>24</v>
      </c>
      <c r="D1481" s="26"/>
      <c r="E1481" s="26">
        <f>plan_id</f>
        <v>510</v>
      </c>
      <c r="F1481" s="26">
        <f t="shared" si="1"/>
        <v>2012</v>
      </c>
      <c r="G1481" s="26">
        <f>VLOOKUP(INDIRECT(CHAR(39)&amp;$A1481&amp;CHAR(39)&amp;"!r2c"&amp;$C1481,0),variables,2,0)</f>
        <v>10942</v>
      </c>
      <c r="H1481" s="28" t="str">
        <f t="array" ref="H148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6"/>
      <c r="T1481" s="26"/>
      <c r="U1481" s="26"/>
      <c r="V1481" s="26"/>
      <c r="W1481" s="26"/>
      <c r="X1481" s="26"/>
      <c r="Y1481" s="26"/>
      <c r="Z1481" s="26"/>
    </row>
    <row r="1482" ht="13.5" customHeight="1">
      <c r="A1482" s="26" t="s">
        <v>785</v>
      </c>
      <c r="B1482" s="26">
        <f t="shared" si="31"/>
        <v>15</v>
      </c>
      <c r="C1482" s="26">
        <f t="shared" si="11"/>
        <v>25</v>
      </c>
      <c r="D1482" s="26"/>
      <c r="E1482" s="26">
        <f>plan_id</f>
        <v>510</v>
      </c>
      <c r="F1482" s="26">
        <f t="shared" si="1"/>
        <v>2012</v>
      </c>
      <c r="G1482" s="26">
        <f>VLOOKUP(INDIRECT(CHAR(39)&amp;$A1482&amp;CHAR(39)&amp;"!r2c"&amp;$C1482,0),variables,2,0)</f>
        <v>10701</v>
      </c>
      <c r="H1482" s="31" t="str">
        <f t="array" ref="H1482">IF(AND(G1482&gt;=10861,G1482&lt;=10863),TEXT(INDIRECT(CHAR(39)&amp;$A1482&amp;CHAR(39)&amp;"!r"&amp;$B1482&amp;"c"&amp;$C1482,0),"dd-mmm-yyyy"),(INDIRECT(CHAR(39)&amp;$A1482&amp;CHAR(39)&amp;"!r"&amp;$B1482&amp;"c"&amp;$C1482,0)))</f>
        <v>Tier 1: 3.00%, Tier 2: Lesser of 3% or one-half the increase in the cpi-u</v>
      </c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  <c r="S1482" s="26"/>
      <c r="T1482" s="26"/>
      <c r="U1482" s="26"/>
      <c r="V1482" s="26"/>
      <c r="W1482" s="26"/>
      <c r="X1482" s="26"/>
      <c r="Y1482" s="26"/>
      <c r="Z1482" s="26"/>
    </row>
    <row r="1483" ht="13.5" customHeight="1">
      <c r="A1483" s="26" t="s">
        <v>785</v>
      </c>
      <c r="B1483" s="26">
        <f t="shared" si="31"/>
        <v>15</v>
      </c>
      <c r="C1483" s="26">
        <f t="shared" si="11"/>
        <v>26</v>
      </c>
      <c r="D1483" s="26"/>
      <c r="E1483" s="26">
        <f>plan_id</f>
        <v>510</v>
      </c>
      <c r="F1483" s="26">
        <f t="shared" si="1"/>
        <v>2012</v>
      </c>
      <c r="G1483" s="26">
        <f>VLOOKUP(INDIRECT(CHAR(39)&amp;$A1483&amp;CHAR(39)&amp;"!r2c"&amp;$C1483,0),variables,2,0)</f>
        <v>10702</v>
      </c>
      <c r="H1483" s="31" t="str">
        <f t="array" ref="H1483">IF(AND(G1483&gt;=10861,G1483&lt;=10863),TEXT(INDIRECT(CHAR(39)&amp;$A1483&amp;CHAR(39)&amp;"!r"&amp;$B1483&amp;"c"&amp;$C1483,0),"dd-mmm-yyyy"),(INDIRECT(CHAR(39)&amp;$A1483&amp;CHAR(39)&amp;"!r"&amp;$B1483&amp;"c"&amp;$C1483,0)))</f>
        <v/>
      </c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</row>
    <row r="1484" ht="13.5" customHeight="1">
      <c r="A1484" s="26" t="s">
        <v>785</v>
      </c>
      <c r="B1484" s="26">
        <f t="shared" si="31"/>
        <v>15</v>
      </c>
      <c r="C1484" s="26">
        <f t="shared" si="11"/>
        <v>27</v>
      </c>
      <c r="D1484" s="26"/>
      <c r="E1484" s="26">
        <f>plan_id</f>
        <v>510</v>
      </c>
      <c r="F1484" s="26">
        <f t="shared" si="1"/>
        <v>2012</v>
      </c>
      <c r="G1484" s="26">
        <f>VLOOKUP(INDIRECT(CHAR(39)&amp;$A1484&amp;CHAR(39)&amp;"!r2c"&amp;$C1484,0),variables,2,0)</f>
        <v>10943</v>
      </c>
      <c r="H1484" s="31" t="str">
        <f t="array" ref="H1484">IF(AND(G1484&gt;=10861,G1484&lt;=10863),TEXT(INDIRECT(CHAR(39)&amp;$A1484&amp;CHAR(39)&amp;"!r"&amp;$B1484&amp;"c"&amp;$C1484,0),"dd-mmm-yyyy"),(INDIRECT(CHAR(39)&amp;$A1484&amp;CHAR(39)&amp;"!r"&amp;$B1484&amp;"c"&amp;$C1484,0)))</f>
        <v/>
      </c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  <c r="S1484" s="26"/>
      <c r="T1484" s="26"/>
      <c r="U1484" s="26"/>
      <c r="V1484" s="26"/>
      <c r="W1484" s="26"/>
      <c r="X1484" s="26"/>
      <c r="Y1484" s="26"/>
      <c r="Z1484" s="26"/>
    </row>
    <row r="1485" ht="13.5" customHeight="1">
      <c r="A1485" s="26" t="s">
        <v>785</v>
      </c>
      <c r="B1485" s="26">
        <f t="shared" si="31"/>
        <v>15</v>
      </c>
      <c r="C1485" s="26">
        <f t="shared" si="11"/>
        <v>28</v>
      </c>
      <c r="D1485" s="26"/>
      <c r="E1485" s="26">
        <f>plan_id</f>
        <v>510</v>
      </c>
      <c r="F1485" s="26">
        <f t="shared" si="1"/>
        <v>2012</v>
      </c>
      <c r="G1485" s="26">
        <f>VLOOKUP(INDIRECT(CHAR(39)&amp;$A1485&amp;CHAR(39)&amp;"!r2c"&amp;$C1485,0),variables,2,0)</f>
        <v>10944</v>
      </c>
      <c r="H1485" s="28" t="str">
        <f t="array" ref="H1485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6"/>
      <c r="T1485" s="26"/>
      <c r="U1485" s="26"/>
      <c r="V1485" s="26"/>
      <c r="W1485" s="26"/>
      <c r="X1485" s="26"/>
      <c r="Y1485" s="26"/>
      <c r="Z1485" s="26"/>
    </row>
    <row r="1486" ht="13.5" customHeight="1">
      <c r="A1486" s="26" t="s">
        <v>785</v>
      </c>
      <c r="B1486" s="26">
        <f t="shared" si="31"/>
        <v>15</v>
      </c>
      <c r="C1486" s="26">
        <f t="shared" si="11"/>
        <v>29</v>
      </c>
      <c r="D1486" s="26"/>
      <c r="E1486" s="26">
        <f>plan_id</f>
        <v>510</v>
      </c>
      <c r="F1486" s="26">
        <f t="shared" si="1"/>
        <v>2012</v>
      </c>
      <c r="G1486" s="26">
        <f>VLOOKUP(INDIRECT(CHAR(39)&amp;$A1486&amp;CHAR(39)&amp;"!r2c"&amp;$C1486,0),variables,2,0)</f>
        <v>10945</v>
      </c>
      <c r="H1486" s="28" t="str">
        <f t="array" ref="H1486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</row>
    <row r="1487" ht="13.5" customHeight="1">
      <c r="A1487" s="26" t="s">
        <v>785</v>
      </c>
      <c r="B1487" s="26">
        <f t="shared" si="31"/>
        <v>15</v>
      </c>
      <c r="C1487" s="26">
        <f t="shared" si="11"/>
        <v>30</v>
      </c>
      <c r="D1487" s="26"/>
      <c r="E1487" s="26">
        <f>plan_id</f>
        <v>510</v>
      </c>
      <c r="F1487" s="26">
        <f t="shared" si="1"/>
        <v>2012</v>
      </c>
      <c r="G1487" s="26">
        <f>VLOOKUP(INDIRECT(CHAR(39)&amp;$A1487&amp;CHAR(39)&amp;"!r2c"&amp;$C1487,0),variables,2,0)</f>
        <v>10947</v>
      </c>
      <c r="H1487" s="28" t="str">
        <f t="array" ref="H1487">IF(AND(G1487&gt;=10861,G1487&lt;=10863),TEXT(INDIRECT(CHAR(39)&amp;$A1487&amp;CHAR(39)&amp;"!r"&amp;$B1487&amp;"c"&amp;$C1487,0),"dd-mmm-yyyy"),(INDIRECT(CHAR(39)&amp;$A1487&amp;CHAR(39)&amp;"!r"&amp;$B1487&amp;"c"&amp;$C1487,0)))</f>
        <v/>
      </c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</row>
    <row r="1488" ht="13.5" customHeight="1">
      <c r="A1488" s="26" t="s">
        <v>785</v>
      </c>
      <c r="B1488" s="26">
        <f t="shared" si="31"/>
        <v>15</v>
      </c>
      <c r="C1488" s="26">
        <f t="shared" si="11"/>
        <v>31</v>
      </c>
      <c r="D1488" s="26"/>
      <c r="E1488" s="26">
        <f>plan_id</f>
        <v>510</v>
      </c>
      <c r="F1488" s="26">
        <f t="shared" si="1"/>
        <v>2012</v>
      </c>
      <c r="G1488" s="26">
        <f>VLOOKUP(INDIRECT(CHAR(39)&amp;$A1488&amp;CHAR(39)&amp;"!r2c"&amp;$C1488,0),variables,2,0)</f>
        <v>10948</v>
      </c>
      <c r="H1488" s="28" t="str">
        <f t="array" ref="H1488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26"/>
      <c r="T1488" s="26"/>
      <c r="U1488" s="26"/>
      <c r="V1488" s="26"/>
      <c r="W1488" s="26"/>
      <c r="X1488" s="26"/>
      <c r="Y1488" s="26"/>
      <c r="Z1488" s="26"/>
    </row>
    <row r="1489" ht="13.5" customHeight="1">
      <c r="A1489" s="26" t="s">
        <v>785</v>
      </c>
      <c r="B1489" s="26">
        <f t="shared" si="31"/>
        <v>15</v>
      </c>
      <c r="C1489" s="26">
        <f t="shared" si="11"/>
        <v>32</v>
      </c>
      <c r="D1489" s="26"/>
      <c r="E1489" s="26">
        <f>plan_id</f>
        <v>510</v>
      </c>
      <c r="F1489" s="26">
        <f t="shared" si="1"/>
        <v>2012</v>
      </c>
      <c r="G1489" s="26">
        <f>VLOOKUP(INDIRECT(CHAR(39)&amp;$A1489&amp;CHAR(39)&amp;"!r2c"&amp;$C1489,0),variables,2,0)</f>
        <v>10949</v>
      </c>
      <c r="H1489" s="28" t="str">
        <f t="array" ref="H1489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  <c r="T1489" s="26"/>
      <c r="U1489" s="26"/>
      <c r="V1489" s="26"/>
      <c r="W1489" s="26"/>
      <c r="X1489" s="26"/>
      <c r="Y1489" s="26"/>
      <c r="Z1489" s="26"/>
    </row>
    <row r="1490" ht="13.5" customHeight="1">
      <c r="A1490" s="26" t="s">
        <v>785</v>
      </c>
      <c r="B1490" s="26">
        <f t="shared" si="31"/>
        <v>15</v>
      </c>
      <c r="C1490" s="26">
        <f t="shared" si="11"/>
        <v>33</v>
      </c>
      <c r="D1490" s="26"/>
      <c r="E1490" s="26">
        <f>plan_id</f>
        <v>510</v>
      </c>
      <c r="F1490" s="26">
        <f t="shared" si="1"/>
        <v>2012</v>
      </c>
      <c r="G1490" s="26">
        <f>VLOOKUP(INDIRECT(CHAR(39)&amp;$A1490&amp;CHAR(39)&amp;"!r2c"&amp;$C1490,0),variables,2,0)</f>
        <v>10951</v>
      </c>
      <c r="H1490" s="28" t="str">
        <f t="array" ref="H1490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6"/>
      <c r="T1490" s="26"/>
      <c r="U1490" s="26"/>
      <c r="V1490" s="26"/>
      <c r="W1490" s="26"/>
      <c r="X1490" s="26"/>
      <c r="Y1490" s="26"/>
      <c r="Z1490" s="26"/>
    </row>
    <row r="1491" ht="13.5" customHeight="1">
      <c r="A1491" s="26" t="s">
        <v>785</v>
      </c>
      <c r="B1491" s="26">
        <f t="shared" si="31"/>
        <v>15</v>
      </c>
      <c r="C1491" s="26">
        <f t="shared" si="11"/>
        <v>34</v>
      </c>
      <c r="D1491" s="26"/>
      <c r="E1491" s="26">
        <f>plan_id</f>
        <v>510</v>
      </c>
      <c r="F1491" s="26">
        <f t="shared" si="1"/>
        <v>2012</v>
      </c>
      <c r="G1491" s="26">
        <f>VLOOKUP(INDIRECT(CHAR(39)&amp;$A1491&amp;CHAR(39)&amp;"!r2c"&amp;$C1491,0),variables,2,0)</f>
        <v>10950</v>
      </c>
      <c r="H1491" s="28" t="str">
        <f t="array" ref="H1491">IF(AND(G1491&gt;=10861,G1491&lt;=10863),TEXT(INDIRECT(CHAR(39)&amp;$A1491&amp;CHAR(39)&amp;"!r"&amp;$B1491&amp;"c"&amp;$C1491,0),"dd-mmm-yyyy"),(INDIRECT(CHAR(39)&amp;$A1491&amp;CHAR(39)&amp;"!r"&amp;$B1491&amp;"c"&amp;$C1491,0)))</f>
        <v/>
      </c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</row>
    <row r="1492" ht="13.5" customHeight="1">
      <c r="A1492" s="26" t="s">
        <v>785</v>
      </c>
      <c r="B1492" s="26">
        <f t="shared" si="31"/>
        <v>15</v>
      </c>
      <c r="C1492" s="26">
        <f t="shared" si="11"/>
        <v>35</v>
      </c>
      <c r="D1492" s="26"/>
      <c r="E1492" s="26">
        <f>plan_id</f>
        <v>510</v>
      </c>
      <c r="F1492" s="26">
        <f t="shared" si="1"/>
        <v>2012</v>
      </c>
      <c r="G1492" s="26">
        <f>VLOOKUP(INDIRECT(CHAR(39)&amp;$A1492&amp;CHAR(39)&amp;"!r2c"&amp;$C1492,0),variables,2,0)</f>
        <v>10954</v>
      </c>
      <c r="H1492" s="31">
        <f t="array" ref="H1492">IF(AND(G1492&gt;=10861,G1492&lt;=10863),TEXT(INDIRECT(CHAR(39)&amp;$A1492&amp;CHAR(39)&amp;"!r"&amp;$B1492&amp;"c"&amp;$C1492,0),"dd-mmm-yyyy"),(INDIRECT(CHAR(39)&amp;$A1492&amp;CHAR(39)&amp;"!r"&amp;$B1492&amp;"c"&amp;$C1492,0)))</f>
        <v>0.0325</v>
      </c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6"/>
      <c r="X1492" s="26"/>
      <c r="Y1492" s="26"/>
      <c r="Z1492" s="26"/>
    </row>
    <row r="1493" ht="13.5" customHeight="1">
      <c r="A1493" s="26" t="s">
        <v>785</v>
      </c>
      <c r="B1493" s="26">
        <f t="shared" si="31"/>
        <v>15</v>
      </c>
      <c r="C1493" s="26">
        <f t="shared" si="11"/>
        <v>36</v>
      </c>
      <c r="D1493" s="26"/>
      <c r="E1493" s="26">
        <f>plan_id</f>
        <v>510</v>
      </c>
      <c r="F1493" s="26">
        <f t="shared" si="1"/>
        <v>2012</v>
      </c>
      <c r="G1493" s="26">
        <f>VLOOKUP(INDIRECT(CHAR(39)&amp;$A1493&amp;CHAR(39)&amp;"!r2c"&amp;$C1493,0),variables,2,0)</f>
        <v>10955</v>
      </c>
      <c r="H1493" s="31">
        <f t="array" ref="H1493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  <c r="S1493" s="26"/>
      <c r="T1493" s="26"/>
      <c r="U1493" s="26"/>
      <c r="V1493" s="26"/>
      <c r="W1493" s="26"/>
      <c r="X1493" s="26"/>
      <c r="Y1493" s="26"/>
      <c r="Z1493" s="26"/>
    </row>
    <row r="1494" ht="13.5" customHeight="1">
      <c r="A1494" s="26" t="s">
        <v>785</v>
      </c>
      <c r="B1494" s="26">
        <f t="shared" si="31"/>
        <v>15</v>
      </c>
      <c r="C1494" s="26">
        <f t="shared" si="11"/>
        <v>37</v>
      </c>
      <c r="D1494" s="26"/>
      <c r="E1494" s="26">
        <f>plan_id</f>
        <v>510</v>
      </c>
      <c r="F1494" s="26">
        <f t="shared" si="1"/>
        <v>2012</v>
      </c>
      <c r="G1494" s="26">
        <f>VLOOKUP(INDIRECT(CHAR(39)&amp;$A1494&amp;CHAR(39)&amp;"!r2c"&amp;$C1494,0),variables,2,0)</f>
        <v>10956</v>
      </c>
      <c r="H1494" s="31" t="str">
        <f t="array" ref="H1494">IF(AND(G1494&gt;=10861,G1494&lt;=10863),TEXT(INDIRECT(CHAR(39)&amp;$A1494&amp;CHAR(39)&amp;"!r"&amp;$B1494&amp;"c"&amp;$C1494,0),"dd-mmm-yyyy"),(INDIRECT(CHAR(39)&amp;$A1494&amp;CHAR(39)&amp;"!r"&amp;$B1494&amp;"c"&amp;$C1494,0)))</f>
        <v/>
      </c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  <c r="S1494" s="26"/>
      <c r="T1494" s="26"/>
      <c r="U1494" s="26"/>
      <c r="V1494" s="26"/>
      <c r="W1494" s="26"/>
      <c r="X1494" s="26"/>
      <c r="Y1494" s="26"/>
      <c r="Z1494" s="26"/>
    </row>
    <row r="1495" ht="13.5" customHeight="1">
      <c r="A1495" s="26" t="s">
        <v>785</v>
      </c>
      <c r="B1495" s="26">
        <f t="shared" si="31"/>
        <v>15</v>
      </c>
      <c r="C1495" s="26">
        <f t="shared" si="11"/>
        <v>38</v>
      </c>
      <c r="D1495" s="26"/>
      <c r="E1495" s="26">
        <f>plan_id</f>
        <v>510</v>
      </c>
      <c r="F1495" s="26">
        <f t="shared" si="1"/>
        <v>2012</v>
      </c>
      <c r="G1495" s="26">
        <f>VLOOKUP(INDIRECT(CHAR(39)&amp;$A1495&amp;CHAR(39)&amp;"!r2c"&amp;$C1495,0),variables,2,0)</f>
        <v>10959</v>
      </c>
      <c r="H1495" s="28" t="str">
        <f t="array" ref="H1495">IF(AND(G1495&gt;=10861,G1495&lt;=10863),TEXT(INDIRECT(CHAR(39)&amp;$A1495&amp;CHAR(39)&amp;"!r"&amp;$B1495&amp;"c"&amp;$C1495,0),"dd-mmm-yyyy"),(INDIRECT(CHAR(39)&amp;$A1495&amp;CHAR(39)&amp;"!r"&amp;$B1495&amp;"c"&amp;$C1495,0)))</f>
        <v>5.00% – 10.15%</v>
      </c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26"/>
      <c r="T1495" s="26"/>
      <c r="U1495" s="26"/>
      <c r="V1495" s="26"/>
      <c r="W1495" s="26"/>
      <c r="X1495" s="26"/>
      <c r="Y1495" s="26"/>
      <c r="Z1495" s="26"/>
    </row>
    <row r="1496" ht="13.5" customHeight="1">
      <c r="A1496" s="26" t="s">
        <v>785</v>
      </c>
      <c r="B1496" s="26">
        <f t="shared" si="31"/>
        <v>15</v>
      </c>
      <c r="C1496" s="26">
        <f t="shared" si="11"/>
        <v>39</v>
      </c>
      <c r="D1496" s="26"/>
      <c r="E1496" s="26">
        <f>plan_id</f>
        <v>510</v>
      </c>
      <c r="F1496" s="26">
        <f t="shared" si="1"/>
        <v>2012</v>
      </c>
      <c r="G1496" s="26">
        <f>VLOOKUP(INDIRECT(CHAR(39)&amp;$A1496&amp;CHAR(39)&amp;"!r2c"&amp;$C1496,0),variables,2,0)</f>
        <v>10962</v>
      </c>
      <c r="H1496" s="28" t="str">
        <f t="array" ref="H1496">IF(AND(G1496&gt;=10861,G1496&lt;=10863),TEXT(INDIRECT(CHAR(39)&amp;$A1496&amp;CHAR(39)&amp;"!r"&amp;$B1496&amp;"c"&amp;$C1496,0),"dd-mmm-yyyy"),(INDIRECT(CHAR(39)&amp;$A1496&amp;CHAR(39)&amp;"!r"&amp;$B1496&amp;"c"&amp;$C1496,0)))</f>
        <v>Pg.No 43</v>
      </c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</row>
    <row r="1497" ht="13.5" customHeight="1">
      <c r="A1497" s="26" t="s">
        <v>785</v>
      </c>
      <c r="B1497" s="26">
        <f t="shared" si="31"/>
        <v>15</v>
      </c>
      <c r="C1497" s="26">
        <f t="shared" si="11"/>
        <v>40</v>
      </c>
      <c r="D1497" s="26"/>
      <c r="E1497" s="26">
        <f>plan_id</f>
        <v>510</v>
      </c>
      <c r="F1497" s="26">
        <f t="shared" si="1"/>
        <v>2012</v>
      </c>
      <c r="G1497" s="26">
        <f>VLOOKUP(INDIRECT(CHAR(39)&amp;$A1497&amp;CHAR(39)&amp;"!r2c"&amp;$C1497,0),variables,2,0)</f>
        <v>10964</v>
      </c>
      <c r="H1497" s="28" t="str">
        <f t="array" ref="H1497">IF(AND(G1497&gt;=10861,G1497&lt;=10863),TEXT(INDIRECT(CHAR(39)&amp;$A1497&amp;CHAR(39)&amp;"!r"&amp;$B1497&amp;"c"&amp;$C1497,0),"dd-mmm-yyyy"),(INDIRECT(CHAR(39)&amp;$A1497&amp;CHAR(39)&amp;"!r"&amp;$B1497&amp;"c"&amp;$C1497,0)))</f>
        <v>Pg.No 44, 45</v>
      </c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  <c r="S1497" s="26"/>
      <c r="T1497" s="26"/>
      <c r="U1497" s="26"/>
      <c r="V1497" s="26"/>
      <c r="W1497" s="26"/>
      <c r="X1497" s="26"/>
      <c r="Y1497" s="26"/>
      <c r="Z1497" s="26"/>
    </row>
    <row r="1498" ht="13.5" customHeight="1">
      <c r="A1498" s="26" t="s">
        <v>785</v>
      </c>
      <c r="B1498" s="26">
        <f t="shared" si="31"/>
        <v>15</v>
      </c>
      <c r="C1498" s="26">
        <f t="shared" si="11"/>
        <v>41</v>
      </c>
      <c r="D1498" s="26"/>
      <c r="E1498" s="26">
        <f>plan_id</f>
        <v>510</v>
      </c>
      <c r="F1498" s="26">
        <f t="shared" si="1"/>
        <v>2012</v>
      </c>
      <c r="G1498" s="26">
        <f>VLOOKUP(INDIRECT(CHAR(39)&amp;$A1498&amp;CHAR(39)&amp;"!r2c"&amp;$C1498,0),variables,2,0)</f>
        <v>10967</v>
      </c>
      <c r="H1498" s="28" t="str">
        <f t="array" ref="H1498">IF(AND(G1498&gt;=10861,G1498&lt;=10863),TEXT(INDIRECT(CHAR(39)&amp;$A1498&amp;CHAR(39)&amp;"!r"&amp;$B1498&amp;"c"&amp;$C1498,0),"dd-mmm-yyyy"),(INDIRECT(CHAR(39)&amp;$A1498&amp;CHAR(39)&amp;"!r"&amp;$B1498&amp;"c"&amp;$C1498,0)))</f>
        <v>RP - 2000 </v>
      </c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</row>
    <row r="1499" ht="13.5" customHeight="1">
      <c r="A1499" s="26" t="s">
        <v>785</v>
      </c>
      <c r="B1499" s="26">
        <f t="shared" si="31"/>
        <v>15</v>
      </c>
      <c r="C1499" s="26">
        <f t="shared" si="11"/>
        <v>42</v>
      </c>
      <c r="D1499" s="26"/>
      <c r="E1499" s="26">
        <f>plan_id</f>
        <v>510</v>
      </c>
      <c r="F1499" s="26">
        <f t="shared" si="1"/>
        <v>2012</v>
      </c>
      <c r="G1499" s="26">
        <f>VLOOKUP(INDIRECT(CHAR(39)&amp;$A1499&amp;CHAR(39)&amp;"!r2c"&amp;$C1499,0),variables,2,0)</f>
        <v>10968</v>
      </c>
      <c r="H1499" s="28">
        <f t="array" ref="H1499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</row>
    <row r="1500" ht="13.5" customHeight="1">
      <c r="A1500" s="26" t="s">
        <v>785</v>
      </c>
      <c r="B1500" s="26">
        <f t="shared" si="31"/>
        <v>15</v>
      </c>
      <c r="C1500" s="26">
        <f t="shared" si="11"/>
        <v>43</v>
      </c>
      <c r="D1500" s="26"/>
      <c r="E1500" s="26">
        <f>plan_id</f>
        <v>510</v>
      </c>
      <c r="F1500" s="26">
        <f t="shared" si="1"/>
        <v>2012</v>
      </c>
      <c r="G1500" s="26">
        <f>VLOOKUP(INDIRECT(CHAR(39)&amp;$A1500&amp;CHAR(39)&amp;"!r2c"&amp;$C1500,0),variables,2,0)</f>
        <v>10969</v>
      </c>
      <c r="H1500" s="28" t="str">
        <f t="array" ref="H1500">IF(AND(G1500&gt;=10861,G1500&lt;=10863),TEXT(INDIRECT(CHAR(39)&amp;$A1500&amp;CHAR(39)&amp;"!r"&amp;$B1500&amp;"c"&amp;$C1500,0),"dd-mmm-yyyy"),(INDIRECT(CHAR(39)&amp;$A1500&amp;CHAR(39)&amp;"!r"&amp;$B1500&amp;"c"&amp;$C1500,0)))</f>
        <v>Projected 9 years using scale AA</v>
      </c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6"/>
      <c r="T1500" s="26"/>
      <c r="U1500" s="26"/>
      <c r="V1500" s="26"/>
      <c r="W1500" s="26"/>
      <c r="X1500" s="26"/>
      <c r="Y1500" s="26"/>
      <c r="Z1500" s="26"/>
    </row>
    <row r="1501" ht="13.5" customHeight="1">
      <c r="A1501" s="26" t="s">
        <v>785</v>
      </c>
      <c r="B1501" s="26">
        <f t="shared" si="31"/>
        <v>15</v>
      </c>
      <c r="C1501" s="26">
        <f t="shared" si="11"/>
        <v>44</v>
      </c>
      <c r="D1501" s="26"/>
      <c r="E1501" s="26">
        <f>plan_id</f>
        <v>510</v>
      </c>
      <c r="F1501" s="26">
        <f t="shared" si="1"/>
        <v>2012</v>
      </c>
      <c r="G1501" s="26">
        <f>VLOOKUP(INDIRECT(CHAR(39)&amp;$A1501&amp;CHAR(39)&amp;"!r2c"&amp;$C1501,0),variables,2,0)</f>
        <v>10970</v>
      </c>
      <c r="H1501" s="28" t="str">
        <f t="array" ref="H1501">IF(AND(G1501&gt;=10861,G1501&lt;=10863),TEXT(INDIRECT(CHAR(39)&amp;$A1501&amp;CHAR(39)&amp;"!r"&amp;$B1501&amp;"c"&amp;$C1501,0),"dd-mmm-yyyy"),(INDIRECT(CHAR(39)&amp;$A1501&amp;CHAR(39)&amp;"!r"&amp;$B1501&amp;"c"&amp;$C1501,0)))</f>
        <v>Annuitants - Male: 2 years; Beneficiaries - Male &amp; Female:  1 year</v>
      </c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  <c r="S1501" s="26"/>
      <c r="T1501" s="26"/>
      <c r="U1501" s="26"/>
      <c r="V1501" s="26"/>
      <c r="W1501" s="26"/>
      <c r="X1501" s="26"/>
      <c r="Y1501" s="26"/>
      <c r="Z1501" s="26"/>
    </row>
    <row r="1502" ht="13.5" customHeight="1">
      <c r="A1502" s="26" t="s">
        <v>785</v>
      </c>
      <c r="B1502" s="26">
        <f t="shared" si="31"/>
        <v>15</v>
      </c>
      <c r="C1502" s="26">
        <f t="shared" si="11"/>
        <v>45</v>
      </c>
      <c r="D1502" s="26"/>
      <c r="E1502" s="26">
        <f>plan_id</f>
        <v>510</v>
      </c>
      <c r="F1502" s="26">
        <f t="shared" si="1"/>
        <v>2012</v>
      </c>
      <c r="G1502" s="26">
        <f>VLOOKUP(INDIRECT(CHAR(39)&amp;$A1502&amp;CHAR(39)&amp;"!r2c"&amp;$C1502,0),variables,2,0)</f>
        <v>10971</v>
      </c>
      <c r="H1502" s="28" t="str">
        <f t="array" ref="H1502">IF(AND(G1502&gt;=10861,G1502&lt;=10863),TEXT(INDIRECT(CHAR(39)&amp;$A1502&amp;CHAR(39)&amp;"!r"&amp;$B1502&amp;"c"&amp;$C1502,0),"dd-mmm-yyyy"),(INDIRECT(CHAR(39)&amp;$A1502&amp;CHAR(39)&amp;"!r"&amp;$B1502&amp;"c"&amp;$C1502,0)))</f>
        <v/>
      </c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  <c r="S1502" s="26"/>
      <c r="T1502" s="26"/>
      <c r="U1502" s="26"/>
      <c r="V1502" s="26"/>
      <c r="W1502" s="26"/>
      <c r="X1502" s="26"/>
      <c r="Y1502" s="26"/>
      <c r="Z1502" s="26"/>
    </row>
    <row r="1503" ht="13.5" customHeight="1">
      <c r="A1503" s="26" t="s">
        <v>785</v>
      </c>
      <c r="B1503" s="26">
        <f t="shared" si="31"/>
        <v>15</v>
      </c>
      <c r="C1503" s="26">
        <f t="shared" si="11"/>
        <v>46</v>
      </c>
      <c r="D1503" s="26"/>
      <c r="E1503" s="26">
        <f>plan_id</f>
        <v>510</v>
      </c>
      <c r="F1503" s="26">
        <f t="shared" si="1"/>
        <v>2012</v>
      </c>
      <c r="G1503" s="26">
        <f>VLOOKUP(INDIRECT(CHAR(39)&amp;$A1503&amp;CHAR(39)&amp;"!r2c"&amp;$C1503,0),variables,2,0)</f>
        <v>10972</v>
      </c>
      <c r="H1503" s="28" t="str">
        <f t="array" ref="H1503">IF(AND(G1503&gt;=10861,G1503&lt;=10863),TEXT(INDIRECT(CHAR(39)&amp;$A1503&amp;CHAR(39)&amp;"!r"&amp;$B1503&amp;"c"&amp;$C1503,0),"dd-mmm-yyyy"),(INDIRECT(CHAR(39)&amp;$A1503&amp;CHAR(39)&amp;"!r"&amp;$B1503&amp;"c"&amp;$C1503,0)))</f>
        <v>Level Percent Open</v>
      </c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  <c r="S1503" s="26"/>
      <c r="T1503" s="26"/>
      <c r="U1503" s="26"/>
      <c r="V1503" s="26"/>
      <c r="W1503" s="26"/>
      <c r="X1503" s="26"/>
      <c r="Y1503" s="26"/>
      <c r="Z1503" s="26"/>
    </row>
    <row r="1504" ht="13.5" customHeight="1">
      <c r="A1504" s="26" t="s">
        <v>785</v>
      </c>
      <c r="B1504" s="26">
        <f t="shared" si="31"/>
        <v>15</v>
      </c>
      <c r="C1504" s="26">
        <f t="shared" si="11"/>
        <v>47</v>
      </c>
      <c r="D1504" s="26"/>
      <c r="E1504" s="26">
        <f>plan_id</f>
        <v>510</v>
      </c>
      <c r="F1504" s="26">
        <f t="shared" si="1"/>
        <v>2012</v>
      </c>
      <c r="G1504" s="26">
        <f>VLOOKUP(INDIRECT(CHAR(39)&amp;$A1504&amp;CHAR(39)&amp;"!r2c"&amp;$C1504,0),variables,2,0)</f>
        <v>10973</v>
      </c>
      <c r="H1504" s="28" t="str">
        <f t="array" ref="H1504">IF(AND(G1504&gt;=10861,G1504&lt;=10863),TEXT(INDIRECT(CHAR(39)&amp;$A1504&amp;CHAR(39)&amp;"!r"&amp;$B1504&amp;"c"&amp;$C1504,0),"dd-mmm-yyyy"),(INDIRECT(CHAR(39)&amp;$A1504&amp;CHAR(39)&amp;"!r"&amp;$B1504&amp;"c"&amp;$C1504,0)))</f>
        <v>30 Years</v>
      </c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  <c r="S1504" s="26"/>
      <c r="T1504" s="26"/>
      <c r="U1504" s="26"/>
      <c r="V1504" s="26"/>
      <c r="W1504" s="26"/>
      <c r="X1504" s="26"/>
      <c r="Y1504" s="26"/>
      <c r="Z1504" s="26"/>
    </row>
    <row r="1505" ht="13.5" customHeight="1">
      <c r="A1505" s="26" t="s">
        <v>785</v>
      </c>
      <c r="B1505" s="26">
        <f t="shared" si="31"/>
        <v>15</v>
      </c>
      <c r="C1505" s="26">
        <f t="shared" si="11"/>
        <v>48</v>
      </c>
      <c r="D1505" s="26"/>
      <c r="E1505" s="26">
        <f>plan_id</f>
        <v>510</v>
      </c>
      <c r="F1505" s="26">
        <f t="shared" si="1"/>
        <v>2012</v>
      </c>
      <c r="G1505" s="26">
        <f>VLOOKUP(INDIRECT(CHAR(39)&amp;$A1505&amp;CHAR(39)&amp;"!r2c"&amp;$C1505,0),variables,2,0)</f>
        <v>10975</v>
      </c>
      <c r="H1505" s="28" t="str">
        <f t="array" ref="H1505">IF(AND(G1505&gt;=10861,G1505&lt;=10863),TEXT(INDIRECT(CHAR(39)&amp;$A1505&amp;CHAR(39)&amp;"!r"&amp;$B1505&amp;"c"&amp;$C1505,0),"dd-mmm-yyyy"),(INDIRECT(CHAR(39)&amp;$A1505&amp;CHAR(39)&amp;"!r"&amp;$B1505&amp;"c"&amp;$C1505,0)))</f>
        <v>PUC</v>
      </c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  <c r="S1505" s="26"/>
      <c r="T1505" s="26"/>
      <c r="U1505" s="26"/>
      <c r="V1505" s="26"/>
      <c r="W1505" s="26"/>
      <c r="X1505" s="26"/>
      <c r="Y1505" s="26"/>
      <c r="Z1505" s="26"/>
    </row>
    <row r="1506" ht="13.5" customHeight="1">
      <c r="A1506" s="26" t="s">
        <v>785</v>
      </c>
      <c r="B1506" s="26">
        <f t="shared" si="31"/>
        <v>15</v>
      </c>
      <c r="C1506" s="26">
        <f t="shared" si="11"/>
        <v>49</v>
      </c>
      <c r="D1506" s="26"/>
      <c r="E1506" s="26">
        <f>plan_id</f>
        <v>510</v>
      </c>
      <c r="F1506" s="26">
        <f t="shared" si="1"/>
        <v>2012</v>
      </c>
      <c r="G1506" s="26">
        <f>VLOOKUP(INDIRECT(CHAR(39)&amp;$A1506&amp;CHAR(39)&amp;"!r2c"&amp;$C1506,0),variables,2,0)</f>
        <v>10976</v>
      </c>
      <c r="H1506" s="31">
        <f t="array" ref="H1506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  <c r="S1506" s="26"/>
      <c r="T1506" s="26"/>
      <c r="U1506" s="26"/>
      <c r="V1506" s="26"/>
      <c r="W1506" s="26"/>
      <c r="X1506" s="26"/>
      <c r="Y1506" s="26"/>
      <c r="Z1506" s="26"/>
    </row>
    <row r="1507" ht="13.5" customHeight="1">
      <c r="A1507" s="26" t="s">
        <v>785</v>
      </c>
      <c r="B1507" s="26">
        <f t="shared" si="31"/>
        <v>15</v>
      </c>
      <c r="C1507" s="26">
        <f t="shared" si="11"/>
        <v>50</v>
      </c>
      <c r="D1507" s="26"/>
      <c r="E1507" s="26">
        <f>plan_id</f>
        <v>510</v>
      </c>
      <c r="F1507" s="26">
        <f t="shared" si="1"/>
        <v>2012</v>
      </c>
      <c r="G1507" s="26">
        <f>VLOOKUP(INDIRECT(CHAR(39)&amp;$A1507&amp;CHAR(39)&amp;"!r2c"&amp;$C1507,0),variables,2,0)</f>
        <v>10977</v>
      </c>
      <c r="H1507" s="28" t="str">
        <f t="array" ref="H1507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6"/>
      <c r="T1507" s="26"/>
      <c r="U1507" s="26"/>
      <c r="V1507" s="26"/>
      <c r="W1507" s="26"/>
      <c r="X1507" s="26"/>
      <c r="Y1507" s="26"/>
      <c r="Z1507" s="26"/>
    </row>
    <row r="1508" ht="13.5" customHeight="1">
      <c r="A1508" s="26" t="s">
        <v>785</v>
      </c>
      <c r="B1508" s="26">
        <f t="shared" si="31"/>
        <v>15</v>
      </c>
      <c r="C1508" s="26">
        <f t="shared" si="11"/>
        <v>51</v>
      </c>
      <c r="D1508" s="26"/>
      <c r="E1508" s="26">
        <f>plan_id</f>
        <v>510</v>
      </c>
      <c r="F1508" s="26">
        <f t="shared" si="1"/>
        <v>2012</v>
      </c>
      <c r="G1508" s="26">
        <f>VLOOKUP(INDIRECT(CHAR(39)&amp;$A1508&amp;CHAR(39)&amp;"!r2c"&amp;$C1508,0),variables,2,0)</f>
        <v>10978</v>
      </c>
      <c r="H1508" s="31">
        <f t="array" ref="H1508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  <c r="S1508" s="26"/>
      <c r="T1508" s="26"/>
      <c r="U1508" s="26"/>
      <c r="V1508" s="26"/>
      <c r="W1508" s="26"/>
      <c r="X1508" s="26"/>
      <c r="Y1508" s="26"/>
      <c r="Z1508" s="26"/>
    </row>
    <row r="1509" ht="13.5" customHeight="1">
      <c r="A1509" s="26" t="s">
        <v>785</v>
      </c>
      <c r="B1509" s="26">
        <f t="shared" si="31"/>
        <v>15</v>
      </c>
      <c r="C1509" s="26">
        <f t="shared" si="11"/>
        <v>52</v>
      </c>
      <c r="D1509" s="26"/>
      <c r="E1509" s="26">
        <f>plan_id</f>
        <v>510</v>
      </c>
      <c r="F1509" s="26">
        <f t="shared" si="1"/>
        <v>2012</v>
      </c>
      <c r="G1509" s="26">
        <f>VLOOKUP(INDIRECT(CHAR(39)&amp;$A1509&amp;CHAR(39)&amp;"!r2c"&amp;$C1509,0),variables,2,0)</f>
        <v>10979</v>
      </c>
      <c r="H1509" s="28" t="str">
        <f t="array" ref="H1509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</row>
    <row r="1510" ht="13.5" customHeight="1">
      <c r="A1510" s="26" t="s">
        <v>785</v>
      </c>
      <c r="B1510" s="26">
        <f t="shared" si="31"/>
        <v>15</v>
      </c>
      <c r="C1510" s="26">
        <f t="shared" si="11"/>
        <v>53</v>
      </c>
      <c r="D1510" s="26"/>
      <c r="E1510" s="26">
        <f>plan_id</f>
        <v>510</v>
      </c>
      <c r="F1510" s="26">
        <f t="shared" si="1"/>
        <v>2012</v>
      </c>
      <c r="G1510" s="26">
        <f>VLOOKUP(INDIRECT(CHAR(39)&amp;$A1510&amp;CHAR(39)&amp;"!r2c"&amp;$C1510,0),variables,2,0)</f>
        <v>10980</v>
      </c>
      <c r="H1510" s="31">
        <f t="array" ref="H1510">IF(AND(G1510&gt;=10861,G1510&lt;=10863),TEXT(INDIRECT(CHAR(39)&amp;$A1510&amp;CHAR(39)&amp;"!r"&amp;$B1510&amp;"c"&amp;$C1510,0),"dd-mmm-yyyy"),(INDIRECT(CHAR(39)&amp;$A1510&amp;CHAR(39)&amp;"!r"&amp;$B1510&amp;"c"&amp;$C1510,0)))</f>
        <v>0.0364</v>
      </c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  <c r="S1510" s="26"/>
      <c r="T1510" s="26"/>
      <c r="U1510" s="26"/>
      <c r="V1510" s="26"/>
      <c r="W1510" s="26"/>
      <c r="X1510" s="26"/>
      <c r="Y1510" s="26"/>
      <c r="Z1510" s="26"/>
    </row>
    <row r="1511" ht="13.5" customHeight="1">
      <c r="A1511" s="26" t="s">
        <v>785</v>
      </c>
      <c r="B1511" s="26">
        <f t="shared" si="31"/>
        <v>15</v>
      </c>
      <c r="C1511" s="26">
        <f t="shared" si="11"/>
        <v>54</v>
      </c>
      <c r="D1511" s="26"/>
      <c r="E1511" s="26">
        <f>plan_id</f>
        <v>510</v>
      </c>
      <c r="F1511" s="26">
        <f t="shared" si="1"/>
        <v>2012</v>
      </c>
      <c r="G1511" s="26">
        <f>VLOOKUP(INDIRECT(CHAR(39)&amp;$A1511&amp;CHAR(39)&amp;"!r2c"&amp;$C1511,0),variables,2,0)</f>
        <v>10981</v>
      </c>
      <c r="H1511" s="31">
        <f t="array" ref="H1511">IF(AND(G1511&gt;=10861,G1511&lt;=10863),TEXT(INDIRECT(CHAR(39)&amp;$A1511&amp;CHAR(39)&amp;"!r"&amp;$B1511&amp;"c"&amp;$C1511,0),"dd-mmm-yyyy"),(INDIRECT(CHAR(39)&amp;$A1511&amp;CHAR(39)&amp;"!r"&amp;$B1511&amp;"c"&amp;$C1511,0)))</f>
        <v>0.0061</v>
      </c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  <c r="S1511" s="26"/>
      <c r="T1511" s="26"/>
      <c r="U1511" s="26"/>
      <c r="V1511" s="26"/>
      <c r="W1511" s="26"/>
      <c r="X1511" s="26"/>
      <c r="Y1511" s="26"/>
      <c r="Z1511" s="26"/>
    </row>
    <row r="1512" ht="13.5" customHeight="1">
      <c r="A1512" s="26" t="s">
        <v>785</v>
      </c>
      <c r="B1512" s="26">
        <f t="shared" si="31"/>
        <v>15</v>
      </c>
      <c r="C1512" s="26">
        <f t="shared" si="11"/>
        <v>55</v>
      </c>
      <c r="D1512" s="26"/>
      <c r="E1512" s="26">
        <f>plan_id</f>
        <v>510</v>
      </c>
      <c r="F1512" s="26">
        <f t="shared" si="1"/>
        <v>2012</v>
      </c>
      <c r="G1512" s="26">
        <f>VLOOKUP(INDIRECT(CHAR(39)&amp;$A1512&amp;CHAR(39)&amp;"!r2c"&amp;$C1512,0),variables,2,0)</f>
        <v>10706</v>
      </c>
      <c r="H1512" s="31">
        <f t="array" ref="H1512">IF(AND(G1512&gt;=10861,G1512&lt;=10863),TEXT(INDIRECT(CHAR(39)&amp;$A1512&amp;CHAR(39)&amp;"!r"&amp;$B1512&amp;"c"&amp;$C1512,0),"dd-mmm-yyyy"),(INDIRECT(CHAR(39)&amp;$A1512&amp;CHAR(39)&amp;"!r"&amp;$B1512&amp;"c"&amp;$C1512,0)))</f>
        <v>0.0005206339495</v>
      </c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  <c r="S1512" s="26"/>
      <c r="T1512" s="26"/>
      <c r="U1512" s="26"/>
      <c r="V1512" s="26"/>
      <c r="W1512" s="26"/>
      <c r="X1512" s="26"/>
      <c r="Y1512" s="26"/>
      <c r="Z1512" s="26"/>
    </row>
    <row r="1513" ht="13.5" customHeight="1">
      <c r="A1513" s="26" t="s">
        <v>785</v>
      </c>
      <c r="B1513" s="26">
        <f t="shared" si="31"/>
        <v>15</v>
      </c>
      <c r="C1513" s="26">
        <f t="shared" si="11"/>
        <v>56</v>
      </c>
      <c r="D1513" s="26"/>
      <c r="E1513" s="26">
        <f>plan_id</f>
        <v>510</v>
      </c>
      <c r="F1513" s="26">
        <f t="shared" si="1"/>
        <v>2012</v>
      </c>
      <c r="G1513" s="26">
        <f>VLOOKUP(INDIRECT(CHAR(39)&amp;$A1513&amp;CHAR(39)&amp;"!r2c"&amp;$C1513,0),variables,2,0)</f>
        <v>10983</v>
      </c>
      <c r="H1513" s="28" t="str">
        <f t="array" ref="H1513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  <c r="S1513" s="26"/>
      <c r="T1513" s="26"/>
      <c r="U1513" s="26"/>
      <c r="V1513" s="26"/>
      <c r="W1513" s="26"/>
      <c r="X1513" s="26"/>
      <c r="Y1513" s="26"/>
      <c r="Z1513" s="26"/>
    </row>
    <row r="1514" ht="13.5" customHeight="1">
      <c r="A1514" s="26" t="s">
        <v>785</v>
      </c>
      <c r="B1514" s="26">
        <f t="shared" si="31"/>
        <v>15</v>
      </c>
      <c r="C1514" s="26">
        <f t="shared" si="11"/>
        <v>57</v>
      </c>
      <c r="D1514" s="26"/>
      <c r="E1514" s="26">
        <f>plan_id</f>
        <v>510</v>
      </c>
      <c r="F1514" s="26">
        <f t="shared" si="1"/>
        <v>2012</v>
      </c>
      <c r="G1514" s="26">
        <f>VLOOKUP(INDIRECT(CHAR(39)&amp;$A1514&amp;CHAR(39)&amp;"!r2c"&amp;$C1514,0),variables,2,0)</f>
        <v>10989</v>
      </c>
      <c r="H1514" s="29">
        <f t="array" ref="H1514">IF(AND(G1514&gt;=10861,G1514&lt;=10863),TEXT(INDIRECT(CHAR(39)&amp;$A1514&amp;CHAR(39)&amp;"!r"&amp;$B1514&amp;"c"&amp;$C1514,0),"dd-mmm-yyyy"),(INDIRECT(CHAR(39)&amp;$A1514&amp;CHAR(39)&amp;"!r"&amp;$B1514&amp;"c"&amp;$C1514,0)))</f>
        <v>37945397000</v>
      </c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6"/>
      <c r="T1514" s="26"/>
      <c r="U1514" s="26"/>
      <c r="V1514" s="26"/>
      <c r="W1514" s="26"/>
      <c r="X1514" s="26"/>
      <c r="Y1514" s="26"/>
      <c r="Z1514" s="26"/>
    </row>
    <row r="1515" ht="13.5" customHeight="1">
      <c r="A1515" s="26" t="s">
        <v>785</v>
      </c>
      <c r="B1515" s="26">
        <f t="shared" si="31"/>
        <v>15</v>
      </c>
      <c r="C1515" s="26">
        <f t="shared" si="11"/>
        <v>58</v>
      </c>
      <c r="D1515" s="26"/>
      <c r="E1515" s="26">
        <f>plan_id</f>
        <v>510</v>
      </c>
      <c r="F1515" s="26">
        <f t="shared" si="1"/>
        <v>2012</v>
      </c>
      <c r="G1515" s="26">
        <f>VLOOKUP(INDIRECT(CHAR(39)&amp;$A1515&amp;CHAR(39)&amp;"!r2c"&amp;$C1515,0),variables,2,0)</f>
        <v>10990</v>
      </c>
      <c r="H1515" s="29">
        <f t="array" ref="H1515">IF(AND(G1515&gt;=10861,G1515&lt;=10863),TEXT(INDIRECT(CHAR(39)&amp;$A1515&amp;CHAR(39)&amp;"!r"&amp;$B1515&amp;"c"&amp;$C1515,0),"dd-mmm-yyyy"),(INDIRECT(CHAR(39)&amp;$A1515&amp;CHAR(39)&amp;"!r"&amp;$B1515&amp;"c"&amp;$C1515,0)))</f>
        <v>90024945000</v>
      </c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  <c r="S1515" s="26"/>
      <c r="T1515" s="26"/>
      <c r="U1515" s="26"/>
      <c r="V1515" s="26"/>
      <c r="W1515" s="26"/>
      <c r="X1515" s="26"/>
      <c r="Y1515" s="26"/>
      <c r="Z1515" s="26"/>
    </row>
    <row r="1516" ht="13.5" customHeight="1">
      <c r="A1516" s="26" t="s">
        <v>785</v>
      </c>
      <c r="B1516" s="26">
        <f t="shared" si="31"/>
        <v>15</v>
      </c>
      <c r="C1516" s="26">
        <f t="shared" si="11"/>
        <v>59</v>
      </c>
      <c r="D1516" s="26"/>
      <c r="E1516" s="26">
        <f>plan_id</f>
        <v>510</v>
      </c>
      <c r="F1516" s="26">
        <f t="shared" si="1"/>
        <v>2012</v>
      </c>
      <c r="G1516" s="26">
        <f>VLOOKUP(INDIRECT(CHAR(39)&amp;$A1516&amp;CHAR(39)&amp;"!r2c"&amp;$C1516,0),variables,2,0)</f>
        <v>10991</v>
      </c>
      <c r="H1516" s="29">
        <f t="array" ref="H1516">IF(AND(G1516&gt;=10861,G1516&lt;=10863),TEXT(INDIRECT(CHAR(39)&amp;$A1516&amp;CHAR(39)&amp;"!r"&amp;$B1516&amp;"c"&amp;$C1516,0),"dd-mmm-yyyy"),(INDIRECT(CHAR(39)&amp;$A1516&amp;CHAR(39)&amp;"!r"&amp;$B1516&amp;"c"&amp;$C1516,0)))</f>
        <v>52079548000</v>
      </c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  <c r="S1516" s="26"/>
      <c r="T1516" s="26"/>
      <c r="U1516" s="26"/>
      <c r="V1516" s="26"/>
      <c r="W1516" s="26"/>
      <c r="X1516" s="26"/>
      <c r="Y1516" s="26"/>
      <c r="Z1516" s="26"/>
    </row>
    <row r="1517" ht="13.5" customHeight="1">
      <c r="A1517" s="26" t="s">
        <v>785</v>
      </c>
      <c r="B1517" s="26">
        <f t="shared" si="31"/>
        <v>15</v>
      </c>
      <c r="C1517" s="26">
        <f t="shared" si="11"/>
        <v>60</v>
      </c>
      <c r="D1517" s="26"/>
      <c r="E1517" s="26">
        <f>plan_id</f>
        <v>510</v>
      </c>
      <c r="F1517" s="26">
        <f t="shared" si="1"/>
        <v>2012</v>
      </c>
      <c r="G1517" s="26">
        <f>VLOOKUP(INDIRECT(CHAR(39)&amp;$A1517&amp;CHAR(39)&amp;"!r2c"&amp;$C1517,0),variables,2,0)</f>
        <v>10992</v>
      </c>
      <c r="H1517" s="31">
        <f t="array" ref="H1517">IF(AND(G1517&gt;=10861,G1517&lt;=10863),TEXT(INDIRECT(CHAR(39)&amp;$A1517&amp;CHAR(39)&amp;"!r"&amp;$B1517&amp;"c"&amp;$C1517,0),"dd-mmm-yyyy"),(INDIRECT(CHAR(39)&amp;$A1517&amp;CHAR(39)&amp;"!r"&amp;$B1517&amp;"c"&amp;$C1517,0)))</f>
        <v>0.421</v>
      </c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  <c r="S1517" s="26"/>
      <c r="T1517" s="26"/>
      <c r="U1517" s="26"/>
      <c r="V1517" s="26"/>
      <c r="W1517" s="26"/>
      <c r="X1517" s="26"/>
      <c r="Y1517" s="26"/>
      <c r="Z1517" s="26"/>
    </row>
    <row r="1518" ht="13.5" customHeight="1">
      <c r="A1518" s="26" t="s">
        <v>785</v>
      </c>
      <c r="B1518" s="26">
        <f t="shared" si="31"/>
        <v>15</v>
      </c>
      <c r="C1518" s="26">
        <f t="shared" si="11"/>
        <v>61</v>
      </c>
      <c r="D1518" s="26"/>
      <c r="E1518" s="26">
        <f>plan_id</f>
        <v>510</v>
      </c>
      <c r="F1518" s="26">
        <f t="shared" si="1"/>
        <v>2012</v>
      </c>
      <c r="G1518" s="26">
        <f>VLOOKUP(INDIRECT(CHAR(39)&amp;$A1518&amp;CHAR(39)&amp;"!r2c"&amp;$C1518,0),variables,2,0)</f>
        <v>10993</v>
      </c>
      <c r="H1518" s="29">
        <f t="array" ref="H1518">IF(AND(G1518&gt;=10861,G1518&lt;=10863),TEXT(INDIRECT(CHAR(39)&amp;$A1518&amp;CHAR(39)&amp;"!r"&amp;$B1518&amp;"c"&amp;$C1518,0),"dd-mmm-yyyy"),(INDIRECT(CHAR(39)&amp;$A1518&amp;CHAR(39)&amp;"!r"&amp;$B1518&amp;"c"&amp;$C1518,0)))</f>
        <v>9321098000</v>
      </c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  <c r="S1518" s="26"/>
      <c r="T1518" s="26"/>
      <c r="U1518" s="26"/>
      <c r="V1518" s="26"/>
      <c r="W1518" s="26"/>
      <c r="X1518" s="26"/>
      <c r="Y1518" s="26"/>
      <c r="Z1518" s="26"/>
    </row>
    <row r="1519" ht="13.5" customHeight="1">
      <c r="A1519" s="26" t="s">
        <v>785</v>
      </c>
      <c r="B1519" s="26">
        <f t="shared" si="31"/>
        <v>15</v>
      </c>
      <c r="C1519" s="26">
        <f t="shared" si="11"/>
        <v>62</v>
      </c>
      <c r="D1519" s="26"/>
      <c r="E1519" s="26">
        <f>plan_id</f>
        <v>510</v>
      </c>
      <c r="F1519" s="26">
        <f t="shared" si="1"/>
        <v>2012</v>
      </c>
      <c r="G1519" s="26">
        <f>VLOOKUP(INDIRECT(CHAR(39)&amp;$A1519&amp;CHAR(39)&amp;"!r2c"&amp;$C1519,0),variables,2,0)</f>
        <v>10801</v>
      </c>
      <c r="H1519" s="29">
        <f t="array" ref="H1519">IF(AND(G1519&gt;=10861,G1519&lt;=10863),TEXT(INDIRECT(CHAR(39)&amp;$A1519&amp;CHAR(39)&amp;"!r"&amp;$B1519&amp;"c"&amp;$C1519,0),"dd-mmm-yyyy"),(INDIRECT(CHAR(39)&amp;$A1519&amp;CHAR(39)&amp;"!r"&amp;$B1519&amp;"c"&amp;$C1519,0)))</f>
        <v>1806148000</v>
      </c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  <c r="S1519" s="26"/>
      <c r="T1519" s="26"/>
      <c r="U1519" s="26"/>
      <c r="V1519" s="26"/>
      <c r="W1519" s="26"/>
      <c r="X1519" s="26"/>
      <c r="Y1519" s="26"/>
      <c r="Z1519" s="26"/>
    </row>
    <row r="1520" ht="13.5" customHeight="1">
      <c r="A1520" s="26" t="s">
        <v>785</v>
      </c>
      <c r="B1520" s="26">
        <f t="shared" si="31"/>
        <v>15</v>
      </c>
      <c r="C1520" s="26">
        <f t="shared" si="11"/>
        <v>63</v>
      </c>
      <c r="D1520" s="26"/>
      <c r="E1520" s="26">
        <f>plan_id</f>
        <v>510</v>
      </c>
      <c r="F1520" s="26">
        <f t="shared" si="1"/>
        <v>2012</v>
      </c>
      <c r="G1520" s="26">
        <f>VLOOKUP(INDIRECT(CHAR(39)&amp;$A1520&amp;CHAR(39)&amp;"!r2c"&amp;$C1520,0),variables,2,0)</f>
        <v>10802</v>
      </c>
      <c r="H1520" s="29">
        <f t="array" ref="H1520">IF(AND(G1520&gt;=10861,G1520&lt;=10863),TEXT(INDIRECT(CHAR(39)&amp;$A1520&amp;CHAR(39)&amp;"!r"&amp;$B1520&amp;"c"&amp;$C1520,0),"dd-mmm-yyyy"),(INDIRECT(CHAR(39)&amp;$A1520&amp;CHAR(39)&amp;"!r"&amp;$B1520&amp;"c"&amp;$C1520,0)))</f>
        <v>12666000</v>
      </c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  <c r="S1520" s="26"/>
      <c r="T1520" s="26"/>
      <c r="U1520" s="26"/>
      <c r="V1520" s="26"/>
      <c r="W1520" s="26"/>
      <c r="X1520" s="26"/>
      <c r="Y1520" s="26"/>
      <c r="Z1520" s="26"/>
    </row>
    <row r="1521" ht="13.5" customHeight="1">
      <c r="A1521" s="26" t="s">
        <v>785</v>
      </c>
      <c r="B1521" s="26">
        <f t="shared" si="31"/>
        <v>15</v>
      </c>
      <c r="C1521" s="26">
        <f t="shared" si="11"/>
        <v>64</v>
      </c>
      <c r="D1521" s="26"/>
      <c r="E1521" s="26">
        <f>plan_id</f>
        <v>510</v>
      </c>
      <c r="F1521" s="26">
        <f t="shared" si="1"/>
        <v>2012</v>
      </c>
      <c r="G1521" s="26">
        <f>VLOOKUP(INDIRECT(CHAR(39)&amp;$A1521&amp;CHAR(39)&amp;"!r2c"&amp;$C1521,0),variables,2,0)</f>
        <v>10803</v>
      </c>
      <c r="H1521" s="29" t="str">
        <f t="array" ref="H1521">IF(AND(G1521&gt;=10861,G1521&lt;=10863),TEXT(INDIRECT(CHAR(39)&amp;$A1521&amp;CHAR(39)&amp;"!r"&amp;$B1521&amp;"c"&amp;$C1521,0),"dd-mmm-yyyy"),(INDIRECT(CHAR(39)&amp;$A1521&amp;CHAR(39)&amp;"!r"&amp;$B1521&amp;"c"&amp;$C1521,0)))</f>
        <v/>
      </c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  <c r="S1521" s="26"/>
      <c r="T1521" s="26"/>
      <c r="U1521" s="26"/>
      <c r="V1521" s="26"/>
      <c r="W1521" s="26"/>
      <c r="X1521" s="26"/>
      <c r="Y1521" s="26"/>
      <c r="Z1521" s="26"/>
    </row>
    <row r="1522" ht="13.5" customHeight="1">
      <c r="A1522" s="26" t="s">
        <v>785</v>
      </c>
      <c r="B1522" s="26">
        <f t="shared" si="31"/>
        <v>15</v>
      </c>
      <c r="C1522" s="26">
        <f t="shared" si="11"/>
        <v>65</v>
      </c>
      <c r="D1522" s="26"/>
      <c r="E1522" s="26">
        <f>plan_id</f>
        <v>510</v>
      </c>
      <c r="F1522" s="26">
        <f t="shared" si="1"/>
        <v>2012</v>
      </c>
      <c r="G1522" s="26">
        <f>VLOOKUP(INDIRECT(CHAR(39)&amp;$A1522&amp;CHAR(39)&amp;"!r2c"&amp;$C1522,0),variables,2,0)</f>
        <v>10804</v>
      </c>
      <c r="H1522" s="29" t="str">
        <f t="array" ref="H1522">IF(AND(G1522&gt;=10861,G1522&lt;=10863),TEXT(INDIRECT(CHAR(39)&amp;$A1522&amp;CHAR(39)&amp;"!r"&amp;$B1522&amp;"c"&amp;$C1522,0),"dd-mmm-yyyy"),(INDIRECT(CHAR(39)&amp;$A1522&amp;CHAR(39)&amp;"!r"&amp;$B1522&amp;"c"&amp;$C1522,0)))</f>
        <v/>
      </c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  <c r="S1522" s="26"/>
      <c r="T1522" s="26"/>
      <c r="U1522" s="26"/>
      <c r="V1522" s="26"/>
      <c r="W1522" s="26"/>
      <c r="X1522" s="26"/>
      <c r="Y1522" s="26"/>
      <c r="Z1522" s="26"/>
    </row>
    <row r="1523" ht="13.5" customHeight="1">
      <c r="A1523" s="26" t="s">
        <v>785</v>
      </c>
      <c r="B1523" s="26">
        <f t="shared" si="31"/>
        <v>15</v>
      </c>
      <c r="C1523" s="26">
        <f t="shared" si="11"/>
        <v>66</v>
      </c>
      <c r="D1523" s="26"/>
      <c r="E1523" s="26">
        <f>plan_id</f>
        <v>510</v>
      </c>
      <c r="F1523" s="26">
        <f t="shared" si="1"/>
        <v>2012</v>
      </c>
      <c r="G1523" s="26">
        <f>VLOOKUP(INDIRECT(CHAR(39)&amp;$A1523&amp;CHAR(39)&amp;"!r2c"&amp;$C1523,0),variables,2,0)</f>
        <v>10805</v>
      </c>
      <c r="H1523" s="29" t="str">
        <f t="array" ref="H1523">IF(AND(G1523&gt;=10861,G1523&lt;=10863),TEXT(INDIRECT(CHAR(39)&amp;$A1523&amp;CHAR(39)&amp;"!r"&amp;$B1523&amp;"c"&amp;$C1523,0),"dd-mmm-yyyy"),(INDIRECT(CHAR(39)&amp;$A1523&amp;CHAR(39)&amp;"!r"&amp;$B1523&amp;"c"&amp;$C1523,0)))</f>
        <v/>
      </c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  <c r="S1523" s="26"/>
      <c r="T1523" s="26"/>
      <c r="U1523" s="26"/>
      <c r="V1523" s="26"/>
      <c r="W1523" s="26"/>
      <c r="X1523" s="26"/>
      <c r="Y1523" s="26"/>
      <c r="Z1523" s="26"/>
    </row>
    <row r="1524" ht="13.5" customHeight="1">
      <c r="A1524" s="26" t="s">
        <v>785</v>
      </c>
      <c r="B1524" s="26">
        <f t="shared" si="31"/>
        <v>15</v>
      </c>
      <c r="C1524" s="26">
        <f t="shared" si="11"/>
        <v>67</v>
      </c>
      <c r="D1524" s="26"/>
      <c r="E1524" s="26">
        <f>plan_id</f>
        <v>510</v>
      </c>
      <c r="F1524" s="26">
        <f t="shared" si="1"/>
        <v>2012</v>
      </c>
      <c r="G1524" s="26">
        <f>VLOOKUP(INDIRECT(CHAR(39)&amp;$A1524&amp;CHAR(39)&amp;"!r2c"&amp;$C1524,0),variables,2,0)</f>
        <v>10806</v>
      </c>
      <c r="H1524" s="29" t="str">
        <f t="array" ref="H1524">IF(AND(G1524&gt;=10861,G1524&lt;=10863),TEXT(INDIRECT(CHAR(39)&amp;$A1524&amp;CHAR(39)&amp;"!r"&amp;$B1524&amp;"c"&amp;$C1524,0),"dd-mmm-yyyy"),(INDIRECT(CHAR(39)&amp;$A1524&amp;CHAR(39)&amp;"!r"&amp;$B1524&amp;"c"&amp;$C1524,0)))</f>
        <v/>
      </c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  <c r="S1524" s="26"/>
      <c r="T1524" s="26"/>
      <c r="U1524" s="26"/>
      <c r="V1524" s="26"/>
      <c r="W1524" s="26"/>
      <c r="X1524" s="26"/>
      <c r="Y1524" s="26"/>
      <c r="Z1524" s="26"/>
    </row>
    <row r="1525" ht="13.5" customHeight="1">
      <c r="A1525" s="26" t="s">
        <v>785</v>
      </c>
      <c r="B1525" s="26">
        <f t="shared" ref="B1525:B1550" si="32">B1524</f>
        <v>15</v>
      </c>
      <c r="C1525" s="26">
        <f t="shared" si="11"/>
        <v>68</v>
      </c>
      <c r="D1525" s="26"/>
      <c r="E1525" s="26">
        <f>plan_id</f>
        <v>510</v>
      </c>
      <c r="F1525" s="26">
        <f t="shared" si="1"/>
        <v>2012</v>
      </c>
      <c r="G1525" s="26">
        <f>VLOOKUP(INDIRECT(CHAR(39)&amp;$A1525&amp;CHAR(39)&amp;"!r2c"&amp;$C1525,0),variables,2,0)</f>
        <v>10807</v>
      </c>
      <c r="H1525" s="29" t="str">
        <f t="array" ref="H1525">IF(AND(G1525&gt;=10861,G1525&lt;=10863),TEXT(INDIRECT(CHAR(39)&amp;$A1525&amp;CHAR(39)&amp;"!r"&amp;$B1525&amp;"c"&amp;$C1525,0),"dd-mmm-yyyy"),(INDIRECT(CHAR(39)&amp;$A1525&amp;CHAR(39)&amp;"!r"&amp;$B1525&amp;"c"&amp;$C1525,0)))</f>
        <v/>
      </c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6"/>
      <c r="T1525" s="26"/>
      <c r="U1525" s="26"/>
      <c r="V1525" s="26"/>
      <c r="W1525" s="26"/>
      <c r="X1525" s="26"/>
      <c r="Y1525" s="26"/>
      <c r="Z1525" s="26"/>
    </row>
    <row r="1526" ht="13.5" customHeight="1">
      <c r="A1526" s="26" t="s">
        <v>785</v>
      </c>
      <c r="B1526" s="26">
        <f t="shared" si="32"/>
        <v>15</v>
      </c>
      <c r="C1526" s="26">
        <f t="shared" si="11"/>
        <v>69</v>
      </c>
      <c r="D1526" s="26"/>
      <c r="E1526" s="26">
        <f>plan_id</f>
        <v>510</v>
      </c>
      <c r="F1526" s="26">
        <f t="shared" si="1"/>
        <v>2012</v>
      </c>
      <c r="G1526" s="26">
        <f>VLOOKUP(INDIRECT(CHAR(39)&amp;$A1526&amp;CHAR(39)&amp;"!r2c"&amp;$C1526,0),variables,2,0)</f>
        <v>10808</v>
      </c>
      <c r="H1526" s="29" t="str">
        <f t="array" ref="H1526">IF(AND(G1526&gt;=10861,G1526&lt;=10863),TEXT(INDIRECT(CHAR(39)&amp;$A1526&amp;CHAR(39)&amp;"!r"&amp;$B1526&amp;"c"&amp;$C1526,0),"dd-mmm-yyyy"),(INDIRECT(CHAR(39)&amp;$A1526&amp;CHAR(39)&amp;"!r"&amp;$B1526&amp;"c"&amp;$C1526,0)))</f>
        <v/>
      </c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  <c r="S1526" s="26"/>
      <c r="T1526" s="26"/>
      <c r="U1526" s="26"/>
      <c r="V1526" s="26"/>
      <c r="W1526" s="26"/>
      <c r="X1526" s="26"/>
      <c r="Y1526" s="26"/>
      <c r="Z1526" s="26"/>
    </row>
    <row r="1527" ht="13.5" customHeight="1">
      <c r="A1527" s="26" t="s">
        <v>785</v>
      </c>
      <c r="B1527" s="26">
        <f t="shared" si="32"/>
        <v>15</v>
      </c>
      <c r="C1527" s="26">
        <f t="shared" si="11"/>
        <v>70</v>
      </c>
      <c r="D1527" s="26"/>
      <c r="E1527" s="26">
        <f>plan_id</f>
        <v>510</v>
      </c>
      <c r="F1527" s="26">
        <f t="shared" si="1"/>
        <v>2012</v>
      </c>
      <c r="G1527" s="26">
        <f>VLOOKUP(INDIRECT(CHAR(39)&amp;$A1527&amp;CHAR(39)&amp;"!r2c"&amp;$C1527,0),variables,2,0)</f>
        <v>10809</v>
      </c>
      <c r="H1527" s="29" t="str">
        <f t="array" ref="H1527">IF(AND(G1527&gt;=10861,G1527&lt;=10863),TEXT(INDIRECT(CHAR(39)&amp;$A1527&amp;CHAR(39)&amp;"!r"&amp;$B1527&amp;"c"&amp;$C1527,0),"dd-mmm-yyyy"),(INDIRECT(CHAR(39)&amp;$A1527&amp;CHAR(39)&amp;"!r"&amp;$B1527&amp;"c"&amp;$C1527,0)))</f>
        <v/>
      </c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  <c r="S1527" s="26"/>
      <c r="T1527" s="26"/>
      <c r="U1527" s="26"/>
      <c r="V1527" s="26"/>
      <c r="W1527" s="26"/>
      <c r="X1527" s="26"/>
      <c r="Y1527" s="26"/>
      <c r="Z1527" s="26"/>
    </row>
    <row r="1528" ht="13.5" customHeight="1">
      <c r="A1528" s="26" t="s">
        <v>785</v>
      </c>
      <c r="B1528" s="26">
        <f t="shared" si="32"/>
        <v>15</v>
      </c>
      <c r="C1528" s="26">
        <f t="shared" si="11"/>
        <v>71</v>
      </c>
      <c r="D1528" s="26"/>
      <c r="E1528" s="26">
        <f>plan_id</f>
        <v>510</v>
      </c>
      <c r="F1528" s="26">
        <f t="shared" si="1"/>
        <v>2012</v>
      </c>
      <c r="G1528" s="26">
        <f>VLOOKUP(INDIRECT(CHAR(39)&amp;$A1528&amp;CHAR(39)&amp;"!r2c"&amp;$C1528,0),variables,2,0)</f>
        <v>10810</v>
      </c>
      <c r="H1528" s="29">
        <f t="array" ref="H1528">IF(AND(G1528&gt;=10861,G1528&lt;=10863),TEXT(INDIRECT(CHAR(39)&amp;$A1528&amp;CHAR(39)&amp;"!r"&amp;$B1528&amp;"c"&amp;$C1528,0),"dd-mmm-yyyy"),(INDIRECT(CHAR(39)&amp;$A1528&amp;CHAR(39)&amp;"!r"&amp;$B1528&amp;"c"&amp;$C1528,0)))</f>
        <v>52681000</v>
      </c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  <c r="S1528" s="26"/>
      <c r="T1528" s="26"/>
      <c r="U1528" s="26"/>
      <c r="V1528" s="26"/>
      <c r="W1528" s="26"/>
      <c r="X1528" s="26"/>
      <c r="Y1528" s="26"/>
      <c r="Z1528" s="26"/>
    </row>
    <row r="1529" ht="13.5" customHeight="1">
      <c r="A1529" s="26" t="s">
        <v>785</v>
      </c>
      <c r="B1529" s="26">
        <f t="shared" si="32"/>
        <v>15</v>
      </c>
      <c r="C1529" s="26">
        <f t="shared" si="11"/>
        <v>72</v>
      </c>
      <c r="D1529" s="26"/>
      <c r="E1529" s="26">
        <f>plan_id</f>
        <v>510</v>
      </c>
      <c r="F1529" s="26">
        <f t="shared" si="1"/>
        <v>2012</v>
      </c>
      <c r="G1529" s="26">
        <f>VLOOKUP(INDIRECT(CHAR(39)&amp;$A1529&amp;CHAR(39)&amp;"!r2c"&amp;$C1529,0),variables,2,0)</f>
        <v>10811</v>
      </c>
      <c r="H1529" s="29" t="str">
        <f t="array" ref="H1529">IF(AND(G1529&gt;=10861,G1529&lt;=10863),TEXT(INDIRECT(CHAR(39)&amp;$A1529&amp;CHAR(39)&amp;"!r"&amp;$B1529&amp;"c"&amp;$C1529,0),"dd-mmm-yyyy"),(INDIRECT(CHAR(39)&amp;$A1529&amp;CHAR(39)&amp;"!r"&amp;$B1529&amp;"c"&amp;$C1529,0)))</f>
        <v/>
      </c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6"/>
      <c r="T1529" s="26"/>
      <c r="U1529" s="26"/>
      <c r="V1529" s="26"/>
      <c r="W1529" s="26"/>
      <c r="X1529" s="26"/>
      <c r="Y1529" s="26"/>
      <c r="Z1529" s="26"/>
    </row>
    <row r="1530" ht="13.5" customHeight="1">
      <c r="A1530" s="26" t="s">
        <v>785</v>
      </c>
      <c r="B1530" s="26">
        <f t="shared" si="32"/>
        <v>15</v>
      </c>
      <c r="C1530" s="26">
        <f t="shared" si="11"/>
        <v>73</v>
      </c>
      <c r="D1530" s="26"/>
      <c r="E1530" s="26">
        <f>plan_id</f>
        <v>510</v>
      </c>
      <c r="F1530" s="26">
        <f t="shared" si="1"/>
        <v>2012</v>
      </c>
      <c r="G1530" s="26">
        <f>VLOOKUP(INDIRECT(CHAR(39)&amp;$A1530&amp;CHAR(39)&amp;"!r2c"&amp;$C1530,0),variables,2,0)</f>
        <v>10812</v>
      </c>
      <c r="H1530" s="29" t="str">
        <f t="array" ref="H1530">IF(AND(G1530&gt;=10861,G1530&lt;=10863),TEXT(INDIRECT(CHAR(39)&amp;$A1530&amp;CHAR(39)&amp;"!r"&amp;$B1530&amp;"c"&amp;$C1530,0),"dd-mmm-yyyy"),(INDIRECT(CHAR(39)&amp;$A1530&amp;CHAR(39)&amp;"!r"&amp;$B1530&amp;"c"&amp;$C1530,0)))</f>
        <v/>
      </c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</row>
    <row r="1531" ht="13.5" customHeight="1">
      <c r="A1531" s="26" t="s">
        <v>785</v>
      </c>
      <c r="B1531" s="26">
        <f t="shared" si="32"/>
        <v>15</v>
      </c>
      <c r="C1531" s="26">
        <f t="shared" si="11"/>
        <v>74</v>
      </c>
      <c r="D1531" s="26"/>
      <c r="E1531" s="26">
        <f>plan_id</f>
        <v>510</v>
      </c>
      <c r="F1531" s="26">
        <f t="shared" si="1"/>
        <v>2012</v>
      </c>
      <c r="G1531" s="26">
        <f>VLOOKUP(INDIRECT(CHAR(39)&amp;$A1531&amp;CHAR(39)&amp;"!r2c"&amp;$C1531,0),variables,2,0)</f>
        <v>10813</v>
      </c>
      <c r="H1531" s="29" t="str">
        <f t="array" ref="H1531">IF(AND(G1531&gt;=10861,G1531&lt;=10863),TEXT(INDIRECT(CHAR(39)&amp;$A1531&amp;CHAR(39)&amp;"!r"&amp;$B1531&amp;"c"&amp;$C1531,0),"dd-mmm-yyyy"),(INDIRECT(CHAR(39)&amp;$A1531&amp;CHAR(39)&amp;"!r"&amp;$B1531&amp;"c"&amp;$C1531,0)))</f>
        <v/>
      </c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  <c r="X1531" s="26"/>
      <c r="Y1531" s="26"/>
      <c r="Z1531" s="26"/>
    </row>
    <row r="1532" ht="13.5" customHeight="1">
      <c r="A1532" s="26" t="s">
        <v>785</v>
      </c>
      <c r="B1532" s="26">
        <f t="shared" si="32"/>
        <v>15</v>
      </c>
      <c r="C1532" s="26">
        <f t="shared" si="11"/>
        <v>75</v>
      </c>
      <c r="D1532" s="26"/>
      <c r="E1532" s="26">
        <f>plan_id</f>
        <v>510</v>
      </c>
      <c r="F1532" s="26">
        <f t="shared" si="1"/>
        <v>2012</v>
      </c>
      <c r="G1532" s="26">
        <f>VLOOKUP(INDIRECT(CHAR(39)&amp;$A1532&amp;CHAR(39)&amp;"!r2c"&amp;$C1532,0),variables,2,0)</f>
        <v>10814</v>
      </c>
      <c r="H1532" s="29" t="str">
        <f t="array" ref="H1532">IF(AND(G1532&gt;=10861,G1532&lt;=10863),TEXT(INDIRECT(CHAR(39)&amp;$A1532&amp;CHAR(39)&amp;"!r"&amp;$B1532&amp;"c"&amp;$C1532,0),"dd-mmm-yyyy"),(INDIRECT(CHAR(39)&amp;$A1532&amp;CHAR(39)&amp;"!r"&amp;$B1532&amp;"c"&amp;$C1532,0)))</f>
        <v/>
      </c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  <c r="S1532" s="26"/>
      <c r="T1532" s="26"/>
      <c r="U1532" s="26"/>
      <c r="V1532" s="26"/>
      <c r="W1532" s="26"/>
      <c r="X1532" s="26"/>
      <c r="Y1532" s="26"/>
      <c r="Z1532" s="26"/>
    </row>
    <row r="1533" ht="13.5" customHeight="1">
      <c r="A1533" s="26" t="s">
        <v>785</v>
      </c>
      <c r="B1533" s="26">
        <f t="shared" si="32"/>
        <v>15</v>
      </c>
      <c r="C1533" s="26">
        <f t="shared" si="11"/>
        <v>76</v>
      </c>
      <c r="D1533" s="26"/>
      <c r="E1533" s="26">
        <f>plan_id</f>
        <v>510</v>
      </c>
      <c r="F1533" s="26">
        <f t="shared" si="1"/>
        <v>2012</v>
      </c>
      <c r="G1533" s="26">
        <f>VLOOKUP(INDIRECT(CHAR(39)&amp;$A1533&amp;CHAR(39)&amp;"!r2c"&amp;$C1533,0),variables,2,0)</f>
        <v>10815</v>
      </c>
      <c r="H1533" s="29">
        <f t="array" ref="H1533">IF(AND(G1533&gt;=10861,G1533&lt;=10863),TEXT(INDIRECT(CHAR(39)&amp;$A1533&amp;CHAR(39)&amp;"!r"&amp;$B1533&amp;"c"&amp;$C1533,0),"dd-mmm-yyyy"),(INDIRECT(CHAR(39)&amp;$A1533&amp;CHAR(39)&amp;"!r"&amp;$B1533&amp;"c"&amp;$C1533,0)))</f>
        <v>29810000</v>
      </c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6"/>
      <c r="T1533" s="26"/>
      <c r="U1533" s="26"/>
      <c r="V1533" s="26"/>
      <c r="W1533" s="26"/>
      <c r="X1533" s="26"/>
      <c r="Y1533" s="26"/>
      <c r="Z1533" s="26"/>
    </row>
    <row r="1534" ht="13.5" customHeight="1">
      <c r="A1534" s="26" t="s">
        <v>785</v>
      </c>
      <c r="B1534" s="26">
        <f t="shared" si="32"/>
        <v>15</v>
      </c>
      <c r="C1534" s="26">
        <f t="shared" si="11"/>
        <v>77</v>
      </c>
      <c r="D1534" s="26"/>
      <c r="E1534" s="26">
        <f>plan_id</f>
        <v>510</v>
      </c>
      <c r="F1534" s="26">
        <f t="shared" si="1"/>
        <v>2012</v>
      </c>
      <c r="G1534" s="26">
        <f>VLOOKUP(INDIRECT(CHAR(39)&amp;$A1534&amp;CHAR(39)&amp;"!r2c"&amp;$C1534,0),variables,2,0)</f>
        <v>10816</v>
      </c>
      <c r="H1534" s="29">
        <f t="array" ref="H1534">IF(AND(G1534&gt;=10861,G1534&lt;=10863),TEXT(INDIRECT(CHAR(39)&amp;$A1534&amp;CHAR(39)&amp;"!r"&amp;$B1534&amp;"c"&amp;$C1534,0),"dd-mmm-yyyy"),(INDIRECT(CHAR(39)&amp;$A1534&amp;CHAR(39)&amp;"!r"&amp;$B1534&amp;"c"&amp;$C1534,0)))</f>
        <v>-1211157000</v>
      </c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  <c r="S1534" s="26"/>
      <c r="T1534" s="26"/>
      <c r="U1534" s="26"/>
      <c r="V1534" s="26"/>
      <c r="W1534" s="26"/>
      <c r="X1534" s="26"/>
      <c r="Y1534" s="26"/>
      <c r="Z1534" s="26"/>
    </row>
    <row r="1535" ht="13.5" customHeight="1">
      <c r="A1535" s="26" t="s">
        <v>785</v>
      </c>
      <c r="B1535" s="26">
        <f t="shared" si="32"/>
        <v>15</v>
      </c>
      <c r="C1535" s="26">
        <f t="shared" si="11"/>
        <v>78</v>
      </c>
      <c r="D1535" s="26"/>
      <c r="E1535" s="26">
        <f>plan_id</f>
        <v>510</v>
      </c>
      <c r="F1535" s="26">
        <f t="shared" si="1"/>
        <v>2012</v>
      </c>
      <c r="G1535" s="26">
        <f>VLOOKUP(INDIRECT(CHAR(39)&amp;$A1535&amp;CHAR(39)&amp;"!r2c"&amp;$C1535,0),variables,2,0)</f>
        <v>10817</v>
      </c>
      <c r="H1535" s="29" t="str">
        <f t="array" ref="H1535">IF(AND(G1535&gt;=10861,G1535&lt;=10863),TEXT(INDIRECT(CHAR(39)&amp;$A1535&amp;CHAR(39)&amp;"!r"&amp;$B1535&amp;"c"&amp;$C1535,0),"dd-mmm-yyyy"),(INDIRECT(CHAR(39)&amp;$A1535&amp;CHAR(39)&amp;"!r"&amp;$B1535&amp;"c"&amp;$C1535,0)))</f>
        <v/>
      </c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</row>
    <row r="1536" ht="13.5" customHeight="1">
      <c r="A1536" s="26" t="s">
        <v>785</v>
      </c>
      <c r="B1536" s="26">
        <f t="shared" si="32"/>
        <v>15</v>
      </c>
      <c r="C1536" s="26">
        <f t="shared" si="11"/>
        <v>79</v>
      </c>
      <c r="D1536" s="26"/>
      <c r="E1536" s="26">
        <f>plan_id</f>
        <v>510</v>
      </c>
      <c r="F1536" s="26">
        <f t="shared" si="1"/>
        <v>2012</v>
      </c>
      <c r="G1536" s="26">
        <f>VLOOKUP(INDIRECT(CHAR(39)&amp;$A1536&amp;CHAR(39)&amp;"!r2c"&amp;$C1536,0),variables,2,0)</f>
        <v>10818</v>
      </c>
      <c r="H1536" s="29">
        <f t="array" ref="H1536">IF(AND(G1536&gt;=10861,G1536&lt;=10863),TEXT(INDIRECT(CHAR(39)&amp;$A1536&amp;CHAR(39)&amp;"!r"&amp;$B1536&amp;"c"&amp;$C1536,0),"dd-mmm-yyyy"),(INDIRECT(CHAR(39)&amp;$A1536&amp;CHAR(39)&amp;"!r"&amp;$B1536&amp;"c"&amp;$C1536,0)))</f>
        <v>14505000</v>
      </c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  <c r="S1536" s="26"/>
      <c r="T1536" s="26"/>
      <c r="U1536" s="26"/>
      <c r="V1536" s="26"/>
      <c r="W1536" s="26"/>
      <c r="X1536" s="26"/>
      <c r="Y1536" s="26"/>
      <c r="Z1536" s="26"/>
    </row>
    <row r="1537" ht="13.5" customHeight="1">
      <c r="A1537" s="26" t="s">
        <v>785</v>
      </c>
      <c r="B1537" s="26">
        <f t="shared" si="32"/>
        <v>15</v>
      </c>
      <c r="C1537" s="26">
        <f t="shared" si="11"/>
        <v>80</v>
      </c>
      <c r="D1537" s="26"/>
      <c r="E1537" s="26">
        <f>plan_id</f>
        <v>510</v>
      </c>
      <c r="F1537" s="26">
        <f t="shared" si="1"/>
        <v>2012</v>
      </c>
      <c r="G1537" s="26">
        <f>VLOOKUP(INDIRECT(CHAR(39)&amp;$A1537&amp;CHAR(39)&amp;"!r2c"&amp;$C1537,0),variables,2,0)</f>
        <v>10819</v>
      </c>
      <c r="H1537" s="29" t="str">
        <f t="array" ref="H1537">IF(AND(G1537&gt;=10861,G1537&lt;=10863),TEXT(INDIRECT(CHAR(39)&amp;$A1537&amp;CHAR(39)&amp;"!r"&amp;$B1537&amp;"c"&amp;$C1537,0),"dd-mmm-yyyy"),(INDIRECT(CHAR(39)&amp;$A1537&amp;CHAR(39)&amp;"!r"&amp;$B1537&amp;"c"&amp;$C1537,0)))</f>
        <v/>
      </c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6"/>
      <c r="T1537" s="26"/>
      <c r="U1537" s="26"/>
      <c r="V1537" s="26"/>
      <c r="W1537" s="26"/>
      <c r="X1537" s="26"/>
      <c r="Y1537" s="26"/>
      <c r="Z1537" s="26"/>
    </row>
    <row r="1538" ht="13.5" customHeight="1">
      <c r="A1538" s="26" t="s">
        <v>785</v>
      </c>
      <c r="B1538" s="26">
        <f t="shared" si="32"/>
        <v>15</v>
      </c>
      <c r="C1538" s="26">
        <f t="shared" si="11"/>
        <v>81</v>
      </c>
      <c r="D1538" s="26"/>
      <c r="E1538" s="26">
        <f>plan_id</f>
        <v>510</v>
      </c>
      <c r="F1538" s="26">
        <f t="shared" si="1"/>
        <v>2012</v>
      </c>
      <c r="G1538" s="26">
        <f>VLOOKUP(INDIRECT(CHAR(39)&amp;$A1538&amp;CHAR(39)&amp;"!r2c"&amp;$C1538,0),variables,2,0)</f>
        <v>10820</v>
      </c>
      <c r="H1538" s="29">
        <f t="array" ref="H1538">IF(AND(G1538&gt;=10861,G1538&lt;=10863),TEXT(INDIRECT(CHAR(39)&amp;$A1538&amp;CHAR(39)&amp;"!r"&amp;$B1538&amp;"c"&amp;$C1538,0),"dd-mmm-yyyy"),(INDIRECT(CHAR(39)&amp;$A1538&amp;CHAR(39)&amp;"!r"&amp;$B1538&amp;"c"&amp;$C1538,0)))</f>
        <v>509224000</v>
      </c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  <c r="S1538" s="26"/>
      <c r="T1538" s="26"/>
      <c r="U1538" s="26"/>
      <c r="V1538" s="26"/>
      <c r="W1538" s="26"/>
      <c r="X1538" s="26"/>
      <c r="Y1538" s="26"/>
      <c r="Z1538" s="26"/>
    </row>
    <row r="1539" ht="13.5" customHeight="1">
      <c r="A1539" s="26" t="s">
        <v>785</v>
      </c>
      <c r="B1539" s="26">
        <f t="shared" si="32"/>
        <v>15</v>
      </c>
      <c r="C1539" s="26">
        <f t="shared" si="11"/>
        <v>82</v>
      </c>
      <c r="D1539" s="26"/>
      <c r="E1539" s="26">
        <f>plan_id</f>
        <v>510</v>
      </c>
      <c r="F1539" s="26">
        <f t="shared" si="1"/>
        <v>2012</v>
      </c>
      <c r="G1539" s="26">
        <f>VLOOKUP(INDIRECT(CHAR(39)&amp;$A1539&amp;CHAR(39)&amp;"!r2c"&amp;$C1539,0),variables,2,0)</f>
        <v>10821</v>
      </c>
      <c r="H1539" s="29" t="str">
        <f t="array" ref="H1539">IF(AND(G1539&gt;=10861,G1539&lt;=10863),TEXT(INDIRECT(CHAR(39)&amp;$A1539&amp;CHAR(39)&amp;"!r"&amp;$B1539&amp;"c"&amp;$C1539,0),"dd-mmm-yyyy"),(INDIRECT(CHAR(39)&amp;$A1539&amp;CHAR(39)&amp;"!r"&amp;$B1539&amp;"c"&amp;$C1539,0)))</f>
        <v/>
      </c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6"/>
      <c r="T1539" s="26"/>
      <c r="U1539" s="26"/>
      <c r="V1539" s="26"/>
      <c r="W1539" s="26"/>
      <c r="X1539" s="26"/>
      <c r="Y1539" s="26"/>
      <c r="Z1539" s="26"/>
    </row>
    <row r="1540" ht="13.5" customHeight="1">
      <c r="A1540" s="26" t="s">
        <v>785</v>
      </c>
      <c r="B1540" s="26">
        <f t="shared" si="32"/>
        <v>15</v>
      </c>
      <c r="C1540" s="26">
        <f t="shared" si="11"/>
        <v>83</v>
      </c>
      <c r="D1540" s="26"/>
      <c r="E1540" s="26">
        <f>plan_id</f>
        <v>510</v>
      </c>
      <c r="F1540" s="26">
        <f t="shared" si="1"/>
        <v>2012</v>
      </c>
      <c r="G1540" s="26">
        <f>VLOOKUP(INDIRECT(CHAR(39)&amp;$A1540&amp;CHAR(39)&amp;"!r2c"&amp;$C1540,0),variables,2,0)</f>
        <v>10822</v>
      </c>
      <c r="H1540" s="29" t="str">
        <f t="array" ref="H1540">IF(AND(G1540&gt;=10861,G1540&lt;=10863),TEXT(INDIRECT(CHAR(39)&amp;$A1540&amp;CHAR(39)&amp;"!r"&amp;$B1540&amp;"c"&amp;$C1540,0),"dd-mmm-yyyy"),(INDIRECT(CHAR(39)&amp;$A1540&amp;CHAR(39)&amp;"!r"&amp;$B1540&amp;"c"&amp;$C1540,0)))</f>
        <v/>
      </c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</row>
    <row r="1541" ht="13.5" customHeight="1">
      <c r="A1541" s="26" t="s">
        <v>785</v>
      </c>
      <c r="B1541" s="26">
        <f t="shared" si="32"/>
        <v>15</v>
      </c>
      <c r="C1541" s="26">
        <f t="shared" si="11"/>
        <v>84</v>
      </c>
      <c r="D1541" s="26"/>
      <c r="E1541" s="26">
        <f>plan_id</f>
        <v>510</v>
      </c>
      <c r="F1541" s="26">
        <f t="shared" si="1"/>
        <v>2012</v>
      </c>
      <c r="G1541" s="26">
        <f>VLOOKUP(INDIRECT(CHAR(39)&amp;$A1541&amp;CHAR(39)&amp;"!r2c"&amp;$C1541,0),variables,2,0)</f>
        <v>10829</v>
      </c>
      <c r="H1541" s="29" t="str">
        <f t="array" ref="H1541">IF(AND(G1541&gt;=10861,G1541&lt;=10863),TEXT(INDIRECT(CHAR(39)&amp;$A1541&amp;CHAR(39)&amp;"!r"&amp;$B1541&amp;"c"&amp;$C1541,0),"dd-mmm-yyyy"),(INDIRECT(CHAR(39)&amp;$A1541&amp;CHAR(39)&amp;"!r"&amp;$B1541&amp;"c"&amp;$C1541,0)))</f>
        <v/>
      </c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6"/>
      <c r="T1541" s="26"/>
      <c r="U1541" s="26"/>
      <c r="V1541" s="26"/>
      <c r="W1541" s="26"/>
      <c r="X1541" s="26"/>
      <c r="Y1541" s="26"/>
      <c r="Z1541" s="26"/>
    </row>
    <row r="1542" ht="13.5" customHeight="1">
      <c r="A1542" s="26" t="s">
        <v>785</v>
      </c>
      <c r="B1542" s="26">
        <f t="shared" si="32"/>
        <v>15</v>
      </c>
      <c r="C1542" s="26">
        <f t="shared" si="11"/>
        <v>85</v>
      </c>
      <c r="D1542" s="26"/>
      <c r="E1542" s="26">
        <f>plan_id</f>
        <v>510</v>
      </c>
      <c r="F1542" s="26">
        <f t="shared" si="1"/>
        <v>2012</v>
      </c>
      <c r="G1542" s="26">
        <f>VLOOKUP(INDIRECT(CHAR(39)&amp;$A1542&amp;CHAR(39)&amp;"!r2c"&amp;$C1542,0),variables,2,0)</f>
        <v>10823</v>
      </c>
      <c r="H1542" s="29">
        <f t="array" ref="H1542">IF(AND(G1542&gt;=10861,G1542&lt;=10863),TEXT(INDIRECT(CHAR(39)&amp;$A1542&amp;CHAR(39)&amp;"!r"&amp;$B1542&amp;"c"&amp;$C1542,0),"dd-mmm-yyyy"),(INDIRECT(CHAR(39)&amp;$A1542&amp;CHAR(39)&amp;"!r"&amp;$B1542&amp;"c"&amp;$C1542,0)))</f>
        <v>8549556000</v>
      </c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  <c r="S1542" s="26"/>
      <c r="T1542" s="26"/>
      <c r="U1542" s="26"/>
      <c r="V1542" s="26"/>
      <c r="W1542" s="26"/>
      <c r="X1542" s="26"/>
      <c r="Y1542" s="26"/>
      <c r="Z1542" s="26"/>
    </row>
    <row r="1543" ht="13.5" customHeight="1">
      <c r="A1543" s="26" t="s">
        <v>785</v>
      </c>
      <c r="B1543" s="26">
        <f t="shared" si="32"/>
        <v>15</v>
      </c>
      <c r="C1543" s="26">
        <f t="shared" si="11"/>
        <v>86</v>
      </c>
      <c r="D1543" s="26"/>
      <c r="E1543" s="26">
        <f>plan_id</f>
        <v>510</v>
      </c>
      <c r="F1543" s="26">
        <f t="shared" si="1"/>
        <v>2012</v>
      </c>
      <c r="G1543" s="26">
        <f>VLOOKUP(INDIRECT(CHAR(39)&amp;$A1543&amp;CHAR(39)&amp;"!r2c"&amp;$C1543,0),variables,2,0)</f>
        <v>10798</v>
      </c>
      <c r="H1543" s="29" t="str">
        <f t="array" ref="H1543">IF(AND(G1543&gt;=10861,G1543&lt;=10863),TEXT(INDIRECT(CHAR(39)&amp;$A1543&amp;CHAR(39)&amp;"!r"&amp;$B1543&amp;"c"&amp;$C1543,0),"dd-mmm-yyyy"),(INDIRECT(CHAR(39)&amp;$A1543&amp;CHAR(39)&amp;"!r"&amp;$B1543&amp;"c"&amp;$C1543,0)))</f>
        <v/>
      </c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6"/>
      <c r="T1543" s="26"/>
      <c r="U1543" s="26"/>
      <c r="V1543" s="26"/>
      <c r="W1543" s="26"/>
      <c r="X1543" s="26"/>
      <c r="Y1543" s="26"/>
      <c r="Z1543" s="26"/>
    </row>
    <row r="1544" ht="13.5" customHeight="1">
      <c r="A1544" s="26" t="s">
        <v>785</v>
      </c>
      <c r="B1544" s="26">
        <f t="shared" si="32"/>
        <v>15</v>
      </c>
      <c r="C1544" s="26">
        <f t="shared" si="11"/>
        <v>87</v>
      </c>
      <c r="D1544" s="26"/>
      <c r="E1544" s="26">
        <f>plan_id</f>
        <v>510</v>
      </c>
      <c r="F1544" s="26">
        <f t="shared" si="1"/>
        <v>2012</v>
      </c>
      <c r="G1544" s="26">
        <f>VLOOKUP(INDIRECT(CHAR(39)&amp;$A1544&amp;CHAR(39)&amp;"!r2c"&amp;$C1544,0),variables,2,0)</f>
        <v>10799</v>
      </c>
      <c r="H1544" s="29" t="str">
        <f t="array" ref="H1544">IF(AND(G1544&gt;=10861,G1544&lt;=10863),TEXT(INDIRECT(CHAR(39)&amp;$A1544&amp;CHAR(39)&amp;"!r"&amp;$B1544&amp;"c"&amp;$C1544,0),"dd-mmm-yyyy"),(INDIRECT(CHAR(39)&amp;$A1544&amp;CHAR(39)&amp;"!r"&amp;$B1544&amp;"c"&amp;$C1544,0)))</f>
        <v/>
      </c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6"/>
      <c r="X1544" s="26"/>
      <c r="Y1544" s="26"/>
      <c r="Z1544" s="26"/>
    </row>
    <row r="1545" ht="13.5" customHeight="1">
      <c r="A1545" s="26" t="s">
        <v>785</v>
      </c>
      <c r="B1545" s="26">
        <f t="shared" si="32"/>
        <v>15</v>
      </c>
      <c r="C1545" s="26">
        <f t="shared" si="11"/>
        <v>88</v>
      </c>
      <c r="D1545" s="26"/>
      <c r="E1545" s="26">
        <f>plan_id</f>
        <v>510</v>
      </c>
      <c r="F1545" s="26">
        <f t="shared" si="1"/>
        <v>2012</v>
      </c>
      <c r="G1545" s="26">
        <f>VLOOKUP(INDIRECT(CHAR(39)&amp;$A1545&amp;CHAR(39)&amp;"!r2c"&amp;$C1545,0),variables,2,0)</f>
        <v>10800</v>
      </c>
      <c r="H1545" s="29" t="str">
        <f t="array" ref="H1545">IF(AND(G1545&gt;=10861,G1545&lt;=10863),TEXT(INDIRECT(CHAR(39)&amp;$A1545&amp;CHAR(39)&amp;"!r"&amp;$B1545&amp;"c"&amp;$C1545,0),"dd-mmm-yyyy"),(INDIRECT(CHAR(39)&amp;$A1545&amp;CHAR(39)&amp;"!r"&amp;$B1545&amp;"c"&amp;$C1545,0)))</f>
        <v/>
      </c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</row>
    <row r="1546" ht="13.5" customHeight="1">
      <c r="A1546" s="26" t="s">
        <v>785</v>
      </c>
      <c r="B1546" s="26">
        <f t="shared" si="32"/>
        <v>15</v>
      </c>
      <c r="C1546" s="26">
        <f t="shared" si="11"/>
        <v>89</v>
      </c>
      <c r="D1546" s="26"/>
      <c r="E1546" s="26">
        <f>plan_id</f>
        <v>510</v>
      </c>
      <c r="F1546" s="26">
        <f t="shared" si="1"/>
        <v>2012</v>
      </c>
      <c r="G1546" s="26">
        <f>VLOOKUP(INDIRECT(CHAR(39)&amp;$A1546&amp;CHAR(39)&amp;"!r2c"&amp;$C1546,0),variables,2,0)</f>
        <v>10824</v>
      </c>
      <c r="H1546" s="29" t="str">
        <f t="array" ref="H1546">IF(AND(G1546&gt;=10861,G1546&lt;=10863),TEXT(INDIRECT(CHAR(39)&amp;$A1546&amp;CHAR(39)&amp;"!r"&amp;$B1546&amp;"c"&amp;$C1546,0),"dd-mmm-yyyy"),(INDIRECT(CHAR(39)&amp;$A1546&amp;CHAR(39)&amp;"!r"&amp;$B1546&amp;"c"&amp;$C1546,0)))</f>
        <v/>
      </c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6"/>
      <c r="X1546" s="26"/>
      <c r="Y1546" s="26"/>
      <c r="Z1546" s="26"/>
    </row>
    <row r="1547" ht="13.5" customHeight="1">
      <c r="A1547" s="26" t="s">
        <v>785</v>
      </c>
      <c r="B1547" s="26">
        <f t="shared" si="32"/>
        <v>15</v>
      </c>
      <c r="C1547" s="26">
        <f t="shared" si="11"/>
        <v>90</v>
      </c>
      <c r="D1547" s="26"/>
      <c r="E1547" s="26">
        <f>plan_id</f>
        <v>510</v>
      </c>
      <c r="F1547" s="26">
        <f t="shared" si="1"/>
        <v>2012</v>
      </c>
      <c r="G1547" s="26">
        <f>VLOOKUP(INDIRECT(CHAR(39)&amp;$A1547&amp;CHAR(39)&amp;"!r2c"&amp;$C1547,0),variables,2,0)</f>
        <v>10825</v>
      </c>
      <c r="H1547" s="29">
        <f t="array" ref="H1547">IF(AND(G1547&gt;=10861,G1547&lt;=10863),TEXT(INDIRECT(CHAR(39)&amp;$A1547&amp;CHAR(39)&amp;"!r"&amp;$B1547&amp;"c"&amp;$C1547,0),"dd-mmm-yyyy"),(INDIRECT(CHAR(39)&amp;$A1547&amp;CHAR(39)&amp;"!r"&amp;$B1547&amp;"c"&amp;$C1547,0)))</f>
        <v>4624966000</v>
      </c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6"/>
      <c r="T1547" s="26"/>
      <c r="U1547" s="26"/>
      <c r="V1547" s="26"/>
      <c r="W1547" s="26"/>
      <c r="X1547" s="26"/>
      <c r="Y1547" s="26"/>
      <c r="Z1547" s="26"/>
    </row>
    <row r="1548" ht="13.5" customHeight="1">
      <c r="A1548" s="26" t="s">
        <v>785</v>
      </c>
      <c r="B1548" s="26">
        <f t="shared" si="32"/>
        <v>15</v>
      </c>
      <c r="C1548" s="26">
        <f t="shared" si="11"/>
        <v>91</v>
      </c>
      <c r="D1548" s="26"/>
      <c r="E1548" s="26">
        <f>plan_id</f>
        <v>510</v>
      </c>
      <c r="F1548" s="26">
        <f t="shared" si="1"/>
        <v>2012</v>
      </c>
      <c r="G1548" s="26">
        <f>VLOOKUP(INDIRECT(CHAR(39)&amp;$A1548&amp;CHAR(39)&amp;"!r2c"&amp;$C1548,0),variables,2,0)</f>
        <v>10826</v>
      </c>
      <c r="H1548" s="29" t="str">
        <f t="array" ref="H1548">IF(AND(G1548&gt;=10861,G1548&lt;=10863),TEXT(INDIRECT(CHAR(39)&amp;$A1548&amp;CHAR(39)&amp;"!r"&amp;$B1548&amp;"c"&amp;$C1548,0),"dd-mmm-yyyy"),(INDIRECT(CHAR(39)&amp;$A1548&amp;CHAR(39)&amp;"!r"&amp;$B1548&amp;"c"&amp;$C1548,0)))</f>
        <v/>
      </c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6"/>
      <c r="T1548" s="26"/>
      <c r="U1548" s="26"/>
      <c r="V1548" s="26"/>
      <c r="W1548" s="26"/>
      <c r="X1548" s="26"/>
      <c r="Y1548" s="26"/>
      <c r="Z1548" s="26"/>
    </row>
    <row r="1549" ht="13.5" customHeight="1">
      <c r="A1549" s="26" t="s">
        <v>785</v>
      </c>
      <c r="B1549" s="26">
        <f t="shared" si="32"/>
        <v>15</v>
      </c>
      <c r="C1549" s="26">
        <f t="shared" si="11"/>
        <v>92</v>
      </c>
      <c r="D1549" s="26"/>
      <c r="E1549" s="26">
        <f>plan_id</f>
        <v>510</v>
      </c>
      <c r="F1549" s="26">
        <f t="shared" si="1"/>
        <v>2012</v>
      </c>
      <c r="G1549" s="26">
        <f>VLOOKUP(INDIRECT(CHAR(39)&amp;$A1549&amp;CHAR(39)&amp;"!r2c"&amp;$C1549,0),variables,2,0)</f>
        <v>10828</v>
      </c>
      <c r="H1549" s="29" t="str">
        <f t="array" ref="H1549">IF(AND(G1549&gt;=10861,G1549&lt;=10863),TEXT(INDIRECT(CHAR(39)&amp;$A1549&amp;CHAR(39)&amp;"!r"&amp;$B1549&amp;"c"&amp;$C1549,0),"dd-mmm-yyyy"),(INDIRECT(CHAR(39)&amp;$A1549&amp;CHAR(39)&amp;"!r"&amp;$B1549&amp;"c"&amp;$C1549,0)))</f>
        <v/>
      </c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</row>
    <row r="1550" ht="13.5" customHeight="1">
      <c r="A1550" s="26" t="s">
        <v>785</v>
      </c>
      <c r="B1550" s="26">
        <f t="shared" si="32"/>
        <v>15</v>
      </c>
      <c r="C1550" s="26">
        <f t="shared" si="11"/>
        <v>93</v>
      </c>
      <c r="D1550" s="26"/>
      <c r="E1550" s="26">
        <f>plan_id</f>
        <v>510</v>
      </c>
      <c r="F1550" s="26">
        <f t="shared" si="1"/>
        <v>2012</v>
      </c>
      <c r="G1550" s="26">
        <f>VLOOKUP(INDIRECT(CHAR(39)&amp;$A1550&amp;CHAR(39)&amp;"!r2c"&amp;$C1550,0),variables,2,0)</f>
        <v>10827</v>
      </c>
      <c r="H1550" s="28" t="str">
        <f t="array" ref="H1550">IF(AND(G1550&gt;=10861,G1550&lt;=10863),TEXT(INDIRECT(CHAR(39)&amp;$A1550&amp;CHAR(39)&amp;"!r"&amp;$B1550&amp;"c"&amp;$C1550,0),"dd-mmm-yyyy"),(INDIRECT(CHAR(39)&amp;$A1550&amp;CHAR(39)&amp;"!r"&amp;$B1550&amp;"c"&amp;$C1550,0)))</f>
        <v/>
      </c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  <c r="S1550" s="26"/>
      <c r="T1550" s="26"/>
      <c r="U1550" s="26"/>
      <c r="V1550" s="26"/>
      <c r="W1550" s="26"/>
      <c r="X1550" s="26"/>
      <c r="Y1550" s="26"/>
      <c r="Z1550" s="26"/>
    </row>
    <row r="1551" ht="13.5" customHeight="1">
      <c r="A1551" s="26" t="s">
        <v>785</v>
      </c>
      <c r="B1551" s="26">
        <f t="shared" ref="B1551:B1615" si="33">B1486+1</f>
        <v>16</v>
      </c>
      <c r="C1551" s="26">
        <f t="shared" si="11"/>
        <v>3</v>
      </c>
      <c r="D1551" s="26"/>
      <c r="E1551" s="26">
        <f>plan_id</f>
        <v>510</v>
      </c>
      <c r="F1551" s="26">
        <f t="shared" si="1"/>
        <v>2013</v>
      </c>
      <c r="G1551" s="26">
        <f>VLOOKUP(INDIRECT(CHAR(39)&amp;$A1551&amp;CHAR(39)&amp;"!r2c"&amp;$C1551,0),variables,2,0)</f>
        <v>10703</v>
      </c>
      <c r="H1551" s="28">
        <f t="array" ref="H155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  <c r="V1551" s="26"/>
      <c r="W1551" s="26"/>
      <c r="X1551" s="26"/>
      <c r="Y1551" s="26"/>
      <c r="Z1551" s="26"/>
    </row>
    <row r="1552" ht="13.5" customHeight="1">
      <c r="A1552" s="26" t="s">
        <v>785</v>
      </c>
      <c r="B1552" s="26">
        <f t="shared" si="33"/>
        <v>16</v>
      </c>
      <c r="C1552" s="26">
        <f t="shared" si="11"/>
        <v>4</v>
      </c>
      <c r="D1552" s="26"/>
      <c r="E1552" s="26">
        <f>plan_id</f>
        <v>510</v>
      </c>
      <c r="F1552" s="26">
        <f t="shared" si="1"/>
        <v>2013</v>
      </c>
      <c r="G1552" s="26">
        <f>VLOOKUP(INDIRECT(CHAR(39)&amp;$A1552&amp;CHAR(39)&amp;"!r2c"&amp;$C1552,0),variables,2,0)</f>
        <v>10845</v>
      </c>
      <c r="H1552" s="28" t="str">
        <f t="array" ref="H1552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6"/>
      <c r="Y1552" s="26"/>
      <c r="Z1552" s="26"/>
    </row>
    <row r="1553" ht="13.5" customHeight="1">
      <c r="A1553" s="26" t="s">
        <v>785</v>
      </c>
      <c r="B1553" s="26">
        <f t="shared" si="33"/>
        <v>16</v>
      </c>
      <c r="C1553" s="26">
        <f t="shared" si="11"/>
        <v>5</v>
      </c>
      <c r="D1553" s="26"/>
      <c r="E1553" s="26">
        <f>plan_id</f>
        <v>510</v>
      </c>
      <c r="F1553" s="26">
        <f t="shared" si="1"/>
        <v>2013</v>
      </c>
      <c r="G1553" s="26">
        <f>VLOOKUP(INDIRECT(CHAR(39)&amp;$A1553&amp;CHAR(39)&amp;"!r2c"&amp;$C1553,0),variables,2,0)</f>
        <v>10924</v>
      </c>
      <c r="H1553" s="31" t="str">
        <f t="array" ref="H1553">IF(AND(G1553&gt;=10861,G1553&lt;=10863),TEXT(INDIRECT(CHAR(39)&amp;$A1553&amp;CHAR(39)&amp;"!r"&amp;$B1553&amp;"c"&amp;$C1553,0),"dd-mmm-yyyy"),(INDIRECT(CHAR(39)&amp;$A1553&amp;CHAR(39)&amp;"!r"&amp;$B1553&amp;"c"&amp;$C1553,0)))</f>
        <v/>
      </c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  <c r="V1553" s="26"/>
      <c r="W1553" s="26"/>
      <c r="X1553" s="26"/>
      <c r="Y1553" s="26"/>
      <c r="Z1553" s="26"/>
    </row>
    <row r="1554" ht="13.5" customHeight="1">
      <c r="A1554" s="26" t="s">
        <v>785</v>
      </c>
      <c r="B1554" s="26">
        <f t="shared" si="33"/>
        <v>16</v>
      </c>
      <c r="C1554" s="26">
        <f t="shared" si="11"/>
        <v>6</v>
      </c>
      <c r="D1554" s="26"/>
      <c r="E1554" s="26">
        <f>plan_id</f>
        <v>510</v>
      </c>
      <c r="F1554" s="26">
        <f t="shared" si="1"/>
        <v>2013</v>
      </c>
      <c r="G1554" s="26">
        <f>VLOOKUP(INDIRECT(CHAR(39)&amp;$A1554&amp;CHAR(39)&amp;"!r2c"&amp;$C1554,0),variables,2,0)</f>
        <v>10925</v>
      </c>
      <c r="H1554" s="31">
        <f t="array" ref="H1554">IF(AND(G1554&gt;=10861,G1554&lt;=10863),TEXT(INDIRECT(CHAR(39)&amp;$A1554&amp;CHAR(39)&amp;"!r"&amp;$B1554&amp;"c"&amp;$C1554,0),"dd-mmm-yyyy"),(INDIRECT(CHAR(39)&amp;$A1554&amp;CHAR(39)&amp;"!r"&amp;$B1554&amp;"c"&amp;$C1554,0)))</f>
        <v>0.0802</v>
      </c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  <c r="V1554" s="26"/>
      <c r="W1554" s="26"/>
      <c r="X1554" s="26"/>
      <c r="Y1554" s="26"/>
      <c r="Z1554" s="26"/>
    </row>
    <row r="1555" ht="13.5" customHeight="1">
      <c r="A1555" s="26" t="s">
        <v>785</v>
      </c>
      <c r="B1555" s="26">
        <f t="shared" si="33"/>
        <v>16</v>
      </c>
      <c r="C1555" s="26">
        <f t="shared" si="11"/>
        <v>7</v>
      </c>
      <c r="D1555" s="26"/>
      <c r="E1555" s="26">
        <f>plan_id</f>
        <v>510</v>
      </c>
      <c r="F1555" s="26">
        <f t="shared" si="1"/>
        <v>2013</v>
      </c>
      <c r="G1555" s="26">
        <f>VLOOKUP(INDIRECT(CHAR(39)&amp;$A1555&amp;CHAR(39)&amp;"!r2c"&amp;$C1555,0),variables,2,0)</f>
        <v>10926</v>
      </c>
      <c r="H1555" s="31">
        <f t="array" ref="H1555">IF(AND(G1555&gt;=10861,G1555&lt;=10863),TEXT(INDIRECT(CHAR(39)&amp;$A1555&amp;CHAR(39)&amp;"!r"&amp;$B1555&amp;"c"&amp;$C1555,0),"dd-mmm-yyyy"),(INDIRECT(CHAR(39)&amp;$A1555&amp;CHAR(39)&amp;"!r"&amp;$B1555&amp;"c"&amp;$C1555,0)))</f>
        <v>0.1004</v>
      </c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  <c r="V1555" s="26"/>
      <c r="W1555" s="26"/>
      <c r="X1555" s="26"/>
      <c r="Y1555" s="26"/>
      <c r="Z1555" s="26"/>
    </row>
    <row r="1556" ht="13.5" customHeight="1">
      <c r="A1556" s="26" t="s">
        <v>785</v>
      </c>
      <c r="B1556" s="26">
        <f t="shared" si="33"/>
        <v>16</v>
      </c>
      <c r="C1556" s="26">
        <f t="shared" si="11"/>
        <v>8</v>
      </c>
      <c r="D1556" s="26"/>
      <c r="E1556" s="26">
        <f>plan_id</f>
        <v>510</v>
      </c>
      <c r="F1556" s="26">
        <f t="shared" si="1"/>
        <v>2013</v>
      </c>
      <c r="G1556" s="26">
        <f>VLOOKUP(INDIRECT(CHAR(39)&amp;$A1556&amp;CHAR(39)&amp;"!r2c"&amp;$C1556,0),variables,2,0)</f>
        <v>10704</v>
      </c>
      <c r="H1556" s="29">
        <f t="array" ref="H1556">IF(AND(G1556&gt;=10861,G1556&lt;=10863),TEXT(INDIRECT(CHAR(39)&amp;$A1556&amp;CHAR(39)&amp;"!r"&amp;$B1556&amp;"c"&amp;$C1556,0),"dd-mmm-yyyy"),(INDIRECT(CHAR(39)&amp;$A1556&amp;CHAR(39)&amp;"!r"&amp;$B1556&amp;"c"&amp;$C1556,0)))</f>
        <v>2764600000</v>
      </c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6"/>
      <c r="V1556" s="26"/>
      <c r="W1556" s="26"/>
      <c r="X1556" s="26"/>
      <c r="Y1556" s="26"/>
      <c r="Z1556" s="26"/>
    </row>
    <row r="1557" ht="13.5" customHeight="1">
      <c r="A1557" s="26" t="s">
        <v>785</v>
      </c>
      <c r="B1557" s="26">
        <f t="shared" si="33"/>
        <v>16</v>
      </c>
      <c r="C1557" s="26">
        <f t="shared" si="11"/>
        <v>9</v>
      </c>
      <c r="D1557" s="26"/>
      <c r="E1557" s="26">
        <f>plan_id</f>
        <v>510</v>
      </c>
      <c r="F1557" s="26">
        <f t="shared" si="1"/>
        <v>2013</v>
      </c>
      <c r="G1557" s="26">
        <f>VLOOKUP(INDIRECT(CHAR(39)&amp;$A1557&amp;CHAR(39)&amp;"!r2c"&amp;$C1557,0),variables,2,0)</f>
        <v>10928</v>
      </c>
      <c r="H1557" s="31" t="str">
        <f t="array" ref="H1557">IF(AND(G1557&gt;=10861,G1557&lt;=10863),TEXT(INDIRECT(CHAR(39)&amp;$A1557&amp;CHAR(39)&amp;"!r"&amp;$B1557&amp;"c"&amp;$C1557,0),"dd-mmm-yyyy"),(INDIRECT(CHAR(39)&amp;$A1557&amp;CHAR(39)&amp;"!r"&amp;$B1557&amp;"c"&amp;$C1557,0)))</f>
        <v/>
      </c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  <c r="V1557" s="26"/>
      <c r="W1557" s="26"/>
      <c r="X1557" s="26"/>
      <c r="Y1557" s="26"/>
      <c r="Z1557" s="26"/>
    </row>
    <row r="1558" ht="13.5" customHeight="1">
      <c r="A1558" s="26" t="s">
        <v>785</v>
      </c>
      <c r="B1558" s="26">
        <f t="shared" si="33"/>
        <v>16</v>
      </c>
      <c r="C1558" s="26">
        <f t="shared" si="11"/>
        <v>10</v>
      </c>
      <c r="D1558" s="26"/>
      <c r="E1558" s="26">
        <f>plan_id</f>
        <v>510</v>
      </c>
      <c r="F1558" s="26">
        <f t="shared" si="1"/>
        <v>2013</v>
      </c>
      <c r="G1558" s="26">
        <f>VLOOKUP(INDIRECT(CHAR(39)&amp;$A1558&amp;CHAR(39)&amp;"!r2c"&amp;$C1558,0),variables,2,0)</f>
        <v>10929</v>
      </c>
      <c r="H1558" s="31">
        <f t="array" ref="H1558">IF(AND(G1558&gt;=10861,G1558&lt;=10863),TEXT(INDIRECT(CHAR(39)&amp;$A1558&amp;CHAR(39)&amp;"!r"&amp;$B1558&amp;"c"&amp;$C1558,0),"dd-mmm-yyyy"),(INDIRECT(CHAR(39)&amp;$A1558&amp;CHAR(39)&amp;"!r"&amp;$B1558&amp;"c"&amp;$C1558,0)))</f>
        <v>0.2555</v>
      </c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  <c r="V1558" s="26"/>
      <c r="W1558" s="26"/>
      <c r="X1558" s="26"/>
      <c r="Y1558" s="26"/>
      <c r="Z1558" s="26"/>
    </row>
    <row r="1559" ht="13.5" customHeight="1">
      <c r="A1559" s="26" t="s">
        <v>785</v>
      </c>
      <c r="B1559" s="26">
        <f t="shared" si="33"/>
        <v>16</v>
      </c>
      <c r="C1559" s="26">
        <f t="shared" si="11"/>
        <v>11</v>
      </c>
      <c r="D1559" s="26"/>
      <c r="E1559" s="26">
        <f>plan_id</f>
        <v>510</v>
      </c>
      <c r="F1559" s="26">
        <f t="shared" si="1"/>
        <v>2013</v>
      </c>
      <c r="G1559" s="26">
        <f>VLOOKUP(INDIRECT(CHAR(39)&amp;$A1559&amp;CHAR(39)&amp;"!r2c"&amp;$C1559,0),variables,2,0)</f>
        <v>10930</v>
      </c>
      <c r="H1559" s="31" t="str">
        <f t="array" ref="H1559">IF(AND(G1559&gt;=10861,G1559&lt;=10863),TEXT(INDIRECT(CHAR(39)&amp;$A1559&amp;CHAR(39)&amp;"!r"&amp;$B1559&amp;"c"&amp;$C1559,0),"dd-mmm-yyyy"),(INDIRECT(CHAR(39)&amp;$A1559&amp;CHAR(39)&amp;"!r"&amp;$B1559&amp;"c"&amp;$C1559,0)))</f>
        <v/>
      </c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  <c r="V1559" s="26"/>
      <c r="W1559" s="26"/>
      <c r="X1559" s="26"/>
      <c r="Y1559" s="26"/>
      <c r="Z1559" s="26"/>
    </row>
    <row r="1560" ht="13.5" customHeight="1">
      <c r="A1560" s="26" t="s">
        <v>785</v>
      </c>
      <c r="B1560" s="26">
        <f t="shared" si="33"/>
        <v>16</v>
      </c>
      <c r="C1560" s="26">
        <f t="shared" si="11"/>
        <v>12</v>
      </c>
      <c r="D1560" s="26"/>
      <c r="E1560" s="26">
        <f>plan_id</f>
        <v>510</v>
      </c>
      <c r="F1560" s="26">
        <f t="shared" si="1"/>
        <v>2013</v>
      </c>
      <c r="G1560" s="26">
        <f>VLOOKUP(INDIRECT(CHAR(39)&amp;$A1560&amp;CHAR(39)&amp;"!r2c"&amp;$C1560,0),variables,2,0)</f>
        <v>10705</v>
      </c>
      <c r="H1560" s="29">
        <f t="array" ref="H1560">IF(AND(G1560&gt;=10861,G1560&lt;=10863),TEXT(INDIRECT(CHAR(39)&amp;$A1560&amp;CHAR(39)&amp;"!r"&amp;$B1560&amp;"c"&amp;$C1560,0),"dd-mmm-yyyy"),(INDIRECT(CHAR(39)&amp;$A1560&amp;CHAR(39)&amp;"!r"&amp;$B1560&amp;"c"&amp;$C1560,0)))</f>
        <v>921423000</v>
      </c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6"/>
      <c r="V1560" s="26"/>
      <c r="W1560" s="26"/>
      <c r="X1560" s="26"/>
      <c r="Y1560" s="26"/>
      <c r="Z1560" s="26"/>
    </row>
    <row r="1561" ht="13.5" customHeight="1">
      <c r="A1561" s="26" t="s">
        <v>785</v>
      </c>
      <c r="B1561" s="26">
        <f t="shared" si="33"/>
        <v>16</v>
      </c>
      <c r="C1561" s="26">
        <f t="shared" si="11"/>
        <v>13</v>
      </c>
      <c r="D1561" s="26"/>
      <c r="E1561" s="26">
        <f>plan_id</f>
        <v>510</v>
      </c>
      <c r="F1561" s="26">
        <f t="shared" si="1"/>
        <v>2013</v>
      </c>
      <c r="G1561" s="26">
        <f>VLOOKUP(INDIRECT(CHAR(39)&amp;$A1561&amp;CHAR(39)&amp;"!r2c"&amp;$C1561,0),variables,2,0)</f>
        <v>10842</v>
      </c>
      <c r="H1561" s="29">
        <f t="array" ref="H1561">IF(AND(G1561&gt;=10861,G1561&lt;=10863),TEXT(INDIRECT(CHAR(39)&amp;$A1561&amp;CHAR(39)&amp;"!r"&amp;$B1561&amp;"c"&amp;$C1561,0),"dd-mmm-yyyy"),(INDIRECT(CHAR(39)&amp;$A1561&amp;CHAR(39)&amp;"!r"&amp;$B1561&amp;"c"&amp;$C1561,0)))</f>
        <v>3412878000</v>
      </c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  <c r="V1561" s="26"/>
      <c r="W1561" s="26"/>
      <c r="X1561" s="26"/>
      <c r="Y1561" s="26"/>
      <c r="Z1561" s="26"/>
    </row>
    <row r="1562" ht="13.5" customHeight="1">
      <c r="A1562" s="26" t="s">
        <v>785</v>
      </c>
      <c r="B1562" s="26">
        <f t="shared" si="33"/>
        <v>16</v>
      </c>
      <c r="C1562" s="26">
        <f t="shared" si="11"/>
        <v>14</v>
      </c>
      <c r="D1562" s="26"/>
      <c r="E1562" s="26">
        <f>plan_id</f>
        <v>510</v>
      </c>
      <c r="F1562" s="26">
        <f t="shared" si="1"/>
        <v>2013</v>
      </c>
      <c r="G1562" s="26">
        <f>VLOOKUP(INDIRECT(CHAR(39)&amp;$A1562&amp;CHAR(39)&amp;"!r2c"&amp;$C1562,0),variables,2,0)</f>
        <v>10843</v>
      </c>
      <c r="H1562" s="31">
        <f t="array" ref="H1562">IF(AND(G1562&gt;=10861,G1562&lt;=10863),TEXT(INDIRECT(CHAR(39)&amp;$A1562&amp;CHAR(39)&amp;"!r"&amp;$B1562&amp;"c"&amp;$C1562,0),"dd-mmm-yyyy"),(INDIRECT(CHAR(39)&amp;$A1562&amp;CHAR(39)&amp;"!r"&amp;$B1562&amp;"c"&amp;$C1562,0)))</f>
        <v>0.0802</v>
      </c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6"/>
      <c r="V1562" s="26"/>
      <c r="W1562" s="26"/>
      <c r="X1562" s="26"/>
      <c r="Y1562" s="26"/>
      <c r="Z1562" s="26"/>
    </row>
    <row r="1563" ht="13.5" customHeight="1">
      <c r="A1563" s="26" t="s">
        <v>785</v>
      </c>
      <c r="B1563" s="26">
        <f t="shared" si="33"/>
        <v>16</v>
      </c>
      <c r="C1563" s="26">
        <f t="shared" si="11"/>
        <v>15</v>
      </c>
      <c r="D1563" s="26"/>
      <c r="E1563" s="26">
        <f>plan_id</f>
        <v>510</v>
      </c>
      <c r="F1563" s="26">
        <f t="shared" si="1"/>
        <v>2013</v>
      </c>
      <c r="G1563" s="26">
        <f>VLOOKUP(INDIRECT(CHAR(39)&amp;$A1563&amp;CHAR(39)&amp;"!r2c"&amp;$C1563,0),variables,2,0)</f>
        <v>10931</v>
      </c>
      <c r="H1563" s="31" t="str">
        <f t="array" ref="H1563">IF(AND(G1563&gt;=10861,G1563&lt;=10863),TEXT(INDIRECT(CHAR(39)&amp;$A1563&amp;CHAR(39)&amp;"!r"&amp;$B1563&amp;"c"&amp;$C1563,0),"dd-mmm-yyyy"),(INDIRECT(CHAR(39)&amp;$A1563&amp;CHAR(39)&amp;"!r"&amp;$B1563&amp;"c"&amp;$C1563,0)))</f>
        <v/>
      </c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  <c r="V1563" s="26"/>
      <c r="W1563" s="26"/>
      <c r="X1563" s="26"/>
      <c r="Y1563" s="26"/>
      <c r="Z1563" s="26"/>
    </row>
    <row r="1564" ht="13.5" customHeight="1">
      <c r="A1564" s="26" t="s">
        <v>785</v>
      </c>
      <c r="B1564" s="26">
        <f t="shared" si="33"/>
        <v>16</v>
      </c>
      <c r="C1564" s="26">
        <f t="shared" si="11"/>
        <v>16</v>
      </c>
      <c r="D1564" s="26"/>
      <c r="E1564" s="26">
        <f>plan_id</f>
        <v>510</v>
      </c>
      <c r="F1564" s="26">
        <f t="shared" si="1"/>
        <v>2013</v>
      </c>
      <c r="G1564" s="26">
        <f>VLOOKUP(INDIRECT(CHAR(39)&amp;$A1564&amp;CHAR(39)&amp;"!r2c"&amp;$C1564,0),variables,2,0)</f>
        <v>10932</v>
      </c>
      <c r="H1564" s="31" t="str">
        <f t="array" ref="H1564">IF(AND(G1564&gt;=10861,G1564&lt;=10863),TEXT(INDIRECT(CHAR(39)&amp;$A1564&amp;CHAR(39)&amp;"!r"&amp;$B1564&amp;"c"&amp;$C1564,0),"dd-mmm-yyyy"),(INDIRECT(CHAR(39)&amp;$A1564&amp;CHAR(39)&amp;"!r"&amp;$B1564&amp;"c"&amp;$C1564,0)))</f>
        <v/>
      </c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W1564" s="26"/>
      <c r="X1564" s="26"/>
      <c r="Y1564" s="26"/>
      <c r="Z1564" s="26"/>
    </row>
    <row r="1565" ht="13.5" customHeight="1">
      <c r="A1565" s="26" t="s">
        <v>785</v>
      </c>
      <c r="B1565" s="26">
        <f t="shared" si="33"/>
        <v>16</v>
      </c>
      <c r="C1565" s="26">
        <f t="shared" si="11"/>
        <v>17</v>
      </c>
      <c r="D1565" s="26"/>
      <c r="E1565" s="26">
        <f>plan_id</f>
        <v>510</v>
      </c>
      <c r="F1565" s="26">
        <f t="shared" si="1"/>
        <v>2013</v>
      </c>
      <c r="G1565" s="26">
        <f>VLOOKUP(INDIRECT(CHAR(39)&amp;$A1565&amp;CHAR(39)&amp;"!r2c"&amp;$C1565,0),variables,2,0)</f>
        <v>10933</v>
      </c>
      <c r="H1565" s="31">
        <f t="array" ref="H1565">IF(AND(G1565&gt;=10861,G1565&lt;=10863),TEXT(INDIRECT(CHAR(39)&amp;$A1565&amp;CHAR(39)&amp;"!r"&amp;$B1565&amp;"c"&amp;$C1565,0),"dd-mmm-yyyy"),(INDIRECT(CHAR(39)&amp;$A1565&amp;CHAR(39)&amp;"!r"&amp;$B1565&amp;"c"&amp;$C1565,0)))</f>
        <v>0.3358</v>
      </c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  <c r="S1565" s="26"/>
      <c r="T1565" s="26"/>
      <c r="U1565" s="26"/>
      <c r="V1565" s="26"/>
      <c r="W1565" s="26"/>
      <c r="X1565" s="26"/>
      <c r="Y1565" s="26"/>
      <c r="Z1565" s="26"/>
    </row>
    <row r="1566" ht="13.5" customHeight="1">
      <c r="A1566" s="26" t="s">
        <v>785</v>
      </c>
      <c r="B1566" s="26">
        <f t="shared" si="33"/>
        <v>16</v>
      </c>
      <c r="C1566" s="26">
        <f t="shared" si="11"/>
        <v>18</v>
      </c>
      <c r="D1566" s="26"/>
      <c r="E1566" s="26">
        <f>plan_id</f>
        <v>510</v>
      </c>
      <c r="F1566" s="26">
        <f t="shared" si="1"/>
        <v>2013</v>
      </c>
      <c r="G1566" s="26">
        <f>VLOOKUP(INDIRECT(CHAR(39)&amp;$A1566&amp;CHAR(39)&amp;"!r2c"&amp;$C1566,0),variables,2,0)</f>
        <v>10934</v>
      </c>
      <c r="H1566" s="31">
        <f t="array" ref="H1566">IF(AND(G1566&gt;=10861,G1566&lt;=10863),TEXT(INDIRECT(CHAR(39)&amp;$A1566&amp;CHAR(39)&amp;"!r"&amp;$B1566&amp;"c"&amp;$C1566,0),"dd-mmm-yyyy"),(INDIRECT(CHAR(39)&amp;$A1566&amp;CHAR(39)&amp;"!r"&amp;$B1566&amp;"c"&amp;$C1566,0)))</f>
        <v>0.1004</v>
      </c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6"/>
      <c r="T1566" s="26"/>
      <c r="U1566" s="26"/>
      <c r="V1566" s="26"/>
      <c r="W1566" s="26"/>
      <c r="X1566" s="26"/>
      <c r="Y1566" s="26"/>
      <c r="Z1566" s="26"/>
    </row>
    <row r="1567" ht="13.5" customHeight="1">
      <c r="A1567" s="26" t="s">
        <v>785</v>
      </c>
      <c r="B1567" s="26">
        <f t="shared" si="33"/>
        <v>16</v>
      </c>
      <c r="C1567" s="26">
        <f t="shared" si="11"/>
        <v>19</v>
      </c>
      <c r="D1567" s="26"/>
      <c r="E1567" s="26">
        <f>plan_id</f>
        <v>510</v>
      </c>
      <c r="F1567" s="26">
        <f t="shared" si="1"/>
        <v>2013</v>
      </c>
      <c r="G1567" s="26">
        <f>VLOOKUP(INDIRECT(CHAR(39)&amp;$A1567&amp;CHAR(39)&amp;"!r2c"&amp;$C1567,0),variables,2,0)</f>
        <v>10935</v>
      </c>
      <c r="H1567" s="28" t="str">
        <f t="array" ref="H1567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  <c r="Y1567" s="26"/>
      <c r="Z1567" s="26"/>
    </row>
    <row r="1568" ht="13.5" customHeight="1">
      <c r="A1568" s="26" t="s">
        <v>785</v>
      </c>
      <c r="B1568" s="26">
        <f t="shared" si="33"/>
        <v>16</v>
      </c>
      <c r="C1568" s="26">
        <f t="shared" si="11"/>
        <v>20</v>
      </c>
      <c r="D1568" s="26"/>
      <c r="E1568" s="26">
        <f>plan_id</f>
        <v>510</v>
      </c>
      <c r="F1568" s="26">
        <f t="shared" si="1"/>
        <v>2013</v>
      </c>
      <c r="G1568" s="26">
        <f>VLOOKUP(INDIRECT(CHAR(39)&amp;$A1568&amp;CHAR(39)&amp;"!r2c"&amp;$C1568,0),variables,2,0)</f>
        <v>10937</v>
      </c>
      <c r="H1568" s="31" t="str">
        <f t="array" ref="H1568">IF(AND(G1568&gt;=10861,G1568&lt;=10863),TEXT(INDIRECT(CHAR(39)&amp;$A1568&amp;CHAR(39)&amp;"!r"&amp;$B1568&amp;"c"&amp;$C1568,0),"dd-mmm-yyyy"),(INDIRECT(CHAR(39)&amp;$A1568&amp;CHAR(39)&amp;"!r"&amp;$B1568&amp;"c"&amp;$C1568,0)))</f>
        <v/>
      </c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6"/>
      <c r="T1568" s="26"/>
      <c r="U1568" s="26"/>
      <c r="V1568" s="26"/>
      <c r="W1568" s="26"/>
      <c r="X1568" s="26"/>
      <c r="Y1568" s="26"/>
      <c r="Z1568" s="26"/>
    </row>
    <row r="1569" ht="13.5" customHeight="1">
      <c r="A1569" s="26" t="s">
        <v>785</v>
      </c>
      <c r="B1569" s="26">
        <f t="shared" si="33"/>
        <v>16</v>
      </c>
      <c r="C1569" s="26">
        <f t="shared" si="11"/>
        <v>21</v>
      </c>
      <c r="D1569" s="26"/>
      <c r="E1569" s="26">
        <f>plan_id</f>
        <v>510</v>
      </c>
      <c r="F1569" s="26">
        <f t="shared" si="1"/>
        <v>2013</v>
      </c>
      <c r="G1569" s="26">
        <f>VLOOKUP(INDIRECT(CHAR(39)&amp;$A1569&amp;CHAR(39)&amp;"!r2c"&amp;$C1569,0),variables,2,0)</f>
        <v>10938</v>
      </c>
      <c r="H1569" s="31" t="str">
        <f t="array" ref="H1569">IF(AND(G1569&gt;=10861,G1569&lt;=10863),TEXT(INDIRECT(CHAR(39)&amp;$A1569&amp;CHAR(39)&amp;"!r"&amp;$B1569&amp;"c"&amp;$C1569,0),"dd-mmm-yyyy"),(INDIRECT(CHAR(39)&amp;$A1569&amp;CHAR(39)&amp;"!r"&amp;$B1569&amp;"c"&amp;$C1569,0)))</f>
        <v/>
      </c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  <c r="S1569" s="26"/>
      <c r="T1569" s="26"/>
      <c r="U1569" s="26"/>
      <c r="V1569" s="26"/>
      <c r="W1569" s="26"/>
      <c r="X1569" s="26"/>
      <c r="Y1569" s="26"/>
      <c r="Z1569" s="26"/>
    </row>
    <row r="1570" ht="13.5" customHeight="1">
      <c r="A1570" s="26" t="s">
        <v>785</v>
      </c>
      <c r="B1570" s="26">
        <f t="shared" si="33"/>
        <v>16</v>
      </c>
      <c r="C1570" s="26">
        <f t="shared" si="11"/>
        <v>22</v>
      </c>
      <c r="D1570" s="26"/>
      <c r="E1570" s="26">
        <f>plan_id</f>
        <v>510</v>
      </c>
      <c r="F1570" s="26">
        <f t="shared" si="1"/>
        <v>2013</v>
      </c>
      <c r="G1570" s="26">
        <f>VLOOKUP(INDIRECT(CHAR(39)&amp;$A1570&amp;CHAR(39)&amp;"!r2c"&amp;$C1570,0),variables,2,0)</f>
        <v>11007</v>
      </c>
      <c r="H1570" s="28" t="str">
        <f t="array" ref="H1570">IF(AND(G1570&gt;=10861,G1570&lt;=10863),TEXT(INDIRECT(CHAR(39)&amp;$A1570&amp;CHAR(39)&amp;"!r"&amp;$B1570&amp;"c"&amp;$C1570,0),"dd-mmm-yyyy"),(INDIRECT(CHAR(39)&amp;$A1570&amp;CHAR(39)&amp;"!r"&amp;$B1570&amp;"c"&amp;$C1570,0)))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26"/>
      <c r="Z1570" s="26"/>
    </row>
    <row r="1571" ht="13.5" customHeight="1">
      <c r="A1571" s="26" t="s">
        <v>785</v>
      </c>
      <c r="B1571" s="26">
        <f t="shared" si="33"/>
        <v>16</v>
      </c>
      <c r="C1571" s="26">
        <f t="shared" si="11"/>
        <v>23</v>
      </c>
      <c r="D1571" s="26"/>
      <c r="E1571" s="26">
        <f>plan_id</f>
        <v>510</v>
      </c>
      <c r="F1571" s="26">
        <f t="shared" si="1"/>
        <v>2013</v>
      </c>
      <c r="G1571" s="26">
        <f>VLOOKUP(INDIRECT(CHAR(39)&amp;$A1571&amp;CHAR(39)&amp;"!r2c"&amp;$C1571,0),variables,2,0)</f>
        <v>10941</v>
      </c>
      <c r="H1571" s="28" t="str">
        <f t="array" ref="H157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  <c r="S1571" s="26"/>
      <c r="T1571" s="26"/>
      <c r="U1571" s="26"/>
      <c r="V1571" s="26"/>
      <c r="W1571" s="26"/>
      <c r="X1571" s="26"/>
      <c r="Y1571" s="26"/>
      <c r="Z1571" s="26"/>
    </row>
    <row r="1572" ht="13.5" customHeight="1">
      <c r="A1572" s="26" t="s">
        <v>785</v>
      </c>
      <c r="B1572" s="26">
        <f t="shared" si="33"/>
        <v>16</v>
      </c>
      <c r="C1572" s="26">
        <f t="shared" si="11"/>
        <v>24</v>
      </c>
      <c r="D1572" s="26"/>
      <c r="E1572" s="26">
        <f>plan_id</f>
        <v>510</v>
      </c>
      <c r="F1572" s="26">
        <f t="shared" si="1"/>
        <v>2013</v>
      </c>
      <c r="G1572" s="26">
        <f>VLOOKUP(INDIRECT(CHAR(39)&amp;$A1572&amp;CHAR(39)&amp;"!r2c"&amp;$C1572,0),variables,2,0)</f>
        <v>10942</v>
      </c>
      <c r="H1572" s="28" t="str">
        <f t="array" ref="H1572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6"/>
      <c r="T1572" s="26"/>
      <c r="U1572" s="26"/>
      <c r="V1572" s="26"/>
      <c r="W1572" s="26"/>
      <c r="X1572" s="26"/>
      <c r="Y1572" s="26"/>
      <c r="Z1572" s="26"/>
    </row>
    <row r="1573" ht="13.5" customHeight="1">
      <c r="A1573" s="26" t="s">
        <v>785</v>
      </c>
      <c r="B1573" s="26">
        <f t="shared" si="33"/>
        <v>16</v>
      </c>
      <c r="C1573" s="26">
        <f t="shared" si="11"/>
        <v>25</v>
      </c>
      <c r="D1573" s="26"/>
      <c r="E1573" s="26">
        <f>plan_id</f>
        <v>510</v>
      </c>
      <c r="F1573" s="26">
        <f t="shared" si="1"/>
        <v>2013</v>
      </c>
      <c r="G1573" s="26">
        <f>VLOOKUP(INDIRECT(CHAR(39)&amp;$A1573&amp;CHAR(39)&amp;"!r2c"&amp;$C1573,0),variables,2,0)</f>
        <v>10701</v>
      </c>
      <c r="H1573" s="31" t="str">
        <f t="array" ref="H1573">IF(AND(G1573&gt;=10861,G1573&lt;=10863),TEXT(INDIRECT(CHAR(39)&amp;$A1573&amp;CHAR(39)&amp;"!r"&amp;$B1573&amp;"c"&amp;$C1573,0),"dd-mmm-yyyy"),(INDIRECT(CHAR(39)&amp;$A1573&amp;CHAR(39)&amp;"!r"&amp;$B1573&amp;"c"&amp;$C1573,0)))</f>
        <v>Tier 1: 3.00%, Tier 2: Lesser of 3% or one-half the increase in the cpi-u</v>
      </c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/>
      <c r="X1573" s="26"/>
      <c r="Y1573" s="26"/>
      <c r="Z1573" s="26"/>
    </row>
    <row r="1574" ht="13.5" customHeight="1">
      <c r="A1574" s="26" t="s">
        <v>785</v>
      </c>
      <c r="B1574" s="26">
        <f t="shared" si="33"/>
        <v>16</v>
      </c>
      <c r="C1574" s="26">
        <f t="shared" si="11"/>
        <v>26</v>
      </c>
      <c r="D1574" s="26"/>
      <c r="E1574" s="26">
        <f>plan_id</f>
        <v>510</v>
      </c>
      <c r="F1574" s="26">
        <f t="shared" si="1"/>
        <v>2013</v>
      </c>
      <c r="G1574" s="26">
        <f>VLOOKUP(INDIRECT(CHAR(39)&amp;$A1574&amp;CHAR(39)&amp;"!r2c"&amp;$C1574,0),variables,2,0)</f>
        <v>10702</v>
      </c>
      <c r="H1574" s="31" t="str">
        <f t="array" ref="H1574">IF(AND(G1574&gt;=10861,G1574&lt;=10863),TEXT(INDIRECT(CHAR(39)&amp;$A1574&amp;CHAR(39)&amp;"!r"&amp;$B1574&amp;"c"&amp;$C1574,0),"dd-mmm-yyyy"),(INDIRECT(CHAR(39)&amp;$A1574&amp;CHAR(39)&amp;"!r"&amp;$B1574&amp;"c"&amp;$C1574,0)))</f>
        <v/>
      </c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6"/>
      <c r="T1574" s="26"/>
      <c r="U1574" s="26"/>
      <c r="V1574" s="26"/>
      <c r="W1574" s="26"/>
      <c r="X1574" s="26"/>
      <c r="Y1574" s="26"/>
      <c r="Z1574" s="26"/>
    </row>
    <row r="1575" ht="13.5" customHeight="1">
      <c r="A1575" s="26" t="s">
        <v>785</v>
      </c>
      <c r="B1575" s="26">
        <f t="shared" si="33"/>
        <v>16</v>
      </c>
      <c r="C1575" s="26">
        <f t="shared" si="11"/>
        <v>27</v>
      </c>
      <c r="D1575" s="26"/>
      <c r="E1575" s="26">
        <f>plan_id</f>
        <v>510</v>
      </c>
      <c r="F1575" s="26">
        <f t="shared" si="1"/>
        <v>2013</v>
      </c>
      <c r="G1575" s="26">
        <f>VLOOKUP(INDIRECT(CHAR(39)&amp;$A1575&amp;CHAR(39)&amp;"!r2c"&amp;$C1575,0),variables,2,0)</f>
        <v>10943</v>
      </c>
      <c r="H1575" s="31" t="str">
        <f t="array" ref="H1575">IF(AND(G1575&gt;=10861,G1575&lt;=10863),TEXT(INDIRECT(CHAR(39)&amp;$A1575&amp;CHAR(39)&amp;"!r"&amp;$B1575&amp;"c"&amp;$C1575,0),"dd-mmm-yyyy"),(INDIRECT(CHAR(39)&amp;$A1575&amp;CHAR(39)&amp;"!r"&amp;$B1575&amp;"c"&amp;$C1575,0)))</f>
        <v/>
      </c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6"/>
      <c r="T1575" s="26"/>
      <c r="U1575" s="26"/>
      <c r="V1575" s="26"/>
      <c r="W1575" s="26"/>
      <c r="X1575" s="26"/>
      <c r="Y1575" s="26"/>
      <c r="Z1575" s="26"/>
    </row>
    <row r="1576" ht="13.5" customHeight="1">
      <c r="A1576" s="26" t="s">
        <v>785</v>
      </c>
      <c r="B1576" s="26">
        <f t="shared" si="33"/>
        <v>16</v>
      </c>
      <c r="C1576" s="26">
        <f t="shared" si="11"/>
        <v>28</v>
      </c>
      <c r="D1576" s="26"/>
      <c r="E1576" s="26">
        <f>plan_id</f>
        <v>510</v>
      </c>
      <c r="F1576" s="26">
        <f t="shared" si="1"/>
        <v>2013</v>
      </c>
      <c r="G1576" s="26">
        <f>VLOOKUP(INDIRECT(CHAR(39)&amp;$A1576&amp;CHAR(39)&amp;"!r2c"&amp;$C1576,0),variables,2,0)</f>
        <v>10944</v>
      </c>
      <c r="H1576" s="28" t="str">
        <f t="array" ref="H1576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6"/>
      <c r="T1576" s="26"/>
      <c r="U1576" s="26"/>
      <c r="V1576" s="26"/>
      <c r="W1576" s="26"/>
      <c r="X1576" s="26"/>
      <c r="Y1576" s="26"/>
      <c r="Z1576" s="26"/>
    </row>
    <row r="1577" ht="13.5" customHeight="1">
      <c r="A1577" s="26" t="s">
        <v>785</v>
      </c>
      <c r="B1577" s="26">
        <f t="shared" si="33"/>
        <v>16</v>
      </c>
      <c r="C1577" s="26">
        <f t="shared" si="11"/>
        <v>29</v>
      </c>
      <c r="D1577" s="26"/>
      <c r="E1577" s="26">
        <f>plan_id</f>
        <v>510</v>
      </c>
      <c r="F1577" s="26">
        <f t="shared" si="1"/>
        <v>2013</v>
      </c>
      <c r="G1577" s="26">
        <f>VLOOKUP(INDIRECT(CHAR(39)&amp;$A1577&amp;CHAR(39)&amp;"!r2c"&amp;$C1577,0),variables,2,0)</f>
        <v>10945</v>
      </c>
      <c r="H1577" s="28" t="str">
        <f t="array" ref="H1577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  <c r="S1577" s="26"/>
      <c r="T1577" s="26"/>
      <c r="U1577" s="26"/>
      <c r="V1577" s="26"/>
      <c r="W1577" s="26"/>
      <c r="X1577" s="26"/>
      <c r="Y1577" s="26"/>
      <c r="Z1577" s="26"/>
    </row>
    <row r="1578" ht="13.5" customHeight="1">
      <c r="A1578" s="26" t="s">
        <v>785</v>
      </c>
      <c r="B1578" s="26">
        <f t="shared" si="33"/>
        <v>16</v>
      </c>
      <c r="C1578" s="26">
        <f t="shared" si="11"/>
        <v>30</v>
      </c>
      <c r="D1578" s="26"/>
      <c r="E1578" s="26">
        <f>plan_id</f>
        <v>510</v>
      </c>
      <c r="F1578" s="26">
        <f t="shared" si="1"/>
        <v>2013</v>
      </c>
      <c r="G1578" s="26">
        <f>VLOOKUP(INDIRECT(CHAR(39)&amp;$A1578&amp;CHAR(39)&amp;"!r2c"&amp;$C1578,0),variables,2,0)</f>
        <v>10947</v>
      </c>
      <c r="H1578" s="28" t="str">
        <f t="array" ref="H1578">IF(AND(G1578&gt;=10861,G1578&lt;=10863),TEXT(INDIRECT(CHAR(39)&amp;$A1578&amp;CHAR(39)&amp;"!r"&amp;$B1578&amp;"c"&amp;$C1578,0),"dd-mmm-yyyy"),(INDIRECT(CHAR(39)&amp;$A1578&amp;CHAR(39)&amp;"!r"&amp;$B1578&amp;"c"&amp;$C1578,0)))</f>
        <v/>
      </c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6"/>
      <c r="T1578" s="26"/>
      <c r="U1578" s="26"/>
      <c r="V1578" s="26"/>
      <c r="W1578" s="26"/>
      <c r="X1578" s="26"/>
      <c r="Y1578" s="26"/>
      <c r="Z1578" s="26"/>
    </row>
    <row r="1579" ht="13.5" customHeight="1">
      <c r="A1579" s="26" t="s">
        <v>785</v>
      </c>
      <c r="B1579" s="26">
        <f t="shared" si="33"/>
        <v>16</v>
      </c>
      <c r="C1579" s="26">
        <f t="shared" si="11"/>
        <v>31</v>
      </c>
      <c r="D1579" s="26"/>
      <c r="E1579" s="26">
        <f>plan_id</f>
        <v>510</v>
      </c>
      <c r="F1579" s="26">
        <f t="shared" si="1"/>
        <v>2013</v>
      </c>
      <c r="G1579" s="26">
        <f>VLOOKUP(INDIRECT(CHAR(39)&amp;$A1579&amp;CHAR(39)&amp;"!r2c"&amp;$C1579,0),variables,2,0)</f>
        <v>10948</v>
      </c>
      <c r="H1579" s="28" t="str">
        <f t="array" ref="H1579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  <c r="S1579" s="26"/>
      <c r="T1579" s="26"/>
      <c r="U1579" s="26"/>
      <c r="V1579" s="26"/>
      <c r="W1579" s="26"/>
      <c r="X1579" s="26"/>
      <c r="Y1579" s="26"/>
      <c r="Z1579" s="26"/>
    </row>
    <row r="1580" ht="13.5" customHeight="1">
      <c r="A1580" s="26" t="s">
        <v>785</v>
      </c>
      <c r="B1580" s="26">
        <f t="shared" si="33"/>
        <v>16</v>
      </c>
      <c r="C1580" s="26">
        <f t="shared" si="11"/>
        <v>32</v>
      </c>
      <c r="D1580" s="26"/>
      <c r="E1580" s="26">
        <f>plan_id</f>
        <v>510</v>
      </c>
      <c r="F1580" s="26">
        <f t="shared" si="1"/>
        <v>2013</v>
      </c>
      <c r="G1580" s="26">
        <f>VLOOKUP(INDIRECT(CHAR(39)&amp;$A1580&amp;CHAR(39)&amp;"!r2c"&amp;$C1580,0),variables,2,0)</f>
        <v>10949</v>
      </c>
      <c r="H1580" s="28" t="str">
        <f t="array" ref="H1580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6"/>
      <c r="T1580" s="26"/>
      <c r="U1580" s="26"/>
      <c r="V1580" s="26"/>
      <c r="W1580" s="26"/>
      <c r="X1580" s="26"/>
      <c r="Y1580" s="26"/>
      <c r="Z1580" s="26"/>
    </row>
    <row r="1581" ht="13.5" customHeight="1">
      <c r="A1581" s="26" t="s">
        <v>785</v>
      </c>
      <c r="B1581" s="26">
        <f t="shared" si="33"/>
        <v>16</v>
      </c>
      <c r="C1581" s="26">
        <f t="shared" si="11"/>
        <v>33</v>
      </c>
      <c r="D1581" s="26"/>
      <c r="E1581" s="26">
        <f>plan_id</f>
        <v>510</v>
      </c>
      <c r="F1581" s="26">
        <f t="shared" si="1"/>
        <v>2013</v>
      </c>
      <c r="G1581" s="26">
        <f>VLOOKUP(INDIRECT(CHAR(39)&amp;$A1581&amp;CHAR(39)&amp;"!r2c"&amp;$C1581,0),variables,2,0)</f>
        <v>10951</v>
      </c>
      <c r="H1581" s="28" t="str">
        <f t="array" ref="H158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  <c r="T1581" s="26"/>
      <c r="U1581" s="26"/>
      <c r="V1581" s="26"/>
      <c r="W1581" s="26"/>
      <c r="X1581" s="26"/>
      <c r="Y1581" s="26"/>
      <c r="Z1581" s="26"/>
    </row>
    <row r="1582" ht="13.5" customHeight="1">
      <c r="A1582" s="26" t="s">
        <v>785</v>
      </c>
      <c r="B1582" s="26">
        <f t="shared" si="33"/>
        <v>16</v>
      </c>
      <c r="C1582" s="26">
        <f t="shared" si="11"/>
        <v>34</v>
      </c>
      <c r="D1582" s="26"/>
      <c r="E1582" s="26">
        <f>plan_id</f>
        <v>510</v>
      </c>
      <c r="F1582" s="26">
        <f t="shared" si="1"/>
        <v>2013</v>
      </c>
      <c r="G1582" s="26">
        <f>VLOOKUP(INDIRECT(CHAR(39)&amp;$A1582&amp;CHAR(39)&amp;"!r2c"&amp;$C1582,0),variables,2,0)</f>
        <v>10950</v>
      </c>
      <c r="H1582" s="28" t="str">
        <f t="array" ref="H1582">IF(AND(G1582&gt;=10861,G1582&lt;=10863),TEXT(INDIRECT(CHAR(39)&amp;$A1582&amp;CHAR(39)&amp;"!r"&amp;$B1582&amp;"c"&amp;$C1582,0),"dd-mmm-yyyy"),(INDIRECT(CHAR(39)&amp;$A1582&amp;CHAR(39)&amp;"!r"&amp;$B1582&amp;"c"&amp;$C1582,0)))</f>
        <v/>
      </c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  <c r="X1582" s="26"/>
      <c r="Y1582" s="26"/>
      <c r="Z1582" s="26"/>
    </row>
    <row r="1583" ht="13.5" customHeight="1">
      <c r="A1583" s="26" t="s">
        <v>785</v>
      </c>
      <c r="B1583" s="26">
        <f t="shared" si="33"/>
        <v>16</v>
      </c>
      <c r="C1583" s="26">
        <f t="shared" si="11"/>
        <v>35</v>
      </c>
      <c r="D1583" s="26"/>
      <c r="E1583" s="26">
        <f>plan_id</f>
        <v>510</v>
      </c>
      <c r="F1583" s="26">
        <f t="shared" si="1"/>
        <v>2013</v>
      </c>
      <c r="G1583" s="26">
        <f>VLOOKUP(INDIRECT(CHAR(39)&amp;$A1583&amp;CHAR(39)&amp;"!r2c"&amp;$C1583,0),variables,2,0)</f>
        <v>10954</v>
      </c>
      <c r="H1583" s="31">
        <f t="array" ref="H1583">IF(AND(G1583&gt;=10861,G1583&lt;=10863),TEXT(INDIRECT(CHAR(39)&amp;$A1583&amp;CHAR(39)&amp;"!r"&amp;$B1583&amp;"c"&amp;$C1583,0),"dd-mmm-yyyy"),(INDIRECT(CHAR(39)&amp;$A1583&amp;CHAR(39)&amp;"!r"&amp;$B1583&amp;"c"&amp;$C1583,0)))</f>
        <v>0.0325</v>
      </c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6"/>
      <c r="T1583" s="26"/>
      <c r="U1583" s="26"/>
      <c r="V1583" s="26"/>
      <c r="W1583" s="26"/>
      <c r="X1583" s="26"/>
      <c r="Y1583" s="26"/>
      <c r="Z1583" s="26"/>
    </row>
    <row r="1584" ht="13.5" customHeight="1">
      <c r="A1584" s="26" t="s">
        <v>785</v>
      </c>
      <c r="B1584" s="26">
        <f t="shared" si="33"/>
        <v>16</v>
      </c>
      <c r="C1584" s="26">
        <f t="shared" si="11"/>
        <v>36</v>
      </c>
      <c r="D1584" s="26"/>
      <c r="E1584" s="26">
        <f>plan_id</f>
        <v>510</v>
      </c>
      <c r="F1584" s="26">
        <f t="shared" si="1"/>
        <v>2013</v>
      </c>
      <c r="G1584" s="26">
        <f>VLOOKUP(INDIRECT(CHAR(39)&amp;$A1584&amp;CHAR(39)&amp;"!r2c"&amp;$C1584,0),variables,2,0)</f>
        <v>10955</v>
      </c>
      <c r="H1584" s="31">
        <f t="array" ref="H1584">IF(AND(G1584&gt;=10861,G1584&lt;=10863),TEXT(INDIRECT(CHAR(39)&amp;$A1584&amp;CHAR(39)&amp;"!r"&amp;$B1584&amp;"c"&amp;$C1584,0),"dd-mmm-yyyy"),(INDIRECT(CHAR(39)&amp;$A1584&amp;CHAR(39)&amp;"!r"&amp;$B1584&amp;"c"&amp;$C1584,0)))</f>
        <v>0.08</v>
      </c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6"/>
      <c r="T1584" s="26"/>
      <c r="U1584" s="26"/>
      <c r="V1584" s="26"/>
      <c r="W1584" s="26"/>
      <c r="X1584" s="26"/>
      <c r="Y1584" s="26"/>
      <c r="Z1584" s="26"/>
    </row>
    <row r="1585" ht="13.5" customHeight="1">
      <c r="A1585" s="26" t="s">
        <v>785</v>
      </c>
      <c r="B1585" s="26">
        <f t="shared" si="33"/>
        <v>16</v>
      </c>
      <c r="C1585" s="26">
        <f t="shared" si="11"/>
        <v>37</v>
      </c>
      <c r="D1585" s="26"/>
      <c r="E1585" s="26">
        <f>plan_id</f>
        <v>510</v>
      </c>
      <c r="F1585" s="26">
        <f t="shared" si="1"/>
        <v>2013</v>
      </c>
      <c r="G1585" s="26">
        <f>VLOOKUP(INDIRECT(CHAR(39)&amp;$A1585&amp;CHAR(39)&amp;"!r2c"&amp;$C1585,0),variables,2,0)</f>
        <v>10956</v>
      </c>
      <c r="H1585" s="31" t="str">
        <f t="array" ref="H1585">IF(AND(G1585&gt;=10861,G1585&lt;=10863),TEXT(INDIRECT(CHAR(39)&amp;$A1585&amp;CHAR(39)&amp;"!r"&amp;$B1585&amp;"c"&amp;$C1585,0),"dd-mmm-yyyy"),(INDIRECT(CHAR(39)&amp;$A1585&amp;CHAR(39)&amp;"!r"&amp;$B1585&amp;"c"&amp;$C1585,0)))</f>
        <v/>
      </c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  <c r="S1585" s="26"/>
      <c r="T1585" s="26"/>
      <c r="U1585" s="26"/>
      <c r="V1585" s="26"/>
      <c r="W1585" s="26"/>
      <c r="X1585" s="26"/>
      <c r="Y1585" s="26"/>
      <c r="Z1585" s="26"/>
    </row>
    <row r="1586" ht="13.5" customHeight="1">
      <c r="A1586" s="26" t="s">
        <v>785</v>
      </c>
      <c r="B1586" s="26">
        <f t="shared" si="33"/>
        <v>16</v>
      </c>
      <c r="C1586" s="26">
        <f t="shared" si="11"/>
        <v>38</v>
      </c>
      <c r="D1586" s="26"/>
      <c r="E1586" s="26">
        <f>plan_id</f>
        <v>510</v>
      </c>
      <c r="F1586" s="26">
        <f t="shared" si="1"/>
        <v>2013</v>
      </c>
      <c r="G1586" s="26">
        <f>VLOOKUP(INDIRECT(CHAR(39)&amp;$A1586&amp;CHAR(39)&amp;"!r2c"&amp;$C1586,0),variables,2,0)</f>
        <v>10959</v>
      </c>
      <c r="H1586" s="28" t="str">
        <f t="array" ref="H1586">IF(AND(G1586&gt;=10861,G1586&lt;=10863),TEXT(INDIRECT(CHAR(39)&amp;$A1586&amp;CHAR(39)&amp;"!r"&amp;$B1586&amp;"c"&amp;$C1586,0),"dd-mmm-yyyy"),(INDIRECT(CHAR(39)&amp;$A1586&amp;CHAR(39)&amp;"!r"&amp;$B1586&amp;"c"&amp;$C1586,0)))</f>
        <v>5.00% – 10.15%</v>
      </c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6"/>
      <c r="T1586" s="26"/>
      <c r="U1586" s="26"/>
      <c r="V1586" s="26"/>
      <c r="W1586" s="26"/>
      <c r="X1586" s="26"/>
      <c r="Y1586" s="26"/>
      <c r="Z1586" s="26"/>
    </row>
    <row r="1587" ht="13.5" customHeight="1">
      <c r="A1587" s="26" t="s">
        <v>785</v>
      </c>
      <c r="B1587" s="26">
        <f t="shared" si="33"/>
        <v>16</v>
      </c>
      <c r="C1587" s="26">
        <f t="shared" si="11"/>
        <v>39</v>
      </c>
      <c r="D1587" s="26"/>
      <c r="E1587" s="26">
        <f>plan_id</f>
        <v>510</v>
      </c>
      <c r="F1587" s="26">
        <f t="shared" si="1"/>
        <v>2013</v>
      </c>
      <c r="G1587" s="26">
        <f>VLOOKUP(INDIRECT(CHAR(39)&amp;$A1587&amp;CHAR(39)&amp;"!r2c"&amp;$C1587,0),variables,2,0)</f>
        <v>10962</v>
      </c>
      <c r="H1587" s="28" t="str">
        <f t="array" ref="H1587">IF(AND(G1587&gt;=10861,G1587&lt;=10863),TEXT(INDIRECT(CHAR(39)&amp;$A1587&amp;CHAR(39)&amp;"!r"&amp;$B1587&amp;"c"&amp;$C1587,0),"dd-mmm-yyyy"),(INDIRECT(CHAR(39)&amp;$A1587&amp;CHAR(39)&amp;"!r"&amp;$B1587&amp;"c"&amp;$C1587,0)))</f>
        <v>Pg.No 43</v>
      </c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  <c r="S1587" s="26"/>
      <c r="T1587" s="26"/>
      <c r="U1587" s="26"/>
      <c r="V1587" s="26"/>
      <c r="W1587" s="26"/>
      <c r="X1587" s="26"/>
      <c r="Y1587" s="26"/>
      <c r="Z1587" s="26"/>
    </row>
    <row r="1588" ht="13.5" customHeight="1">
      <c r="A1588" s="26" t="s">
        <v>785</v>
      </c>
      <c r="B1588" s="26">
        <f t="shared" si="33"/>
        <v>16</v>
      </c>
      <c r="C1588" s="26">
        <f t="shared" si="11"/>
        <v>40</v>
      </c>
      <c r="D1588" s="26"/>
      <c r="E1588" s="26">
        <f>plan_id</f>
        <v>510</v>
      </c>
      <c r="F1588" s="26">
        <f t="shared" si="1"/>
        <v>2013</v>
      </c>
      <c r="G1588" s="26">
        <f>VLOOKUP(INDIRECT(CHAR(39)&amp;$A1588&amp;CHAR(39)&amp;"!r2c"&amp;$C1588,0),variables,2,0)</f>
        <v>10964</v>
      </c>
      <c r="H1588" s="28" t="str">
        <f t="array" ref="H1588">IF(AND(G1588&gt;=10861,G1588&lt;=10863),TEXT(INDIRECT(CHAR(39)&amp;$A1588&amp;CHAR(39)&amp;"!r"&amp;$B1588&amp;"c"&amp;$C1588,0),"dd-mmm-yyyy"),(INDIRECT(CHAR(39)&amp;$A1588&amp;CHAR(39)&amp;"!r"&amp;$B1588&amp;"c"&amp;$C1588,0)))</f>
        <v>Pg.No 44, 45</v>
      </c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6"/>
      <c r="T1588" s="26"/>
      <c r="U1588" s="26"/>
      <c r="V1588" s="26"/>
      <c r="W1588" s="26"/>
      <c r="X1588" s="26"/>
      <c r="Y1588" s="26"/>
      <c r="Z1588" s="26"/>
    </row>
    <row r="1589" ht="13.5" customHeight="1">
      <c r="A1589" s="26" t="s">
        <v>785</v>
      </c>
      <c r="B1589" s="26">
        <f t="shared" si="33"/>
        <v>16</v>
      </c>
      <c r="C1589" s="26">
        <f t="shared" si="11"/>
        <v>41</v>
      </c>
      <c r="D1589" s="26"/>
      <c r="E1589" s="26">
        <f>plan_id</f>
        <v>510</v>
      </c>
      <c r="F1589" s="26">
        <f t="shared" si="1"/>
        <v>2013</v>
      </c>
      <c r="G1589" s="26">
        <f>VLOOKUP(INDIRECT(CHAR(39)&amp;$A1589&amp;CHAR(39)&amp;"!r2c"&amp;$C1589,0),variables,2,0)</f>
        <v>10967</v>
      </c>
      <c r="H1589" s="28" t="str">
        <f t="array" ref="H1589">IF(AND(G1589&gt;=10861,G1589&lt;=10863),TEXT(INDIRECT(CHAR(39)&amp;$A1589&amp;CHAR(39)&amp;"!r"&amp;$B1589&amp;"c"&amp;$C1589,0),"dd-mmm-yyyy"),(INDIRECT(CHAR(39)&amp;$A1589&amp;CHAR(39)&amp;"!r"&amp;$B1589&amp;"c"&amp;$C1589,0)))</f>
        <v>RP - 2000 </v>
      </c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6"/>
      <c r="T1589" s="26"/>
      <c r="U1589" s="26"/>
      <c r="V1589" s="26"/>
      <c r="W1589" s="26"/>
      <c r="X1589" s="26"/>
      <c r="Y1589" s="26"/>
      <c r="Z1589" s="26"/>
    </row>
    <row r="1590" ht="13.5" customHeight="1">
      <c r="A1590" s="26" t="s">
        <v>785</v>
      </c>
      <c r="B1590" s="26">
        <f t="shared" si="33"/>
        <v>16</v>
      </c>
      <c r="C1590" s="26">
        <f t="shared" si="11"/>
        <v>42</v>
      </c>
      <c r="D1590" s="26"/>
      <c r="E1590" s="26">
        <f>plan_id</f>
        <v>510</v>
      </c>
      <c r="F1590" s="26">
        <f t="shared" si="1"/>
        <v>2013</v>
      </c>
      <c r="G1590" s="26">
        <f>VLOOKUP(INDIRECT(CHAR(39)&amp;$A1590&amp;CHAR(39)&amp;"!r2c"&amp;$C1590,0),variables,2,0)</f>
        <v>10968</v>
      </c>
      <c r="H1590" s="28">
        <f t="array" ref="H1590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6"/>
      <c r="T1590" s="26"/>
      <c r="U1590" s="26"/>
      <c r="V1590" s="26"/>
      <c r="W1590" s="26"/>
      <c r="X1590" s="26"/>
      <c r="Y1590" s="26"/>
      <c r="Z1590" s="26"/>
    </row>
    <row r="1591" ht="13.5" customHeight="1">
      <c r="A1591" s="26" t="s">
        <v>785</v>
      </c>
      <c r="B1591" s="26">
        <f t="shared" si="33"/>
        <v>16</v>
      </c>
      <c r="C1591" s="26">
        <f t="shared" si="11"/>
        <v>43</v>
      </c>
      <c r="D1591" s="26"/>
      <c r="E1591" s="26">
        <f>plan_id</f>
        <v>510</v>
      </c>
      <c r="F1591" s="26">
        <f t="shared" si="1"/>
        <v>2013</v>
      </c>
      <c r="G1591" s="26">
        <f>VLOOKUP(INDIRECT(CHAR(39)&amp;$A1591&amp;CHAR(39)&amp;"!r2c"&amp;$C1591,0),variables,2,0)</f>
        <v>10969</v>
      </c>
      <c r="H1591" s="28" t="str">
        <f t="array" ref="H1591">IF(AND(G1591&gt;=10861,G1591&lt;=10863),TEXT(INDIRECT(CHAR(39)&amp;$A1591&amp;CHAR(39)&amp;"!r"&amp;$B1591&amp;"c"&amp;$C1591,0),"dd-mmm-yyyy"),(INDIRECT(CHAR(39)&amp;$A1591&amp;CHAR(39)&amp;"!r"&amp;$B1591&amp;"c"&amp;$C1591,0)))</f>
        <v>Projected 9 years using scale AA</v>
      </c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W1591" s="26"/>
      <c r="X1591" s="26"/>
      <c r="Y1591" s="26"/>
      <c r="Z1591" s="26"/>
    </row>
    <row r="1592" ht="13.5" customHeight="1">
      <c r="A1592" s="26" t="s">
        <v>785</v>
      </c>
      <c r="B1592" s="26">
        <f t="shared" si="33"/>
        <v>16</v>
      </c>
      <c r="C1592" s="26">
        <f t="shared" si="11"/>
        <v>44</v>
      </c>
      <c r="D1592" s="26"/>
      <c r="E1592" s="26">
        <f>plan_id</f>
        <v>510</v>
      </c>
      <c r="F1592" s="26">
        <f t="shared" si="1"/>
        <v>2013</v>
      </c>
      <c r="G1592" s="26">
        <f>VLOOKUP(INDIRECT(CHAR(39)&amp;$A1592&amp;CHAR(39)&amp;"!r2c"&amp;$C1592,0),variables,2,0)</f>
        <v>10970</v>
      </c>
      <c r="H1592" s="28" t="str">
        <f t="array" ref="H1592">IF(AND(G1592&gt;=10861,G1592&lt;=10863),TEXT(INDIRECT(CHAR(39)&amp;$A1592&amp;CHAR(39)&amp;"!r"&amp;$B1592&amp;"c"&amp;$C1592,0),"dd-mmm-yyyy"),(INDIRECT(CHAR(39)&amp;$A1592&amp;CHAR(39)&amp;"!r"&amp;$B1592&amp;"c"&amp;$C1592,0)))</f>
        <v>Annuitants - Male: 2 years; Beneficiaries - Male &amp; Female:  1 year</v>
      </c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6"/>
      <c r="T1592" s="26"/>
      <c r="U1592" s="26"/>
      <c r="V1592" s="26"/>
      <c r="W1592" s="26"/>
      <c r="X1592" s="26"/>
      <c r="Y1592" s="26"/>
      <c r="Z1592" s="26"/>
    </row>
    <row r="1593" ht="13.5" customHeight="1">
      <c r="A1593" s="26" t="s">
        <v>785</v>
      </c>
      <c r="B1593" s="26">
        <f t="shared" si="33"/>
        <v>16</v>
      </c>
      <c r="C1593" s="26">
        <f t="shared" si="11"/>
        <v>45</v>
      </c>
      <c r="D1593" s="26"/>
      <c r="E1593" s="26">
        <f>plan_id</f>
        <v>510</v>
      </c>
      <c r="F1593" s="26">
        <f t="shared" si="1"/>
        <v>2013</v>
      </c>
      <c r="G1593" s="26">
        <f>VLOOKUP(INDIRECT(CHAR(39)&amp;$A1593&amp;CHAR(39)&amp;"!r2c"&amp;$C1593,0),variables,2,0)</f>
        <v>10971</v>
      </c>
      <c r="H1593" s="28" t="str">
        <f t="array" ref="H1593">IF(AND(G1593&gt;=10861,G1593&lt;=10863),TEXT(INDIRECT(CHAR(39)&amp;$A1593&amp;CHAR(39)&amp;"!r"&amp;$B1593&amp;"c"&amp;$C1593,0),"dd-mmm-yyyy"),(INDIRECT(CHAR(39)&amp;$A1593&amp;CHAR(39)&amp;"!r"&amp;$B1593&amp;"c"&amp;$C1593,0)))</f>
        <v/>
      </c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6"/>
      <c r="T1593" s="26"/>
      <c r="U1593" s="26"/>
      <c r="V1593" s="26"/>
      <c r="W1593" s="26"/>
      <c r="X1593" s="26"/>
      <c r="Y1593" s="26"/>
      <c r="Z1593" s="26"/>
    </row>
    <row r="1594" ht="13.5" customHeight="1">
      <c r="A1594" s="26" t="s">
        <v>785</v>
      </c>
      <c r="B1594" s="26">
        <f t="shared" si="33"/>
        <v>16</v>
      </c>
      <c r="C1594" s="26">
        <f t="shared" si="11"/>
        <v>46</v>
      </c>
      <c r="D1594" s="26"/>
      <c r="E1594" s="26">
        <f>plan_id</f>
        <v>510</v>
      </c>
      <c r="F1594" s="26">
        <f t="shared" si="1"/>
        <v>2013</v>
      </c>
      <c r="G1594" s="26">
        <f>VLOOKUP(INDIRECT(CHAR(39)&amp;$A1594&amp;CHAR(39)&amp;"!r2c"&amp;$C1594,0),variables,2,0)</f>
        <v>10972</v>
      </c>
      <c r="H1594" s="28" t="str">
        <f t="array" ref="H1594">IF(AND(G1594&gt;=10861,G1594&lt;=10863),TEXT(INDIRECT(CHAR(39)&amp;$A1594&amp;CHAR(39)&amp;"!r"&amp;$B1594&amp;"c"&amp;$C1594,0),"dd-mmm-yyyy"),(INDIRECT(CHAR(39)&amp;$A1594&amp;CHAR(39)&amp;"!r"&amp;$B1594&amp;"c"&amp;$C1594,0)))</f>
        <v>Level Percent Open</v>
      </c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6"/>
      <c r="T1594" s="26"/>
      <c r="U1594" s="26"/>
      <c r="V1594" s="26"/>
      <c r="W1594" s="26"/>
      <c r="X1594" s="26"/>
      <c r="Y1594" s="26"/>
      <c r="Z1594" s="26"/>
    </row>
    <row r="1595" ht="13.5" customHeight="1">
      <c r="A1595" s="26" t="s">
        <v>785</v>
      </c>
      <c r="B1595" s="26">
        <f t="shared" si="33"/>
        <v>16</v>
      </c>
      <c r="C1595" s="26">
        <f t="shared" si="11"/>
        <v>47</v>
      </c>
      <c r="D1595" s="26"/>
      <c r="E1595" s="26">
        <f>plan_id</f>
        <v>510</v>
      </c>
      <c r="F1595" s="26">
        <f t="shared" si="1"/>
        <v>2013</v>
      </c>
      <c r="G1595" s="26">
        <f>VLOOKUP(INDIRECT(CHAR(39)&amp;$A1595&amp;CHAR(39)&amp;"!r2c"&amp;$C1595,0),variables,2,0)</f>
        <v>10973</v>
      </c>
      <c r="H1595" s="28" t="str">
        <f t="array" ref="H1595">IF(AND(G1595&gt;=10861,G1595&lt;=10863),TEXT(INDIRECT(CHAR(39)&amp;$A1595&amp;CHAR(39)&amp;"!r"&amp;$B1595&amp;"c"&amp;$C1595,0),"dd-mmm-yyyy"),(INDIRECT(CHAR(39)&amp;$A1595&amp;CHAR(39)&amp;"!r"&amp;$B1595&amp;"c"&amp;$C1595,0)))</f>
        <v>30 Years</v>
      </c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  <c r="S1595" s="26"/>
      <c r="T1595" s="26"/>
      <c r="U1595" s="26"/>
      <c r="V1595" s="26"/>
      <c r="W1595" s="26"/>
      <c r="X1595" s="26"/>
      <c r="Y1595" s="26"/>
      <c r="Z1595" s="26"/>
    </row>
    <row r="1596" ht="13.5" customHeight="1">
      <c r="A1596" s="26" t="s">
        <v>785</v>
      </c>
      <c r="B1596" s="26">
        <f t="shared" si="33"/>
        <v>16</v>
      </c>
      <c r="C1596" s="26">
        <f t="shared" si="11"/>
        <v>48</v>
      </c>
      <c r="D1596" s="26"/>
      <c r="E1596" s="26">
        <f>plan_id</f>
        <v>510</v>
      </c>
      <c r="F1596" s="26">
        <f t="shared" si="1"/>
        <v>2013</v>
      </c>
      <c r="G1596" s="26">
        <f>VLOOKUP(INDIRECT(CHAR(39)&amp;$A1596&amp;CHAR(39)&amp;"!r2c"&amp;$C1596,0),variables,2,0)</f>
        <v>10975</v>
      </c>
      <c r="H1596" s="28" t="str">
        <f t="array" ref="H1596">IF(AND(G1596&gt;=10861,G1596&lt;=10863),TEXT(INDIRECT(CHAR(39)&amp;$A1596&amp;CHAR(39)&amp;"!r"&amp;$B1596&amp;"c"&amp;$C1596,0),"dd-mmm-yyyy"),(INDIRECT(CHAR(39)&amp;$A1596&amp;CHAR(39)&amp;"!r"&amp;$B1596&amp;"c"&amp;$C1596,0)))</f>
        <v>PUC</v>
      </c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6"/>
      <c r="T1596" s="26"/>
      <c r="U1596" s="26"/>
      <c r="V1596" s="26"/>
      <c r="W1596" s="26"/>
      <c r="X1596" s="26"/>
      <c r="Y1596" s="26"/>
      <c r="Z1596" s="26"/>
    </row>
    <row r="1597" ht="13.5" customHeight="1">
      <c r="A1597" s="26" t="s">
        <v>785</v>
      </c>
      <c r="B1597" s="26">
        <f t="shared" si="33"/>
        <v>16</v>
      </c>
      <c r="C1597" s="26">
        <f t="shared" si="11"/>
        <v>49</v>
      </c>
      <c r="D1597" s="26"/>
      <c r="E1597" s="26">
        <f>plan_id</f>
        <v>510</v>
      </c>
      <c r="F1597" s="26">
        <f t="shared" si="1"/>
        <v>2013</v>
      </c>
      <c r="G1597" s="26">
        <f>VLOOKUP(INDIRECT(CHAR(39)&amp;$A1597&amp;CHAR(39)&amp;"!r2c"&amp;$C1597,0),variables,2,0)</f>
        <v>10976</v>
      </c>
      <c r="H1597" s="31">
        <f t="array" ref="H1597">IF(AND(G1597&gt;=10861,G1597&lt;=10863),TEXT(INDIRECT(CHAR(39)&amp;$A1597&amp;CHAR(39)&amp;"!r"&amp;$B1597&amp;"c"&amp;$C1597,0),"dd-mmm-yyyy"),(INDIRECT(CHAR(39)&amp;$A1597&amp;CHAR(39)&amp;"!r"&amp;$B1597&amp;"c"&amp;$C1597,0)))</f>
        <v>0.08</v>
      </c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  <c r="S1597" s="26"/>
      <c r="T1597" s="26"/>
      <c r="U1597" s="26"/>
      <c r="V1597" s="26"/>
      <c r="W1597" s="26"/>
      <c r="X1597" s="26"/>
      <c r="Y1597" s="26"/>
      <c r="Z1597" s="26"/>
    </row>
    <row r="1598" ht="13.5" customHeight="1">
      <c r="A1598" s="26" t="s">
        <v>785</v>
      </c>
      <c r="B1598" s="26">
        <f t="shared" si="33"/>
        <v>16</v>
      </c>
      <c r="C1598" s="26">
        <f t="shared" si="11"/>
        <v>50</v>
      </c>
      <c r="D1598" s="26"/>
      <c r="E1598" s="26">
        <f>plan_id</f>
        <v>510</v>
      </c>
      <c r="F1598" s="26">
        <f t="shared" si="1"/>
        <v>2013</v>
      </c>
      <c r="G1598" s="26">
        <f>VLOOKUP(INDIRECT(CHAR(39)&amp;$A1598&amp;CHAR(39)&amp;"!r2c"&amp;$C1598,0),variables,2,0)</f>
        <v>10977</v>
      </c>
      <c r="H1598" s="28" t="str">
        <f t="array" ref="H1598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  <c r="S1598" s="26"/>
      <c r="T1598" s="26"/>
      <c r="U1598" s="26"/>
      <c r="V1598" s="26"/>
      <c r="W1598" s="26"/>
      <c r="X1598" s="26"/>
      <c r="Y1598" s="26"/>
      <c r="Z1598" s="26"/>
    </row>
    <row r="1599" ht="13.5" customHeight="1">
      <c r="A1599" s="26" t="s">
        <v>785</v>
      </c>
      <c r="B1599" s="26">
        <f t="shared" si="33"/>
        <v>16</v>
      </c>
      <c r="C1599" s="26">
        <f t="shared" si="11"/>
        <v>51</v>
      </c>
      <c r="D1599" s="26"/>
      <c r="E1599" s="26">
        <f>plan_id</f>
        <v>510</v>
      </c>
      <c r="F1599" s="26">
        <f t="shared" si="1"/>
        <v>2013</v>
      </c>
      <c r="G1599" s="26">
        <f>VLOOKUP(INDIRECT(CHAR(39)&amp;$A1599&amp;CHAR(39)&amp;"!r2c"&amp;$C1599,0),variables,2,0)</f>
        <v>10978</v>
      </c>
      <c r="H1599" s="31">
        <f t="array" ref="H1599">IF(AND(G1599&gt;=10861,G1599&lt;=10863),TEXT(INDIRECT(CHAR(39)&amp;$A1599&amp;CHAR(39)&amp;"!r"&amp;$B1599&amp;"c"&amp;$C1599,0),"dd-mmm-yyyy"),(INDIRECT(CHAR(39)&amp;$A1599&amp;CHAR(39)&amp;"!r"&amp;$B1599&amp;"c"&amp;$C1599,0)))</f>
        <v>0.08</v>
      </c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  <c r="S1599" s="26"/>
      <c r="T1599" s="26"/>
      <c r="U1599" s="26"/>
      <c r="V1599" s="26"/>
      <c r="W1599" s="26"/>
      <c r="X1599" s="26"/>
      <c r="Y1599" s="26"/>
      <c r="Z1599" s="26"/>
    </row>
    <row r="1600" ht="13.5" customHeight="1">
      <c r="A1600" s="26" t="s">
        <v>785</v>
      </c>
      <c r="B1600" s="26">
        <f t="shared" si="33"/>
        <v>16</v>
      </c>
      <c r="C1600" s="26">
        <f t="shared" si="11"/>
        <v>52</v>
      </c>
      <c r="D1600" s="26"/>
      <c r="E1600" s="26">
        <f>plan_id</f>
        <v>510</v>
      </c>
      <c r="F1600" s="26">
        <f t="shared" si="1"/>
        <v>2013</v>
      </c>
      <c r="G1600" s="26">
        <f>VLOOKUP(INDIRECT(CHAR(39)&amp;$A1600&amp;CHAR(39)&amp;"!r2c"&amp;$C1600,0),variables,2,0)</f>
        <v>10979</v>
      </c>
      <c r="H1600" s="28" t="str">
        <f t="array" ref="H1600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6"/>
      <c r="T1600" s="26"/>
      <c r="U1600" s="26"/>
      <c r="V1600" s="26"/>
      <c r="W1600" s="26"/>
      <c r="X1600" s="26"/>
      <c r="Y1600" s="26"/>
      <c r="Z1600" s="26"/>
    </row>
    <row r="1601" ht="13.5" customHeight="1">
      <c r="A1601" s="26" t="s">
        <v>785</v>
      </c>
      <c r="B1601" s="26">
        <f t="shared" si="33"/>
        <v>16</v>
      </c>
      <c r="C1601" s="26">
        <f t="shared" si="11"/>
        <v>53</v>
      </c>
      <c r="D1601" s="26"/>
      <c r="E1601" s="26">
        <f>plan_id</f>
        <v>510</v>
      </c>
      <c r="F1601" s="26">
        <f t="shared" si="1"/>
        <v>2013</v>
      </c>
      <c r="G1601" s="26">
        <f>VLOOKUP(INDIRECT(CHAR(39)&amp;$A1601&amp;CHAR(39)&amp;"!r2c"&amp;$C1601,0),variables,2,0)</f>
        <v>10980</v>
      </c>
      <c r="H1601" s="31">
        <f t="array" ref="H1601">IF(AND(G1601&gt;=10861,G1601&lt;=10863),TEXT(INDIRECT(CHAR(39)&amp;$A1601&amp;CHAR(39)&amp;"!r"&amp;$B1601&amp;"c"&amp;$C1601,0),"dd-mmm-yyyy"),(INDIRECT(CHAR(39)&amp;$A1601&amp;CHAR(39)&amp;"!r"&amp;$B1601&amp;"c"&amp;$C1601,0)))</f>
        <v>0.0383</v>
      </c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  <c r="S1601" s="26"/>
      <c r="T1601" s="26"/>
      <c r="U1601" s="26"/>
      <c r="V1601" s="26"/>
      <c r="W1601" s="26"/>
      <c r="X1601" s="26"/>
      <c r="Y1601" s="26"/>
      <c r="Z1601" s="26"/>
    </row>
    <row r="1602" ht="13.5" customHeight="1">
      <c r="A1602" s="26" t="s">
        <v>785</v>
      </c>
      <c r="B1602" s="26">
        <f t="shared" si="33"/>
        <v>16</v>
      </c>
      <c r="C1602" s="26">
        <f t="shared" si="11"/>
        <v>54</v>
      </c>
      <c r="D1602" s="26"/>
      <c r="E1602" s="26">
        <f>plan_id</f>
        <v>510</v>
      </c>
      <c r="F1602" s="26">
        <f t="shared" si="1"/>
        <v>2013</v>
      </c>
      <c r="G1602" s="26">
        <f>VLOOKUP(INDIRECT(CHAR(39)&amp;$A1602&amp;CHAR(39)&amp;"!r2c"&amp;$C1602,0),variables,2,0)</f>
        <v>10981</v>
      </c>
      <c r="H1602" s="31">
        <f t="array" ref="H1602">IF(AND(G1602&gt;=10861,G1602&lt;=10863),TEXT(INDIRECT(CHAR(39)&amp;$A1602&amp;CHAR(39)&amp;"!r"&amp;$B1602&amp;"c"&amp;$C1602,0),"dd-mmm-yyyy"),(INDIRECT(CHAR(39)&amp;$A1602&amp;CHAR(39)&amp;"!r"&amp;$B1602&amp;"c"&amp;$C1602,0)))</f>
        <v>0.127</v>
      </c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  <c r="S1602" s="26"/>
      <c r="T1602" s="26"/>
      <c r="U1602" s="26"/>
      <c r="V1602" s="26"/>
      <c r="W1602" s="26"/>
      <c r="X1602" s="26"/>
      <c r="Y1602" s="26"/>
      <c r="Z1602" s="26"/>
    </row>
    <row r="1603" ht="13.5" customHeight="1">
      <c r="A1603" s="26" t="s">
        <v>785</v>
      </c>
      <c r="B1603" s="26">
        <f t="shared" si="33"/>
        <v>16</v>
      </c>
      <c r="C1603" s="26">
        <f t="shared" si="11"/>
        <v>55</v>
      </c>
      <c r="D1603" s="26"/>
      <c r="E1603" s="26">
        <f>plan_id</f>
        <v>510</v>
      </c>
      <c r="F1603" s="26">
        <f t="shared" si="1"/>
        <v>2013</v>
      </c>
      <c r="G1603" s="26">
        <f>VLOOKUP(INDIRECT(CHAR(39)&amp;$A1603&amp;CHAR(39)&amp;"!r2c"&amp;$C1603,0),variables,2,0)</f>
        <v>10706</v>
      </c>
      <c r="H1603" s="31">
        <f t="array" ref="H1603">IF(AND(G1603&gt;=10861,G1603&lt;=10863),TEXT(INDIRECT(CHAR(39)&amp;$A1603&amp;CHAR(39)&amp;"!r"&amp;$B1603&amp;"c"&amp;$C1603,0),"dd-mmm-yyyy"),(INDIRECT(CHAR(39)&amp;$A1603&amp;CHAR(39)&amp;"!r"&amp;$B1603&amp;"c"&amp;$C1603,0)))</f>
        <v>0.0005082332888</v>
      </c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  <c r="S1603" s="26"/>
      <c r="T1603" s="26"/>
      <c r="U1603" s="26"/>
      <c r="V1603" s="26"/>
      <c r="W1603" s="26"/>
      <c r="X1603" s="26"/>
      <c r="Y1603" s="26"/>
      <c r="Z1603" s="26"/>
    </row>
    <row r="1604" ht="13.5" customHeight="1">
      <c r="A1604" s="26" t="s">
        <v>785</v>
      </c>
      <c r="B1604" s="26">
        <f t="shared" si="33"/>
        <v>16</v>
      </c>
      <c r="C1604" s="26">
        <f t="shared" si="11"/>
        <v>56</v>
      </c>
      <c r="D1604" s="26"/>
      <c r="E1604" s="26">
        <f>plan_id</f>
        <v>510</v>
      </c>
      <c r="F1604" s="26">
        <f t="shared" si="1"/>
        <v>2013</v>
      </c>
      <c r="G1604" s="26">
        <f>VLOOKUP(INDIRECT(CHAR(39)&amp;$A1604&amp;CHAR(39)&amp;"!r2c"&amp;$C1604,0),variables,2,0)</f>
        <v>10983</v>
      </c>
      <c r="H1604" s="28" t="str">
        <f t="array" ref="H1604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6"/>
      <c r="Y1604" s="26"/>
      <c r="Z1604" s="26"/>
    </row>
    <row r="1605" ht="13.5" customHeight="1">
      <c r="A1605" s="26" t="s">
        <v>785</v>
      </c>
      <c r="B1605" s="26">
        <f t="shared" si="33"/>
        <v>16</v>
      </c>
      <c r="C1605" s="26">
        <f t="shared" si="11"/>
        <v>57</v>
      </c>
      <c r="D1605" s="26"/>
      <c r="E1605" s="26">
        <f>plan_id</f>
        <v>510</v>
      </c>
      <c r="F1605" s="26">
        <f t="shared" si="1"/>
        <v>2013</v>
      </c>
      <c r="G1605" s="26">
        <f>VLOOKUP(INDIRECT(CHAR(39)&amp;$A1605&amp;CHAR(39)&amp;"!r2c"&amp;$C1605,0),variables,2,0)</f>
        <v>10989</v>
      </c>
      <c r="H1605" s="29">
        <f t="array" ref="H1605">IF(AND(G1605&gt;=10861,G1605&lt;=10863),TEXT(INDIRECT(CHAR(39)&amp;$A1605&amp;CHAR(39)&amp;"!r"&amp;$B1605&amp;"c"&amp;$C1605,0),"dd-mmm-yyyy"),(INDIRECT(CHAR(39)&amp;$A1605&amp;CHAR(39)&amp;"!r"&amp;$B1605&amp;"c"&amp;$C1605,0)))</f>
        <v>38155191000</v>
      </c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  <c r="S1605" s="26"/>
      <c r="T1605" s="26"/>
      <c r="U1605" s="26"/>
      <c r="V1605" s="26"/>
      <c r="W1605" s="26"/>
      <c r="X1605" s="26"/>
      <c r="Y1605" s="26"/>
      <c r="Z1605" s="26"/>
    </row>
    <row r="1606" ht="13.5" customHeight="1">
      <c r="A1606" s="26" t="s">
        <v>785</v>
      </c>
      <c r="B1606" s="26">
        <f t="shared" si="33"/>
        <v>16</v>
      </c>
      <c r="C1606" s="26">
        <f t="shared" si="11"/>
        <v>58</v>
      </c>
      <c r="D1606" s="26"/>
      <c r="E1606" s="26">
        <f>plan_id</f>
        <v>510</v>
      </c>
      <c r="F1606" s="26">
        <f t="shared" si="1"/>
        <v>2013</v>
      </c>
      <c r="G1606" s="26">
        <f>VLOOKUP(INDIRECT(CHAR(39)&amp;$A1606&amp;CHAR(39)&amp;"!r2c"&amp;$C1606,0),variables,2,0)</f>
        <v>10990</v>
      </c>
      <c r="H1606" s="29">
        <f t="array" ref="H1606">IF(AND(G1606&gt;=10861,G1606&lt;=10863),TEXT(INDIRECT(CHAR(39)&amp;$A1606&amp;CHAR(39)&amp;"!r"&amp;$B1606&amp;"c"&amp;$C1606,0),"dd-mmm-yyyy"),(INDIRECT(CHAR(39)&amp;$A1606&amp;CHAR(39)&amp;"!r"&amp;$B1606&amp;"c"&amp;$C1606,0)))</f>
        <v>93886988000</v>
      </c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  <c r="S1606" s="26"/>
      <c r="T1606" s="26"/>
      <c r="U1606" s="26"/>
      <c r="V1606" s="26"/>
      <c r="W1606" s="26"/>
      <c r="X1606" s="26"/>
      <c r="Y1606" s="26"/>
      <c r="Z1606" s="26"/>
    </row>
    <row r="1607" ht="13.5" customHeight="1">
      <c r="A1607" s="26" t="s">
        <v>785</v>
      </c>
      <c r="B1607" s="26">
        <f t="shared" si="33"/>
        <v>16</v>
      </c>
      <c r="C1607" s="26">
        <f t="shared" si="11"/>
        <v>59</v>
      </c>
      <c r="D1607" s="26"/>
      <c r="E1607" s="26">
        <f>plan_id</f>
        <v>510</v>
      </c>
      <c r="F1607" s="26">
        <f t="shared" si="1"/>
        <v>2013</v>
      </c>
      <c r="G1607" s="26">
        <f>VLOOKUP(INDIRECT(CHAR(39)&amp;$A1607&amp;CHAR(39)&amp;"!r2c"&amp;$C1607,0),variables,2,0)</f>
        <v>10991</v>
      </c>
      <c r="H1607" s="29">
        <f t="array" ref="H1607">IF(AND(G1607&gt;=10861,G1607&lt;=10863),TEXT(INDIRECT(CHAR(39)&amp;$A1607&amp;CHAR(39)&amp;"!r"&amp;$B1607&amp;"c"&amp;$C1607,0),"dd-mmm-yyyy"),(INDIRECT(CHAR(39)&amp;$A1607&amp;CHAR(39)&amp;"!r"&amp;$B1607&amp;"c"&amp;$C1607,0)))</f>
        <v>55731797000</v>
      </c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  <c r="S1607" s="26"/>
      <c r="T1607" s="26"/>
      <c r="U1607" s="26"/>
      <c r="V1607" s="26"/>
      <c r="W1607" s="26"/>
      <c r="X1607" s="26"/>
      <c r="Y1607" s="26"/>
      <c r="Z1607" s="26"/>
    </row>
    <row r="1608" ht="13.5" customHeight="1">
      <c r="A1608" s="26" t="s">
        <v>785</v>
      </c>
      <c r="B1608" s="26">
        <f t="shared" si="33"/>
        <v>16</v>
      </c>
      <c r="C1608" s="26">
        <f t="shared" si="11"/>
        <v>60</v>
      </c>
      <c r="D1608" s="26"/>
      <c r="E1608" s="26">
        <f>plan_id</f>
        <v>510</v>
      </c>
      <c r="F1608" s="26">
        <f t="shared" si="1"/>
        <v>2013</v>
      </c>
      <c r="G1608" s="26">
        <f>VLOOKUP(INDIRECT(CHAR(39)&amp;$A1608&amp;CHAR(39)&amp;"!r2c"&amp;$C1608,0),variables,2,0)</f>
        <v>10992</v>
      </c>
      <c r="H1608" s="31">
        <f t="array" ref="H1608">IF(AND(G1608&gt;=10861,G1608&lt;=10863),TEXT(INDIRECT(CHAR(39)&amp;$A1608&amp;CHAR(39)&amp;"!r"&amp;$B1608&amp;"c"&amp;$C1608,0),"dd-mmm-yyyy"),(INDIRECT(CHAR(39)&amp;$A1608&amp;CHAR(39)&amp;"!r"&amp;$B1608&amp;"c"&amp;$C1608,0)))</f>
        <v>0.406</v>
      </c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6"/>
      <c r="T1608" s="26"/>
      <c r="U1608" s="26"/>
      <c r="V1608" s="26"/>
      <c r="W1608" s="26"/>
      <c r="X1608" s="26"/>
      <c r="Y1608" s="26"/>
      <c r="Z1608" s="26"/>
    </row>
    <row r="1609" ht="13.5" customHeight="1">
      <c r="A1609" s="26" t="s">
        <v>785</v>
      </c>
      <c r="B1609" s="26">
        <f t="shared" si="33"/>
        <v>16</v>
      </c>
      <c r="C1609" s="26">
        <f t="shared" si="11"/>
        <v>61</v>
      </c>
      <c r="D1609" s="26"/>
      <c r="E1609" s="26">
        <f>plan_id</f>
        <v>510</v>
      </c>
      <c r="F1609" s="26">
        <f t="shared" si="1"/>
        <v>2013</v>
      </c>
      <c r="G1609" s="26">
        <f>VLOOKUP(INDIRECT(CHAR(39)&amp;$A1609&amp;CHAR(39)&amp;"!r2c"&amp;$C1609,0),variables,2,0)</f>
        <v>10993</v>
      </c>
      <c r="H1609" s="29">
        <f t="array" ref="H1609">IF(AND(G1609&gt;=10861,G1609&lt;=10863),TEXT(INDIRECT(CHAR(39)&amp;$A1609&amp;CHAR(39)&amp;"!r"&amp;$B1609&amp;"c"&amp;$C1609,0),"dd-mmm-yyyy"),(INDIRECT(CHAR(39)&amp;$A1609&amp;CHAR(39)&amp;"!r"&amp;$B1609&amp;"c"&amp;$C1609,0)))</f>
        <v>9394741000</v>
      </c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  <c r="S1609" s="26"/>
      <c r="T1609" s="26"/>
      <c r="U1609" s="26"/>
      <c r="V1609" s="26"/>
      <c r="W1609" s="26"/>
      <c r="X1609" s="26"/>
      <c r="Y1609" s="26"/>
      <c r="Z1609" s="26"/>
    </row>
    <row r="1610" ht="13.5" customHeight="1">
      <c r="A1610" s="26" t="s">
        <v>785</v>
      </c>
      <c r="B1610" s="26">
        <f t="shared" si="33"/>
        <v>16</v>
      </c>
      <c r="C1610" s="26">
        <f t="shared" si="11"/>
        <v>62</v>
      </c>
      <c r="D1610" s="26"/>
      <c r="E1610" s="26">
        <f>plan_id</f>
        <v>510</v>
      </c>
      <c r="F1610" s="26">
        <f t="shared" si="1"/>
        <v>2013</v>
      </c>
      <c r="G1610" s="26">
        <f>VLOOKUP(INDIRECT(CHAR(39)&amp;$A1610&amp;CHAR(39)&amp;"!r2c"&amp;$C1610,0),variables,2,0)</f>
        <v>10801</v>
      </c>
      <c r="H1610" s="29">
        <f t="array" ref="H1610">IF(AND(G1610&gt;=10861,G1610&lt;=10863),TEXT(INDIRECT(CHAR(39)&amp;$A1610&amp;CHAR(39)&amp;"!r"&amp;$B1610&amp;"c"&amp;$C1610,0),"dd-mmm-yyyy"),(INDIRECT(CHAR(39)&amp;$A1610&amp;CHAR(39)&amp;"!r"&amp;$B1610&amp;"c"&amp;$C1610,0)))</f>
        <v>1557219000</v>
      </c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6"/>
      <c r="T1610" s="26"/>
      <c r="U1610" s="26"/>
      <c r="V1610" s="26"/>
      <c r="W1610" s="26"/>
      <c r="X1610" s="26"/>
      <c r="Y1610" s="26"/>
      <c r="Z1610" s="26"/>
    </row>
    <row r="1611" ht="13.5" customHeight="1">
      <c r="A1611" s="26" t="s">
        <v>785</v>
      </c>
      <c r="B1611" s="26">
        <f t="shared" si="33"/>
        <v>16</v>
      </c>
      <c r="C1611" s="26">
        <f t="shared" si="11"/>
        <v>63</v>
      </c>
      <c r="D1611" s="26"/>
      <c r="E1611" s="26">
        <f>plan_id</f>
        <v>510</v>
      </c>
      <c r="F1611" s="26">
        <f t="shared" si="1"/>
        <v>2013</v>
      </c>
      <c r="G1611" s="26">
        <f>VLOOKUP(INDIRECT(CHAR(39)&amp;$A1611&amp;CHAR(39)&amp;"!r2c"&amp;$C1611,0),variables,2,0)</f>
        <v>10802</v>
      </c>
      <c r="H1611" s="29">
        <f t="array" ref="H1611">IF(AND(G1611&gt;=10861,G1611&lt;=10863),TEXT(INDIRECT(CHAR(39)&amp;$A1611&amp;CHAR(39)&amp;"!r"&amp;$B1611&amp;"c"&amp;$C1611,0),"dd-mmm-yyyy"),(INDIRECT(CHAR(39)&amp;$A1611&amp;CHAR(39)&amp;"!r"&amp;$B1611&amp;"c"&amp;$C1611,0)))</f>
        <v>67882000</v>
      </c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  <c r="S1611" s="26"/>
      <c r="T1611" s="26"/>
      <c r="U1611" s="26"/>
      <c r="V1611" s="26"/>
      <c r="W1611" s="26"/>
      <c r="X1611" s="26"/>
      <c r="Y1611" s="26"/>
      <c r="Z1611" s="26"/>
    </row>
    <row r="1612" ht="13.5" customHeight="1">
      <c r="A1612" s="26" t="s">
        <v>785</v>
      </c>
      <c r="B1612" s="26">
        <f t="shared" si="33"/>
        <v>16</v>
      </c>
      <c r="C1612" s="26">
        <f t="shared" si="11"/>
        <v>64</v>
      </c>
      <c r="D1612" s="26"/>
      <c r="E1612" s="26">
        <f>plan_id</f>
        <v>510</v>
      </c>
      <c r="F1612" s="26">
        <f t="shared" si="1"/>
        <v>2013</v>
      </c>
      <c r="G1612" s="26">
        <f>VLOOKUP(INDIRECT(CHAR(39)&amp;$A1612&amp;CHAR(39)&amp;"!r2c"&amp;$C1612,0),variables,2,0)</f>
        <v>10803</v>
      </c>
      <c r="H1612" s="29" t="str">
        <f t="array" ref="H1612">IF(AND(G1612&gt;=10861,G1612&lt;=10863),TEXT(INDIRECT(CHAR(39)&amp;$A1612&amp;CHAR(39)&amp;"!r"&amp;$B1612&amp;"c"&amp;$C1612,0),"dd-mmm-yyyy"),(INDIRECT(CHAR(39)&amp;$A1612&amp;CHAR(39)&amp;"!r"&amp;$B1612&amp;"c"&amp;$C1612,0)))</f>
        <v/>
      </c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6"/>
      <c r="T1612" s="26"/>
      <c r="U1612" s="26"/>
      <c r="V1612" s="26"/>
      <c r="W1612" s="26"/>
      <c r="X1612" s="26"/>
      <c r="Y1612" s="26"/>
      <c r="Z1612" s="26"/>
    </row>
    <row r="1613" ht="13.5" customHeight="1">
      <c r="A1613" s="26" t="s">
        <v>785</v>
      </c>
      <c r="B1613" s="26">
        <f t="shared" si="33"/>
        <v>16</v>
      </c>
      <c r="C1613" s="26">
        <f t="shared" si="11"/>
        <v>65</v>
      </c>
      <c r="D1613" s="26"/>
      <c r="E1613" s="26">
        <f>plan_id</f>
        <v>510</v>
      </c>
      <c r="F1613" s="26">
        <f t="shared" si="1"/>
        <v>2013</v>
      </c>
      <c r="G1613" s="26">
        <f>VLOOKUP(INDIRECT(CHAR(39)&amp;$A1613&amp;CHAR(39)&amp;"!r2c"&amp;$C1613,0),variables,2,0)</f>
        <v>10804</v>
      </c>
      <c r="H1613" s="29" t="str">
        <f t="array" ref="H1613">IF(AND(G1613&gt;=10861,G1613&lt;=10863),TEXT(INDIRECT(CHAR(39)&amp;$A1613&amp;CHAR(39)&amp;"!r"&amp;$B1613&amp;"c"&amp;$C1613,0),"dd-mmm-yyyy"),(INDIRECT(CHAR(39)&amp;$A1613&amp;CHAR(39)&amp;"!r"&amp;$B1613&amp;"c"&amp;$C1613,0)))</f>
        <v/>
      </c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6"/>
      <c r="Y1613" s="26"/>
      <c r="Z1613" s="26"/>
    </row>
    <row r="1614" ht="13.5" customHeight="1">
      <c r="A1614" s="26" t="s">
        <v>785</v>
      </c>
      <c r="B1614" s="26">
        <f t="shared" si="33"/>
        <v>16</v>
      </c>
      <c r="C1614" s="26">
        <f t="shared" si="11"/>
        <v>66</v>
      </c>
      <c r="D1614" s="26"/>
      <c r="E1614" s="26">
        <f>plan_id</f>
        <v>510</v>
      </c>
      <c r="F1614" s="26">
        <f t="shared" si="1"/>
        <v>2013</v>
      </c>
      <c r="G1614" s="26">
        <f>VLOOKUP(INDIRECT(CHAR(39)&amp;$A1614&amp;CHAR(39)&amp;"!r2c"&amp;$C1614,0),variables,2,0)</f>
        <v>10805</v>
      </c>
      <c r="H1614" s="29" t="str">
        <f t="array" ref="H1614">IF(AND(G1614&gt;=10861,G1614&lt;=10863),TEXT(INDIRECT(CHAR(39)&amp;$A1614&amp;CHAR(39)&amp;"!r"&amp;$B1614&amp;"c"&amp;$C1614,0),"dd-mmm-yyyy"),(INDIRECT(CHAR(39)&amp;$A1614&amp;CHAR(39)&amp;"!r"&amp;$B1614&amp;"c"&amp;$C1614,0)))</f>
        <v/>
      </c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6"/>
      <c r="T1614" s="26"/>
      <c r="U1614" s="26"/>
      <c r="V1614" s="26"/>
      <c r="W1614" s="26"/>
      <c r="X1614" s="26"/>
      <c r="Y1614" s="26"/>
      <c r="Z1614" s="26"/>
    </row>
    <row r="1615" ht="13.5" customHeight="1">
      <c r="A1615" s="26" t="s">
        <v>785</v>
      </c>
      <c r="B1615" s="26">
        <f t="shared" si="33"/>
        <v>16</v>
      </c>
      <c r="C1615" s="26">
        <f t="shared" si="11"/>
        <v>67</v>
      </c>
      <c r="D1615" s="26"/>
      <c r="E1615" s="26">
        <f>plan_id</f>
        <v>510</v>
      </c>
      <c r="F1615" s="26">
        <f t="shared" si="1"/>
        <v>2013</v>
      </c>
      <c r="G1615" s="26">
        <f>VLOOKUP(INDIRECT(CHAR(39)&amp;$A1615&amp;CHAR(39)&amp;"!r2c"&amp;$C1615,0),variables,2,0)</f>
        <v>10806</v>
      </c>
      <c r="H1615" s="29">
        <f t="array" ref="H1615">IF(AND(G1615&gt;=10861,G1615&lt;=10863),TEXT(INDIRECT(CHAR(39)&amp;$A1615&amp;CHAR(39)&amp;"!r"&amp;$B1615&amp;"c"&amp;$C1615,0),"dd-mmm-yyyy"),(INDIRECT(CHAR(39)&amp;$A1615&amp;CHAR(39)&amp;"!r"&amp;$B1615&amp;"c"&amp;$C1615,0)))</f>
        <v>-6121000</v>
      </c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  <c r="S1615" s="26"/>
      <c r="T1615" s="26"/>
      <c r="U1615" s="26"/>
      <c r="V1615" s="26"/>
      <c r="W1615" s="26"/>
      <c r="X1615" s="26"/>
      <c r="Y1615" s="26"/>
      <c r="Z1615" s="26"/>
    </row>
    <row r="1616" ht="13.5" customHeight="1">
      <c r="A1616" s="26" t="s">
        <v>785</v>
      </c>
      <c r="B1616" s="26">
        <f t="shared" ref="B1616:B1641" si="34">B1615</f>
        <v>16</v>
      </c>
      <c r="C1616" s="26">
        <f t="shared" si="11"/>
        <v>68</v>
      </c>
      <c r="D1616" s="26"/>
      <c r="E1616" s="26">
        <f>plan_id</f>
        <v>510</v>
      </c>
      <c r="F1616" s="26">
        <f t="shared" si="1"/>
        <v>2013</v>
      </c>
      <c r="G1616" s="26">
        <f>VLOOKUP(INDIRECT(CHAR(39)&amp;$A1616&amp;CHAR(39)&amp;"!r2c"&amp;$C1616,0),variables,2,0)</f>
        <v>10807</v>
      </c>
      <c r="H1616" s="28" t="str">
        <f t="array" ref="H1616">IF(AND(G1616&gt;=10861,G1616&lt;=10863),TEXT(INDIRECT(CHAR(39)&amp;$A1616&amp;CHAR(39)&amp;"!r"&amp;$B1616&amp;"c"&amp;$C1616,0),"dd-mmm-yyyy"),(INDIRECT(CHAR(39)&amp;$A1616&amp;CHAR(39)&amp;"!r"&amp;$B1616&amp;"c"&amp;$C1616,0)))</f>
        <v/>
      </c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6"/>
      <c r="T1616" s="26"/>
      <c r="U1616" s="26"/>
      <c r="V1616" s="26"/>
      <c r="W1616" s="26"/>
      <c r="X1616" s="26"/>
      <c r="Y1616" s="26"/>
      <c r="Z1616" s="26"/>
    </row>
    <row r="1617" ht="13.5" customHeight="1">
      <c r="A1617" s="26" t="s">
        <v>785</v>
      </c>
      <c r="B1617" s="26">
        <f t="shared" si="34"/>
        <v>16</v>
      </c>
      <c r="C1617" s="26">
        <f t="shared" si="11"/>
        <v>69</v>
      </c>
      <c r="D1617" s="26"/>
      <c r="E1617" s="26">
        <f>plan_id</f>
        <v>510</v>
      </c>
      <c r="F1617" s="26">
        <f t="shared" si="1"/>
        <v>2013</v>
      </c>
      <c r="G1617" s="26">
        <f>VLOOKUP(INDIRECT(CHAR(39)&amp;$A1617&amp;CHAR(39)&amp;"!r2c"&amp;$C1617,0),variables,2,0)</f>
        <v>10808</v>
      </c>
      <c r="H1617" s="29" t="str">
        <f t="array" ref="H1617">IF(AND(G1617&gt;=10861,G1617&lt;=10863),TEXT(INDIRECT(CHAR(39)&amp;$A1617&amp;CHAR(39)&amp;"!r"&amp;$B1617&amp;"c"&amp;$C1617,0),"dd-mmm-yyyy"),(INDIRECT(CHAR(39)&amp;$A1617&amp;CHAR(39)&amp;"!r"&amp;$B1617&amp;"c"&amp;$C1617,0)))</f>
        <v/>
      </c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  <c r="S1617" s="26"/>
      <c r="T1617" s="26"/>
      <c r="U1617" s="26"/>
      <c r="V1617" s="26"/>
      <c r="W1617" s="26"/>
      <c r="X1617" s="26"/>
      <c r="Y1617" s="26"/>
      <c r="Z1617" s="26"/>
    </row>
    <row r="1618" ht="13.5" customHeight="1">
      <c r="A1618" s="26" t="s">
        <v>785</v>
      </c>
      <c r="B1618" s="26">
        <f t="shared" si="34"/>
        <v>16</v>
      </c>
      <c r="C1618" s="26">
        <f t="shared" si="11"/>
        <v>70</v>
      </c>
      <c r="D1618" s="26"/>
      <c r="E1618" s="26">
        <f>plan_id</f>
        <v>510</v>
      </c>
      <c r="F1618" s="26">
        <f t="shared" si="1"/>
        <v>2013</v>
      </c>
      <c r="G1618" s="26">
        <f>VLOOKUP(INDIRECT(CHAR(39)&amp;$A1618&amp;CHAR(39)&amp;"!r2c"&amp;$C1618,0),variables,2,0)</f>
        <v>10809</v>
      </c>
      <c r="H1618" s="29" t="str">
        <f t="array" ref="H1618">IF(AND(G1618&gt;=10861,G1618&lt;=10863),TEXT(INDIRECT(CHAR(39)&amp;$A1618&amp;CHAR(39)&amp;"!r"&amp;$B1618&amp;"c"&amp;$C1618,0),"dd-mmm-yyyy"),(INDIRECT(CHAR(39)&amp;$A1618&amp;CHAR(39)&amp;"!r"&amp;$B1618&amp;"c"&amp;$C1618,0)))</f>
        <v/>
      </c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6"/>
      <c r="T1618" s="26"/>
      <c r="U1618" s="26"/>
      <c r="V1618" s="26"/>
      <c r="W1618" s="26"/>
      <c r="X1618" s="26"/>
      <c r="Y1618" s="26"/>
      <c r="Z1618" s="26"/>
    </row>
    <row r="1619" ht="13.5" customHeight="1">
      <c r="A1619" s="26" t="s">
        <v>785</v>
      </c>
      <c r="B1619" s="26">
        <f t="shared" si="34"/>
        <v>16</v>
      </c>
      <c r="C1619" s="26">
        <f t="shared" si="11"/>
        <v>71</v>
      </c>
      <c r="D1619" s="26"/>
      <c r="E1619" s="26">
        <f>plan_id</f>
        <v>510</v>
      </c>
      <c r="F1619" s="26">
        <f t="shared" si="1"/>
        <v>2013</v>
      </c>
      <c r="G1619" s="26">
        <f>VLOOKUP(INDIRECT(CHAR(39)&amp;$A1619&amp;CHAR(39)&amp;"!r2c"&amp;$C1619,0),variables,2,0)</f>
        <v>10810</v>
      </c>
      <c r="H1619" s="29">
        <f t="array" ref="H1619">IF(AND(G1619&gt;=10861,G1619&lt;=10863),TEXT(INDIRECT(CHAR(39)&amp;$A1619&amp;CHAR(39)&amp;"!r"&amp;$B1619&amp;"c"&amp;$C1619,0),"dd-mmm-yyyy"),(INDIRECT(CHAR(39)&amp;$A1619&amp;CHAR(39)&amp;"!r"&amp;$B1619&amp;"c"&amp;$C1619,0)))</f>
        <v>7355000</v>
      </c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  <c r="S1619" s="26"/>
      <c r="T1619" s="26"/>
      <c r="U1619" s="26"/>
      <c r="V1619" s="26"/>
      <c r="W1619" s="26"/>
      <c r="X1619" s="26"/>
      <c r="Y1619" s="26"/>
      <c r="Z1619" s="26"/>
    </row>
    <row r="1620" ht="13.5" customHeight="1">
      <c r="A1620" s="26" t="s">
        <v>785</v>
      </c>
      <c r="B1620" s="26">
        <f t="shared" si="34"/>
        <v>16</v>
      </c>
      <c r="C1620" s="26">
        <f t="shared" si="11"/>
        <v>72</v>
      </c>
      <c r="D1620" s="26"/>
      <c r="E1620" s="26">
        <f>plan_id</f>
        <v>510</v>
      </c>
      <c r="F1620" s="26">
        <f t="shared" si="1"/>
        <v>2013</v>
      </c>
      <c r="G1620" s="26">
        <f>VLOOKUP(INDIRECT(CHAR(39)&amp;$A1620&amp;CHAR(39)&amp;"!r2c"&amp;$C1620,0),variables,2,0)</f>
        <v>10811</v>
      </c>
      <c r="H1620" s="29" t="str">
        <f t="array" ref="H1620">IF(AND(G1620&gt;=10861,G1620&lt;=10863),TEXT(INDIRECT(CHAR(39)&amp;$A1620&amp;CHAR(39)&amp;"!r"&amp;$B1620&amp;"c"&amp;$C1620,0),"dd-mmm-yyyy"),(INDIRECT(CHAR(39)&amp;$A1620&amp;CHAR(39)&amp;"!r"&amp;$B1620&amp;"c"&amp;$C1620,0)))</f>
        <v/>
      </c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6"/>
      <c r="T1620" s="26"/>
      <c r="U1620" s="26"/>
      <c r="V1620" s="26"/>
      <c r="W1620" s="26"/>
      <c r="X1620" s="26"/>
      <c r="Y1620" s="26"/>
      <c r="Z1620" s="26"/>
    </row>
    <row r="1621" ht="13.5" customHeight="1">
      <c r="A1621" s="26" t="s">
        <v>785</v>
      </c>
      <c r="B1621" s="26">
        <f t="shared" si="34"/>
        <v>16</v>
      </c>
      <c r="C1621" s="26">
        <f t="shared" si="11"/>
        <v>73</v>
      </c>
      <c r="D1621" s="26"/>
      <c r="E1621" s="26">
        <f>plan_id</f>
        <v>510</v>
      </c>
      <c r="F1621" s="26">
        <f t="shared" si="1"/>
        <v>2013</v>
      </c>
      <c r="G1621" s="26">
        <f>VLOOKUP(INDIRECT(CHAR(39)&amp;$A1621&amp;CHAR(39)&amp;"!r2c"&amp;$C1621,0),variables,2,0)</f>
        <v>10812</v>
      </c>
      <c r="H1621" s="29" t="str">
        <f t="array" ref="H1621">IF(AND(G1621&gt;=10861,G1621&lt;=10863),TEXT(INDIRECT(CHAR(39)&amp;$A1621&amp;CHAR(39)&amp;"!r"&amp;$B1621&amp;"c"&amp;$C1621,0),"dd-mmm-yyyy"),(INDIRECT(CHAR(39)&amp;$A1621&amp;CHAR(39)&amp;"!r"&amp;$B1621&amp;"c"&amp;$C1621,0)))</f>
        <v/>
      </c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  <c r="S1621" s="26"/>
      <c r="T1621" s="26"/>
      <c r="U1621" s="26"/>
      <c r="V1621" s="26"/>
      <c r="W1621" s="26"/>
      <c r="X1621" s="26"/>
      <c r="Y1621" s="26"/>
      <c r="Z1621" s="26"/>
    </row>
    <row r="1622" ht="13.5" customHeight="1">
      <c r="A1622" s="26" t="s">
        <v>785</v>
      </c>
      <c r="B1622" s="26">
        <f t="shared" si="34"/>
        <v>16</v>
      </c>
      <c r="C1622" s="26">
        <f t="shared" si="11"/>
        <v>74</v>
      </c>
      <c r="D1622" s="26"/>
      <c r="E1622" s="26">
        <f>plan_id</f>
        <v>510</v>
      </c>
      <c r="F1622" s="26">
        <f t="shared" si="1"/>
        <v>2013</v>
      </c>
      <c r="G1622" s="26">
        <f>VLOOKUP(INDIRECT(CHAR(39)&amp;$A1622&amp;CHAR(39)&amp;"!r2c"&amp;$C1622,0),variables,2,0)</f>
        <v>10813</v>
      </c>
      <c r="H1622" s="29" t="str">
        <f t="array" ref="H1622">IF(AND(G1622&gt;=10861,G1622&lt;=10863),TEXT(INDIRECT(CHAR(39)&amp;$A1622&amp;CHAR(39)&amp;"!r"&amp;$B1622&amp;"c"&amp;$C1622,0),"dd-mmm-yyyy"),(INDIRECT(CHAR(39)&amp;$A1622&amp;CHAR(39)&amp;"!r"&amp;$B1622&amp;"c"&amp;$C1622,0)))</f>
        <v/>
      </c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  <c r="Y1622" s="26"/>
      <c r="Z1622" s="26"/>
    </row>
    <row r="1623" ht="13.5" customHeight="1">
      <c r="A1623" s="26" t="s">
        <v>785</v>
      </c>
      <c r="B1623" s="26">
        <f t="shared" si="34"/>
        <v>16</v>
      </c>
      <c r="C1623" s="26">
        <f t="shared" si="11"/>
        <v>75</v>
      </c>
      <c r="D1623" s="26"/>
      <c r="E1623" s="26">
        <f>plan_id</f>
        <v>510</v>
      </c>
      <c r="F1623" s="26">
        <f t="shared" si="1"/>
        <v>2013</v>
      </c>
      <c r="G1623" s="26">
        <f>VLOOKUP(INDIRECT(CHAR(39)&amp;$A1623&amp;CHAR(39)&amp;"!r2c"&amp;$C1623,0),variables,2,0)</f>
        <v>10814</v>
      </c>
      <c r="H1623" s="29" t="str">
        <f t="array" ref="H1623">IF(AND(G1623&gt;=10861,G1623&lt;=10863),TEXT(INDIRECT(CHAR(39)&amp;$A1623&amp;CHAR(39)&amp;"!r"&amp;$B1623&amp;"c"&amp;$C1623,0),"dd-mmm-yyyy"),(INDIRECT(CHAR(39)&amp;$A1623&amp;CHAR(39)&amp;"!r"&amp;$B1623&amp;"c"&amp;$C1623,0)))</f>
        <v/>
      </c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  <c r="S1623" s="26"/>
      <c r="T1623" s="26"/>
      <c r="U1623" s="26"/>
      <c r="V1623" s="26"/>
      <c r="W1623" s="26"/>
      <c r="X1623" s="26"/>
      <c r="Y1623" s="26"/>
      <c r="Z1623" s="26"/>
    </row>
    <row r="1624" ht="13.5" customHeight="1">
      <c r="A1624" s="26" t="s">
        <v>785</v>
      </c>
      <c r="B1624" s="26">
        <f t="shared" si="34"/>
        <v>16</v>
      </c>
      <c r="C1624" s="26">
        <f t="shared" si="11"/>
        <v>76</v>
      </c>
      <c r="D1624" s="26"/>
      <c r="E1624" s="26">
        <f>plan_id</f>
        <v>510</v>
      </c>
      <c r="F1624" s="26">
        <f t="shared" si="1"/>
        <v>2013</v>
      </c>
      <c r="G1624" s="26">
        <f>VLOOKUP(INDIRECT(CHAR(39)&amp;$A1624&amp;CHAR(39)&amp;"!r2c"&amp;$C1624,0),variables,2,0)</f>
        <v>10815</v>
      </c>
      <c r="H1624" s="29">
        <f t="array" ref="H1624">IF(AND(G1624&gt;=10861,G1624&lt;=10863),TEXT(INDIRECT(CHAR(39)&amp;$A1624&amp;CHAR(39)&amp;"!r"&amp;$B1624&amp;"c"&amp;$C1624,0),"dd-mmm-yyyy"),(INDIRECT(CHAR(39)&amp;$A1624&amp;CHAR(39)&amp;"!r"&amp;$B1624&amp;"c"&amp;$C1624,0)))</f>
        <v>22926000</v>
      </c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6"/>
      <c r="T1624" s="26"/>
      <c r="U1624" s="26"/>
      <c r="V1624" s="26"/>
      <c r="W1624" s="26"/>
      <c r="X1624" s="26"/>
      <c r="Y1624" s="26"/>
      <c r="Z1624" s="26"/>
    </row>
    <row r="1625" ht="13.5" customHeight="1">
      <c r="A1625" s="26" t="s">
        <v>785</v>
      </c>
      <c r="B1625" s="26">
        <f t="shared" si="34"/>
        <v>16</v>
      </c>
      <c r="C1625" s="26">
        <f t="shared" si="11"/>
        <v>77</v>
      </c>
      <c r="D1625" s="26"/>
      <c r="E1625" s="26">
        <f>plan_id</f>
        <v>510</v>
      </c>
      <c r="F1625" s="26">
        <f t="shared" si="1"/>
        <v>2013</v>
      </c>
      <c r="G1625" s="26">
        <f>VLOOKUP(INDIRECT(CHAR(39)&amp;$A1625&amp;CHAR(39)&amp;"!r2c"&amp;$C1625,0),variables,2,0)</f>
        <v>10816</v>
      </c>
      <c r="H1625" s="29">
        <f t="array" ref="H1625">IF(AND(G1625&gt;=10861,G1625&lt;=10863),TEXT(INDIRECT(CHAR(39)&amp;$A1625&amp;CHAR(39)&amp;"!r"&amp;$B1625&amp;"c"&amp;$C1625,0),"dd-mmm-yyyy"),(INDIRECT(CHAR(39)&amp;$A1625&amp;CHAR(39)&amp;"!r"&amp;$B1625&amp;"c"&amp;$C1625,0)))</f>
        <v>-412776000</v>
      </c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  <c r="S1625" s="26"/>
      <c r="T1625" s="26"/>
      <c r="U1625" s="26"/>
      <c r="V1625" s="26"/>
      <c r="W1625" s="26"/>
      <c r="X1625" s="26"/>
      <c r="Y1625" s="26"/>
      <c r="Z1625" s="26"/>
    </row>
    <row r="1626" ht="13.5" customHeight="1">
      <c r="A1626" s="26" t="s">
        <v>785</v>
      </c>
      <c r="B1626" s="26">
        <f t="shared" si="34"/>
        <v>16</v>
      </c>
      <c r="C1626" s="26">
        <f t="shared" si="11"/>
        <v>78</v>
      </c>
      <c r="D1626" s="26"/>
      <c r="E1626" s="26">
        <f>plan_id</f>
        <v>510</v>
      </c>
      <c r="F1626" s="26">
        <f t="shared" si="1"/>
        <v>2013</v>
      </c>
      <c r="G1626" s="26">
        <f>VLOOKUP(INDIRECT(CHAR(39)&amp;$A1626&amp;CHAR(39)&amp;"!r2c"&amp;$C1626,0),variables,2,0)</f>
        <v>10817</v>
      </c>
      <c r="H1626" s="29" t="str">
        <f t="array" ref="H1626">IF(AND(G1626&gt;=10861,G1626&lt;=10863),TEXT(INDIRECT(CHAR(39)&amp;$A1626&amp;CHAR(39)&amp;"!r"&amp;$B1626&amp;"c"&amp;$C1626,0),"dd-mmm-yyyy"),(INDIRECT(CHAR(39)&amp;$A1626&amp;CHAR(39)&amp;"!r"&amp;$B1626&amp;"c"&amp;$C1626,0)))</f>
        <v/>
      </c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W1626" s="26"/>
      <c r="X1626" s="26"/>
      <c r="Y1626" s="26"/>
      <c r="Z1626" s="26"/>
    </row>
    <row r="1627" ht="13.5" customHeight="1">
      <c r="A1627" s="26" t="s">
        <v>785</v>
      </c>
      <c r="B1627" s="26">
        <f t="shared" si="34"/>
        <v>16</v>
      </c>
      <c r="C1627" s="26">
        <f t="shared" si="11"/>
        <v>79</v>
      </c>
      <c r="D1627" s="26"/>
      <c r="E1627" s="26">
        <f>plan_id</f>
        <v>510</v>
      </c>
      <c r="F1627" s="26">
        <f t="shared" si="1"/>
        <v>2013</v>
      </c>
      <c r="G1627" s="26">
        <f>VLOOKUP(INDIRECT(CHAR(39)&amp;$A1627&amp;CHAR(39)&amp;"!r2c"&amp;$C1627,0),variables,2,0)</f>
        <v>10818</v>
      </c>
      <c r="H1627" s="29">
        <f t="array" ref="H1627">IF(AND(G1627&gt;=10861,G1627&lt;=10863),TEXT(INDIRECT(CHAR(39)&amp;$A1627&amp;CHAR(39)&amp;"!r"&amp;$B1627&amp;"c"&amp;$C1627,0),"dd-mmm-yyyy"),(INDIRECT(CHAR(39)&amp;$A1627&amp;CHAR(39)&amp;"!r"&amp;$B1627&amp;"c"&amp;$C1627,0)))</f>
        <v>12678000</v>
      </c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  <c r="S1627" s="26"/>
      <c r="T1627" s="26"/>
      <c r="U1627" s="26"/>
      <c r="V1627" s="26"/>
      <c r="W1627" s="26"/>
      <c r="X1627" s="26"/>
      <c r="Y1627" s="26"/>
      <c r="Z1627" s="26"/>
    </row>
    <row r="1628" ht="13.5" customHeight="1">
      <c r="A1628" s="26" t="s">
        <v>785</v>
      </c>
      <c r="B1628" s="26">
        <f t="shared" si="34"/>
        <v>16</v>
      </c>
      <c r="C1628" s="26">
        <f t="shared" si="11"/>
        <v>80</v>
      </c>
      <c r="D1628" s="26"/>
      <c r="E1628" s="26">
        <f>plan_id</f>
        <v>510</v>
      </c>
      <c r="F1628" s="26">
        <f t="shared" si="1"/>
        <v>2013</v>
      </c>
      <c r="G1628" s="26">
        <f>VLOOKUP(INDIRECT(CHAR(39)&amp;$A1628&amp;CHAR(39)&amp;"!r2c"&amp;$C1628,0),variables,2,0)</f>
        <v>10819</v>
      </c>
      <c r="H1628" s="29" t="str">
        <f t="array" ref="H1628">IF(AND(G1628&gt;=10861,G1628&lt;=10863),TEXT(INDIRECT(CHAR(39)&amp;$A1628&amp;CHAR(39)&amp;"!r"&amp;$B1628&amp;"c"&amp;$C1628,0),"dd-mmm-yyyy"),(INDIRECT(CHAR(39)&amp;$A1628&amp;CHAR(39)&amp;"!r"&amp;$B1628&amp;"c"&amp;$C1628,0)))</f>
        <v/>
      </c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  <c r="T1628" s="26"/>
      <c r="U1628" s="26"/>
      <c r="V1628" s="26"/>
      <c r="W1628" s="26"/>
      <c r="X1628" s="26"/>
      <c r="Y1628" s="26"/>
      <c r="Z1628" s="26"/>
    </row>
    <row r="1629" ht="13.5" customHeight="1">
      <c r="A1629" s="26" t="s">
        <v>785</v>
      </c>
      <c r="B1629" s="26">
        <f t="shared" si="34"/>
        <v>16</v>
      </c>
      <c r="C1629" s="26">
        <f t="shared" si="11"/>
        <v>81</v>
      </c>
      <c r="D1629" s="26"/>
      <c r="E1629" s="26">
        <f>plan_id</f>
        <v>510</v>
      </c>
      <c r="F1629" s="26">
        <f t="shared" si="1"/>
        <v>2013</v>
      </c>
      <c r="G1629" s="26">
        <f>VLOOKUP(INDIRECT(CHAR(39)&amp;$A1629&amp;CHAR(39)&amp;"!r2c"&amp;$C1629,0),variables,2,0)</f>
        <v>10820</v>
      </c>
      <c r="H1629" s="29">
        <f t="array" ref="H1629">IF(AND(G1629&gt;=10861,G1629&lt;=10863),TEXT(INDIRECT(CHAR(39)&amp;$A1629&amp;CHAR(39)&amp;"!r"&amp;$B1629&amp;"c"&amp;$C1629,0),"dd-mmm-yyyy"),(INDIRECT(CHAR(39)&amp;$A1629&amp;CHAR(39)&amp;"!r"&amp;$B1629&amp;"c"&amp;$C1629,0)))</f>
        <v>277354000</v>
      </c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  <c r="V1629" s="26"/>
      <c r="W1629" s="26"/>
      <c r="X1629" s="26"/>
      <c r="Y1629" s="26"/>
      <c r="Z1629" s="26"/>
    </row>
    <row r="1630" ht="13.5" customHeight="1">
      <c r="A1630" s="26" t="s">
        <v>785</v>
      </c>
      <c r="B1630" s="26">
        <f t="shared" si="34"/>
        <v>16</v>
      </c>
      <c r="C1630" s="26">
        <f t="shared" si="11"/>
        <v>82</v>
      </c>
      <c r="D1630" s="26"/>
      <c r="E1630" s="26">
        <f>plan_id</f>
        <v>510</v>
      </c>
      <c r="F1630" s="26">
        <f t="shared" si="1"/>
        <v>2013</v>
      </c>
      <c r="G1630" s="26">
        <f>VLOOKUP(INDIRECT(CHAR(39)&amp;$A1630&amp;CHAR(39)&amp;"!r2c"&amp;$C1630,0),variables,2,0)</f>
        <v>10821</v>
      </c>
      <c r="H1630" s="29" t="str">
        <f t="array" ref="H1630">IF(AND(G1630&gt;=10861,G1630&lt;=10863),TEXT(INDIRECT(CHAR(39)&amp;$A1630&amp;CHAR(39)&amp;"!r"&amp;$B1630&amp;"c"&amp;$C1630,0),"dd-mmm-yyyy"),(INDIRECT(CHAR(39)&amp;$A1630&amp;CHAR(39)&amp;"!r"&amp;$B1630&amp;"c"&amp;$C1630,0)))</f>
        <v/>
      </c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6"/>
      <c r="Y1630" s="26"/>
      <c r="Z1630" s="26"/>
    </row>
    <row r="1631" ht="13.5" customHeight="1">
      <c r="A1631" s="26" t="s">
        <v>785</v>
      </c>
      <c r="B1631" s="26">
        <f t="shared" si="34"/>
        <v>16</v>
      </c>
      <c r="C1631" s="26">
        <f t="shared" si="11"/>
        <v>83</v>
      </c>
      <c r="D1631" s="26"/>
      <c r="E1631" s="26">
        <f>plan_id</f>
        <v>510</v>
      </c>
      <c r="F1631" s="26">
        <f t="shared" si="1"/>
        <v>2013</v>
      </c>
      <c r="G1631" s="26">
        <f>VLOOKUP(INDIRECT(CHAR(39)&amp;$A1631&amp;CHAR(39)&amp;"!r2c"&amp;$C1631,0),variables,2,0)</f>
        <v>10822</v>
      </c>
      <c r="H1631" s="29" t="str">
        <f t="array" ref="H1631">IF(AND(G1631&gt;=10861,G1631&lt;=10863),TEXT(INDIRECT(CHAR(39)&amp;$A1631&amp;CHAR(39)&amp;"!r"&amp;$B1631&amp;"c"&amp;$C1631,0),"dd-mmm-yyyy"),(INDIRECT(CHAR(39)&amp;$A1631&amp;CHAR(39)&amp;"!r"&amp;$B1631&amp;"c"&amp;$C1631,0)))</f>
        <v/>
      </c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  <c r="S1631" s="26"/>
      <c r="T1631" s="26"/>
      <c r="U1631" s="26"/>
      <c r="V1631" s="26"/>
      <c r="W1631" s="26"/>
      <c r="X1631" s="26"/>
      <c r="Y1631" s="26"/>
      <c r="Z1631" s="26"/>
    </row>
    <row r="1632" ht="13.5" customHeight="1">
      <c r="A1632" s="26" t="s">
        <v>785</v>
      </c>
      <c r="B1632" s="26">
        <f t="shared" si="34"/>
        <v>16</v>
      </c>
      <c r="C1632" s="26">
        <f t="shared" si="11"/>
        <v>84</v>
      </c>
      <c r="D1632" s="26"/>
      <c r="E1632" s="26">
        <f>plan_id</f>
        <v>510</v>
      </c>
      <c r="F1632" s="26">
        <f t="shared" si="1"/>
        <v>2013</v>
      </c>
      <c r="G1632" s="26">
        <f>VLOOKUP(INDIRECT(CHAR(39)&amp;$A1632&amp;CHAR(39)&amp;"!r2c"&amp;$C1632,0),variables,2,0)</f>
        <v>10829</v>
      </c>
      <c r="H1632" s="29" t="str">
        <f t="array" ref="H1632">IF(AND(G1632&gt;=10861,G1632&lt;=10863),TEXT(INDIRECT(CHAR(39)&amp;$A1632&amp;CHAR(39)&amp;"!r"&amp;$B1632&amp;"c"&amp;$C1632,0),"dd-mmm-yyyy"),(INDIRECT(CHAR(39)&amp;$A1632&amp;CHAR(39)&amp;"!r"&amp;$B1632&amp;"c"&amp;$C1632,0)))</f>
        <v/>
      </c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6"/>
      <c r="T1632" s="26"/>
      <c r="U1632" s="26"/>
      <c r="V1632" s="26"/>
      <c r="W1632" s="26"/>
      <c r="X1632" s="26"/>
      <c r="Y1632" s="26"/>
      <c r="Z1632" s="26"/>
    </row>
    <row r="1633" ht="13.5" customHeight="1">
      <c r="A1633" s="26" t="s">
        <v>785</v>
      </c>
      <c r="B1633" s="26">
        <f t="shared" si="34"/>
        <v>16</v>
      </c>
      <c r="C1633" s="26">
        <f t="shared" si="11"/>
        <v>85</v>
      </c>
      <c r="D1633" s="26"/>
      <c r="E1633" s="26">
        <f>plan_id</f>
        <v>510</v>
      </c>
      <c r="F1633" s="26">
        <f t="shared" si="1"/>
        <v>2013</v>
      </c>
      <c r="G1633" s="26">
        <f>VLOOKUP(INDIRECT(CHAR(39)&amp;$A1633&amp;CHAR(39)&amp;"!r2c"&amp;$C1633,0),variables,2,0)</f>
        <v>10823</v>
      </c>
      <c r="H1633" s="29">
        <f t="array" ref="H1633">IF(AND(G1633&gt;=10861,G1633&lt;=10863),TEXT(INDIRECT(CHAR(39)&amp;$A1633&amp;CHAR(39)&amp;"!r"&amp;$B1633&amp;"c"&amp;$C1633,0),"dd-mmm-yyyy"),(INDIRECT(CHAR(39)&amp;$A1633&amp;CHAR(39)&amp;"!r"&amp;$B1633&amp;"c"&amp;$C1633,0)))</f>
        <v>3652249000</v>
      </c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  <c r="S1633" s="26"/>
      <c r="T1633" s="26"/>
      <c r="U1633" s="26"/>
      <c r="V1633" s="26"/>
      <c r="W1633" s="26"/>
      <c r="X1633" s="26"/>
      <c r="Y1633" s="26"/>
      <c r="Z1633" s="26"/>
    </row>
    <row r="1634" ht="13.5" customHeight="1">
      <c r="A1634" s="26" t="s">
        <v>785</v>
      </c>
      <c r="B1634" s="26">
        <f t="shared" si="34"/>
        <v>16</v>
      </c>
      <c r="C1634" s="26">
        <f t="shared" si="11"/>
        <v>86</v>
      </c>
      <c r="D1634" s="26"/>
      <c r="E1634" s="26">
        <f>plan_id</f>
        <v>510</v>
      </c>
      <c r="F1634" s="26">
        <f t="shared" si="1"/>
        <v>2013</v>
      </c>
      <c r="G1634" s="26">
        <f>VLOOKUP(INDIRECT(CHAR(39)&amp;$A1634&amp;CHAR(39)&amp;"!r2c"&amp;$C1634,0),variables,2,0)</f>
        <v>10798</v>
      </c>
      <c r="H1634" s="29" t="str">
        <f t="array" ref="H1634">IF(AND(G1634&gt;=10861,G1634&lt;=10863),TEXT(INDIRECT(CHAR(39)&amp;$A1634&amp;CHAR(39)&amp;"!r"&amp;$B1634&amp;"c"&amp;$C1634,0),"dd-mmm-yyyy"),(INDIRECT(CHAR(39)&amp;$A1634&amp;CHAR(39)&amp;"!r"&amp;$B1634&amp;"c"&amp;$C1634,0)))</f>
        <v/>
      </c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6"/>
      <c r="T1634" s="26"/>
      <c r="U1634" s="26"/>
      <c r="V1634" s="26"/>
      <c r="W1634" s="26"/>
      <c r="X1634" s="26"/>
      <c r="Y1634" s="26"/>
      <c r="Z1634" s="26"/>
    </row>
    <row r="1635" ht="13.5" customHeight="1">
      <c r="A1635" s="26" t="s">
        <v>785</v>
      </c>
      <c r="B1635" s="26">
        <f t="shared" si="34"/>
        <v>16</v>
      </c>
      <c r="C1635" s="26">
        <f t="shared" si="11"/>
        <v>87</v>
      </c>
      <c r="D1635" s="26"/>
      <c r="E1635" s="26">
        <f>plan_id</f>
        <v>510</v>
      </c>
      <c r="F1635" s="26">
        <f t="shared" si="1"/>
        <v>2013</v>
      </c>
      <c r="G1635" s="26">
        <f>VLOOKUP(INDIRECT(CHAR(39)&amp;$A1635&amp;CHAR(39)&amp;"!r2c"&amp;$C1635,0),variables,2,0)</f>
        <v>10799</v>
      </c>
      <c r="H1635" s="29" t="str">
        <f t="array" ref="H1635">IF(AND(G1635&gt;=10861,G1635&lt;=10863),TEXT(INDIRECT(CHAR(39)&amp;$A1635&amp;CHAR(39)&amp;"!r"&amp;$B1635&amp;"c"&amp;$C1635,0),"dd-mmm-yyyy"),(INDIRECT(CHAR(39)&amp;$A1635&amp;CHAR(39)&amp;"!r"&amp;$B1635&amp;"c"&amp;$C1635,0)))</f>
        <v/>
      </c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6"/>
      <c r="T1635" s="26"/>
      <c r="U1635" s="26"/>
      <c r="V1635" s="26"/>
      <c r="W1635" s="26"/>
      <c r="X1635" s="26"/>
      <c r="Y1635" s="26"/>
      <c r="Z1635" s="26"/>
    </row>
    <row r="1636" ht="13.5" customHeight="1">
      <c r="A1636" s="26" t="s">
        <v>785</v>
      </c>
      <c r="B1636" s="26">
        <f t="shared" si="34"/>
        <v>16</v>
      </c>
      <c r="C1636" s="26">
        <f t="shared" si="11"/>
        <v>88</v>
      </c>
      <c r="D1636" s="26"/>
      <c r="E1636" s="26">
        <f>plan_id</f>
        <v>510</v>
      </c>
      <c r="F1636" s="26">
        <f t="shared" si="1"/>
        <v>2013</v>
      </c>
      <c r="G1636" s="26">
        <f>VLOOKUP(INDIRECT(CHAR(39)&amp;$A1636&amp;CHAR(39)&amp;"!r2c"&amp;$C1636,0),variables,2,0)</f>
        <v>10800</v>
      </c>
      <c r="H1636" s="29" t="str">
        <f t="array" ref="H1636">IF(AND(G1636&gt;=10861,G1636&lt;=10863),TEXT(INDIRECT(CHAR(39)&amp;$A1636&amp;CHAR(39)&amp;"!r"&amp;$B1636&amp;"c"&amp;$C1636,0),"dd-mmm-yyyy"),(INDIRECT(CHAR(39)&amp;$A1636&amp;CHAR(39)&amp;"!r"&amp;$B1636&amp;"c"&amp;$C1636,0)))</f>
        <v/>
      </c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6"/>
      <c r="T1636" s="26"/>
      <c r="U1636" s="26"/>
      <c r="V1636" s="26"/>
      <c r="W1636" s="26"/>
      <c r="X1636" s="26"/>
      <c r="Y1636" s="26"/>
      <c r="Z1636" s="26"/>
    </row>
    <row r="1637" ht="13.5" customHeight="1">
      <c r="A1637" s="26" t="s">
        <v>785</v>
      </c>
      <c r="B1637" s="26">
        <f t="shared" si="34"/>
        <v>16</v>
      </c>
      <c r="C1637" s="26">
        <f t="shared" si="11"/>
        <v>89</v>
      </c>
      <c r="D1637" s="26"/>
      <c r="E1637" s="26">
        <f>plan_id</f>
        <v>510</v>
      </c>
      <c r="F1637" s="26">
        <f t="shared" si="1"/>
        <v>2013</v>
      </c>
      <c r="G1637" s="26">
        <f>VLOOKUP(INDIRECT(CHAR(39)&amp;$A1637&amp;CHAR(39)&amp;"!r2c"&amp;$C1637,0),variables,2,0)</f>
        <v>10824</v>
      </c>
      <c r="H1637" s="29" t="str">
        <f t="array" ref="H1637">IF(AND(G1637&gt;=10861,G1637&lt;=10863),TEXT(INDIRECT(CHAR(39)&amp;$A1637&amp;CHAR(39)&amp;"!r"&amp;$B1637&amp;"c"&amp;$C1637,0),"dd-mmm-yyyy"),(INDIRECT(CHAR(39)&amp;$A1637&amp;CHAR(39)&amp;"!r"&amp;$B1637&amp;"c"&amp;$C1637,0)))</f>
        <v/>
      </c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  <c r="S1637" s="26"/>
      <c r="T1637" s="26"/>
      <c r="U1637" s="26"/>
      <c r="V1637" s="26"/>
      <c r="W1637" s="26"/>
      <c r="X1637" s="26"/>
      <c r="Y1637" s="26"/>
      <c r="Z1637" s="26"/>
    </row>
    <row r="1638" ht="13.5" customHeight="1">
      <c r="A1638" s="26" t="s">
        <v>785</v>
      </c>
      <c r="B1638" s="26">
        <f t="shared" si="34"/>
        <v>16</v>
      </c>
      <c r="C1638" s="26">
        <f t="shared" si="11"/>
        <v>90</v>
      </c>
      <c r="D1638" s="26"/>
      <c r="E1638" s="26">
        <f>plan_id</f>
        <v>510</v>
      </c>
      <c r="F1638" s="26">
        <f t="shared" si="1"/>
        <v>2013</v>
      </c>
      <c r="G1638" s="26">
        <f>VLOOKUP(INDIRECT(CHAR(39)&amp;$A1638&amp;CHAR(39)&amp;"!r2c"&amp;$C1638,0),variables,2,0)</f>
        <v>10825</v>
      </c>
      <c r="H1638" s="29">
        <f t="array" ref="H1638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6"/>
      <c r="T1638" s="26"/>
      <c r="U1638" s="26"/>
      <c r="V1638" s="26"/>
      <c r="W1638" s="26"/>
      <c r="X1638" s="26"/>
      <c r="Y1638" s="26"/>
      <c r="Z1638" s="26"/>
    </row>
    <row r="1639" ht="13.5" customHeight="1">
      <c r="A1639" s="26" t="s">
        <v>785</v>
      </c>
      <c r="B1639" s="26">
        <f t="shared" si="34"/>
        <v>16</v>
      </c>
      <c r="C1639" s="26">
        <f t="shared" si="11"/>
        <v>91</v>
      </c>
      <c r="D1639" s="26"/>
      <c r="E1639" s="26">
        <f>plan_id</f>
        <v>510</v>
      </c>
      <c r="F1639" s="26">
        <f t="shared" si="1"/>
        <v>2013</v>
      </c>
      <c r="G1639" s="26">
        <f>VLOOKUP(INDIRECT(CHAR(39)&amp;$A1639&amp;CHAR(39)&amp;"!r2c"&amp;$C1639,0),variables,2,0)</f>
        <v>10826</v>
      </c>
      <c r="H1639" s="29" t="str">
        <f t="array" ref="H1639">IF(AND(G1639&gt;=10861,G1639&lt;=10863),TEXT(INDIRECT(CHAR(39)&amp;$A1639&amp;CHAR(39)&amp;"!r"&amp;$B1639&amp;"c"&amp;$C1639,0),"dd-mmm-yyyy"),(INDIRECT(CHAR(39)&amp;$A1639&amp;CHAR(39)&amp;"!r"&amp;$B1639&amp;"c"&amp;$C1639,0)))</f>
        <v/>
      </c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  <c r="S1639" s="26"/>
      <c r="T1639" s="26"/>
      <c r="U1639" s="26"/>
      <c r="V1639" s="26"/>
      <c r="W1639" s="26"/>
      <c r="X1639" s="26"/>
      <c r="Y1639" s="26"/>
      <c r="Z1639" s="26"/>
    </row>
    <row r="1640" ht="13.5" customHeight="1">
      <c r="A1640" s="26" t="s">
        <v>785</v>
      </c>
      <c r="B1640" s="26">
        <f t="shared" si="34"/>
        <v>16</v>
      </c>
      <c r="C1640" s="26">
        <f t="shared" si="11"/>
        <v>92</v>
      </c>
      <c r="D1640" s="26"/>
      <c r="E1640" s="26">
        <f>plan_id</f>
        <v>510</v>
      </c>
      <c r="F1640" s="26">
        <f t="shared" si="1"/>
        <v>2013</v>
      </c>
      <c r="G1640" s="26">
        <f>VLOOKUP(INDIRECT(CHAR(39)&amp;$A1640&amp;CHAR(39)&amp;"!r2c"&amp;$C1640,0),variables,2,0)</f>
        <v>10828</v>
      </c>
      <c r="H1640" s="29" t="str">
        <f t="array" ref="H1640">IF(AND(G1640&gt;=10861,G1640&lt;=10863),TEXT(INDIRECT(CHAR(39)&amp;$A1640&amp;CHAR(39)&amp;"!r"&amp;$B1640&amp;"c"&amp;$C1640,0),"dd-mmm-yyyy"),(INDIRECT(CHAR(39)&amp;$A1640&amp;CHAR(39)&amp;"!r"&amp;$B1640&amp;"c"&amp;$C1640,0)))</f>
        <v/>
      </c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6"/>
      <c r="T1640" s="26"/>
      <c r="U1640" s="26"/>
      <c r="V1640" s="26"/>
      <c r="W1640" s="26"/>
      <c r="X1640" s="26"/>
      <c r="Y1640" s="26"/>
      <c r="Z1640" s="26"/>
    </row>
    <row r="1641" ht="13.5" customHeight="1">
      <c r="A1641" s="26" t="s">
        <v>785</v>
      </c>
      <c r="B1641" s="26">
        <f t="shared" si="34"/>
        <v>16</v>
      </c>
      <c r="C1641" s="26">
        <f t="shared" si="11"/>
        <v>93</v>
      </c>
      <c r="D1641" s="26"/>
      <c r="E1641" s="26">
        <f>plan_id</f>
        <v>510</v>
      </c>
      <c r="F1641" s="26">
        <f t="shared" si="1"/>
        <v>2013</v>
      </c>
      <c r="G1641" s="26">
        <f>VLOOKUP(INDIRECT(CHAR(39)&amp;$A1641&amp;CHAR(39)&amp;"!r2c"&amp;$C1641,0),variables,2,0)</f>
        <v>10827</v>
      </c>
      <c r="H1641" s="28" t="str">
        <f t="array" ref="H1641">IF(AND(G1641&gt;=10861,G1641&lt;=10863),TEXT(INDIRECT(CHAR(39)&amp;$A1641&amp;CHAR(39)&amp;"!r"&amp;$B1641&amp;"c"&amp;$C1641,0),"dd-mmm-yyyy"),(INDIRECT(CHAR(39)&amp;$A1641&amp;CHAR(39)&amp;"!r"&amp;$B1641&amp;"c"&amp;$C1641,0)))</f>
        <v/>
      </c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6"/>
      <c r="T1641" s="26"/>
      <c r="U1641" s="26"/>
      <c r="V1641" s="26"/>
      <c r="W1641" s="26"/>
      <c r="X1641" s="26"/>
      <c r="Y1641" s="26"/>
      <c r="Z1641" s="26"/>
    </row>
    <row r="1642" ht="13.5" customHeight="1">
      <c r="A1642" s="26" t="s">
        <v>785</v>
      </c>
      <c r="B1642" s="26">
        <f t="shared" ref="B1642:B1706" si="35">B1577+1</f>
        <v>17</v>
      </c>
      <c r="C1642" s="26">
        <f t="shared" si="11"/>
        <v>3</v>
      </c>
      <c r="D1642" s="26"/>
      <c r="E1642" s="26">
        <f>plan_id</f>
        <v>510</v>
      </c>
      <c r="F1642" s="26">
        <f t="shared" si="1"/>
        <v>2014</v>
      </c>
      <c r="G1642" s="26">
        <f>VLOOKUP(INDIRECT(CHAR(39)&amp;$A1642&amp;CHAR(39)&amp;"!r2c"&amp;$C1642,0),variables,2,0)</f>
        <v>10703</v>
      </c>
      <c r="H1642" s="28">
        <f t="array" ref="H1642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6"/>
      <c r="T1642" s="26"/>
      <c r="U1642" s="26"/>
      <c r="V1642" s="26"/>
      <c r="W1642" s="26"/>
      <c r="X1642" s="26"/>
      <c r="Y1642" s="26"/>
      <c r="Z1642" s="26"/>
    </row>
    <row r="1643" ht="13.5" customHeight="1">
      <c r="A1643" s="26" t="s">
        <v>785</v>
      </c>
      <c r="B1643" s="26">
        <f t="shared" si="35"/>
        <v>17</v>
      </c>
      <c r="C1643" s="26">
        <f t="shared" si="11"/>
        <v>4</v>
      </c>
      <c r="D1643" s="26"/>
      <c r="E1643" s="26">
        <f>plan_id</f>
        <v>510</v>
      </c>
      <c r="F1643" s="26">
        <f t="shared" si="1"/>
        <v>2014</v>
      </c>
      <c r="G1643" s="26">
        <f>VLOOKUP(INDIRECT(CHAR(39)&amp;$A1643&amp;CHAR(39)&amp;"!r2c"&amp;$C1643,0),variables,2,0)</f>
        <v>10845</v>
      </c>
      <c r="H1643" s="28" t="str">
        <f t="array" ref="H1643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  <c r="S1643" s="26"/>
      <c r="T1643" s="26"/>
      <c r="U1643" s="26"/>
      <c r="V1643" s="26"/>
      <c r="W1643" s="26"/>
      <c r="X1643" s="26"/>
      <c r="Y1643" s="26"/>
      <c r="Z1643" s="26"/>
    </row>
    <row r="1644" ht="13.5" customHeight="1">
      <c r="A1644" s="26" t="s">
        <v>785</v>
      </c>
      <c r="B1644" s="26">
        <f t="shared" si="35"/>
        <v>17</v>
      </c>
      <c r="C1644" s="26">
        <f t="shared" si="11"/>
        <v>5</v>
      </c>
      <c r="D1644" s="26"/>
      <c r="E1644" s="26">
        <f>plan_id</f>
        <v>510</v>
      </c>
      <c r="F1644" s="26">
        <f t="shared" si="1"/>
        <v>2014</v>
      </c>
      <c r="G1644" s="26">
        <f>VLOOKUP(INDIRECT(CHAR(39)&amp;$A1644&amp;CHAR(39)&amp;"!r2c"&amp;$C1644,0),variables,2,0)</f>
        <v>10924</v>
      </c>
      <c r="H1644" s="31">
        <f t="array" ref="H1644">IF(AND(G1644&gt;=10861,G1644&lt;=10863),TEXT(INDIRECT(CHAR(39)&amp;$A1644&amp;CHAR(39)&amp;"!r"&amp;$B1644&amp;"c"&amp;$C1644,0),"dd-mmm-yyyy"),(INDIRECT(CHAR(39)&amp;$A1644&amp;CHAR(39)&amp;"!r"&amp;$B1644&amp;"c"&amp;$C1644,0)))</f>
        <v>0.1919</v>
      </c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6"/>
      <c r="T1644" s="26"/>
      <c r="U1644" s="26"/>
      <c r="V1644" s="26"/>
      <c r="W1644" s="26"/>
      <c r="X1644" s="26"/>
      <c r="Y1644" s="26"/>
      <c r="Z1644" s="26"/>
    </row>
    <row r="1645" ht="13.5" customHeight="1">
      <c r="A1645" s="26" t="s">
        <v>785</v>
      </c>
      <c r="B1645" s="26">
        <f t="shared" si="35"/>
        <v>17</v>
      </c>
      <c r="C1645" s="26">
        <f t="shared" si="11"/>
        <v>6</v>
      </c>
      <c r="D1645" s="26"/>
      <c r="E1645" s="26">
        <f>plan_id</f>
        <v>510</v>
      </c>
      <c r="F1645" s="26">
        <f t="shared" si="1"/>
        <v>2014</v>
      </c>
      <c r="G1645" s="26">
        <f>VLOOKUP(INDIRECT(CHAR(39)&amp;$A1645&amp;CHAR(39)&amp;"!r2c"&amp;$C1645,0),variables,2,0)</f>
        <v>10925</v>
      </c>
      <c r="H1645" s="31">
        <f t="array" ref="H1645">IF(AND(G1645&gt;=10861,G1645&lt;=10863),TEXT(INDIRECT(CHAR(39)&amp;$A1645&amp;CHAR(39)&amp;"!r"&amp;$B1645&amp;"c"&amp;$C1645,0),"dd-mmm-yyyy"),(INDIRECT(CHAR(39)&amp;$A1645&amp;CHAR(39)&amp;"!r"&amp;$B1645&amp;"c"&amp;$C1645,0)))</f>
        <v>0.0936</v>
      </c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6"/>
      <c r="T1645" s="26"/>
      <c r="U1645" s="26"/>
      <c r="V1645" s="26"/>
      <c r="W1645" s="26"/>
      <c r="X1645" s="26"/>
      <c r="Y1645" s="26"/>
      <c r="Z1645" s="26"/>
    </row>
    <row r="1646" ht="13.5" customHeight="1">
      <c r="A1646" s="26" t="s">
        <v>785</v>
      </c>
      <c r="B1646" s="26">
        <f t="shared" si="35"/>
        <v>17</v>
      </c>
      <c r="C1646" s="26">
        <f t="shared" si="11"/>
        <v>7</v>
      </c>
      <c r="D1646" s="26"/>
      <c r="E1646" s="26">
        <f>plan_id</f>
        <v>510</v>
      </c>
      <c r="F1646" s="26">
        <f t="shared" si="1"/>
        <v>2014</v>
      </c>
      <c r="G1646" s="26">
        <f>VLOOKUP(INDIRECT(CHAR(39)&amp;$A1646&amp;CHAR(39)&amp;"!r2c"&amp;$C1646,0),variables,2,0)</f>
        <v>10926</v>
      </c>
      <c r="H1646" s="31">
        <f t="array" ref="H1646">IF(AND(G1646&gt;=10861,G1646&lt;=10863),TEXT(INDIRECT(CHAR(39)&amp;$A1646&amp;CHAR(39)&amp;"!r"&amp;$B1646&amp;"c"&amp;$C1646,0),"dd-mmm-yyyy"),(INDIRECT(CHAR(39)&amp;$A1646&amp;CHAR(39)&amp;"!r"&amp;$B1646&amp;"c"&amp;$C1646,0)))</f>
        <v>0.0983</v>
      </c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6"/>
      <c r="T1646" s="26"/>
      <c r="U1646" s="26"/>
      <c r="V1646" s="26"/>
      <c r="W1646" s="26"/>
      <c r="X1646" s="26"/>
      <c r="Y1646" s="26"/>
      <c r="Z1646" s="26"/>
    </row>
    <row r="1647" ht="13.5" customHeight="1">
      <c r="A1647" s="26" t="s">
        <v>785</v>
      </c>
      <c r="B1647" s="26">
        <f t="shared" si="35"/>
        <v>17</v>
      </c>
      <c r="C1647" s="26">
        <f t="shared" si="11"/>
        <v>8</v>
      </c>
      <c r="D1647" s="26"/>
      <c r="E1647" s="26">
        <f>plan_id</f>
        <v>510</v>
      </c>
      <c r="F1647" s="26">
        <f t="shared" si="1"/>
        <v>2014</v>
      </c>
      <c r="G1647" s="26">
        <f>VLOOKUP(INDIRECT(CHAR(39)&amp;$A1647&amp;CHAR(39)&amp;"!r2c"&amp;$C1647,0),variables,2,0)</f>
        <v>10704</v>
      </c>
      <c r="H1647" s="29">
        <f t="array" ref="H1647">IF(AND(G1647&gt;=10861,G1647&lt;=10863),TEXT(INDIRECT(CHAR(39)&amp;$A1647&amp;CHAR(39)&amp;"!r"&amp;$B1647&amp;"c"&amp;$C1647,0),"dd-mmm-yyyy"),(INDIRECT(CHAR(39)&amp;$A1647&amp;CHAR(39)&amp;"!r"&amp;$B1647&amp;"c"&amp;$C1647,0)))</f>
        <v>3304748000</v>
      </c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/>
      <c r="X1647" s="26"/>
      <c r="Y1647" s="26"/>
      <c r="Z1647" s="26"/>
    </row>
    <row r="1648" ht="13.5" customHeight="1">
      <c r="A1648" s="26" t="s">
        <v>785</v>
      </c>
      <c r="B1648" s="26">
        <f t="shared" si="35"/>
        <v>17</v>
      </c>
      <c r="C1648" s="26">
        <f t="shared" si="11"/>
        <v>9</v>
      </c>
      <c r="D1648" s="26"/>
      <c r="E1648" s="26">
        <f>plan_id</f>
        <v>510</v>
      </c>
      <c r="F1648" s="26">
        <f t="shared" si="1"/>
        <v>2014</v>
      </c>
      <c r="G1648" s="26">
        <f>VLOOKUP(INDIRECT(CHAR(39)&amp;$A1648&amp;CHAR(39)&amp;"!r2c"&amp;$C1648,0),variables,2,0)</f>
        <v>10928</v>
      </c>
      <c r="H1648" s="31" t="str">
        <f t="array" ref="H1648">IF(AND(G1648&gt;=10861,G1648&lt;=10863),TEXT(INDIRECT(CHAR(39)&amp;$A1648&amp;CHAR(39)&amp;"!r"&amp;$B1648&amp;"c"&amp;$C1648,0),"dd-mmm-yyyy"),(INDIRECT(CHAR(39)&amp;$A1648&amp;CHAR(39)&amp;"!r"&amp;$B1648&amp;"c"&amp;$C1648,0)))</f>
        <v/>
      </c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6"/>
      <c r="T1648" s="26"/>
      <c r="U1648" s="26"/>
      <c r="V1648" s="26"/>
      <c r="W1648" s="26"/>
      <c r="X1648" s="26"/>
      <c r="Y1648" s="26"/>
      <c r="Z1648" s="26"/>
    </row>
    <row r="1649" ht="13.5" customHeight="1">
      <c r="A1649" s="26" t="s">
        <v>785</v>
      </c>
      <c r="B1649" s="26">
        <f t="shared" si="35"/>
        <v>17</v>
      </c>
      <c r="C1649" s="26">
        <f t="shared" si="11"/>
        <v>10</v>
      </c>
      <c r="D1649" s="26"/>
      <c r="E1649" s="26">
        <f>plan_id</f>
        <v>510</v>
      </c>
      <c r="F1649" s="26">
        <f t="shared" si="1"/>
        <v>2014</v>
      </c>
      <c r="G1649" s="26">
        <f>VLOOKUP(INDIRECT(CHAR(39)&amp;$A1649&amp;CHAR(39)&amp;"!r2c"&amp;$C1649,0),variables,2,0)</f>
        <v>10929</v>
      </c>
      <c r="H1649" s="31">
        <f t="array" ref="H1649">IF(AND(G1649&gt;=10861,G1649&lt;=10863),TEXT(INDIRECT(CHAR(39)&amp;$A1649&amp;CHAR(39)&amp;"!r"&amp;$B1649&amp;"c"&amp;$C1649,0),"dd-mmm-yyyy"),(INDIRECT(CHAR(39)&amp;$A1649&amp;CHAR(39)&amp;"!r"&amp;$B1649&amp;"c"&amp;$C1649,0)))</f>
        <v>0.2727</v>
      </c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6"/>
      <c r="T1649" s="26"/>
      <c r="U1649" s="26"/>
      <c r="V1649" s="26"/>
      <c r="W1649" s="26"/>
      <c r="X1649" s="26"/>
      <c r="Y1649" s="26"/>
      <c r="Z1649" s="26"/>
    </row>
    <row r="1650" ht="13.5" customHeight="1">
      <c r="A1650" s="26" t="s">
        <v>785</v>
      </c>
      <c r="B1650" s="26">
        <f t="shared" si="35"/>
        <v>17</v>
      </c>
      <c r="C1650" s="26">
        <f t="shared" si="11"/>
        <v>11</v>
      </c>
      <c r="D1650" s="26"/>
      <c r="E1650" s="26">
        <f>plan_id</f>
        <v>510</v>
      </c>
      <c r="F1650" s="26">
        <f t="shared" si="1"/>
        <v>2014</v>
      </c>
      <c r="G1650" s="26">
        <f>VLOOKUP(INDIRECT(CHAR(39)&amp;$A1650&amp;CHAR(39)&amp;"!r2c"&amp;$C1650,0),variables,2,0)</f>
        <v>10930</v>
      </c>
      <c r="H1650" s="31" t="str">
        <f t="array" ref="H1650">IF(AND(G1650&gt;=10861,G1650&lt;=10863),TEXT(INDIRECT(CHAR(39)&amp;$A1650&amp;CHAR(39)&amp;"!r"&amp;$B1650&amp;"c"&amp;$C1650,0),"dd-mmm-yyyy"),(INDIRECT(CHAR(39)&amp;$A1650&amp;CHAR(39)&amp;"!r"&amp;$B1650&amp;"c"&amp;$C1650,0)))</f>
        <v/>
      </c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6"/>
      <c r="T1650" s="26"/>
      <c r="U1650" s="26"/>
      <c r="V1650" s="26"/>
      <c r="W1650" s="26"/>
      <c r="X1650" s="26"/>
      <c r="Y1650" s="26"/>
      <c r="Z1650" s="26"/>
    </row>
    <row r="1651" ht="13.5" customHeight="1">
      <c r="A1651" s="26" t="s">
        <v>785</v>
      </c>
      <c r="B1651" s="26">
        <f t="shared" si="35"/>
        <v>17</v>
      </c>
      <c r="C1651" s="26">
        <f t="shared" si="11"/>
        <v>12</v>
      </c>
      <c r="D1651" s="26"/>
      <c r="E1651" s="26">
        <f>plan_id</f>
        <v>510</v>
      </c>
      <c r="F1651" s="26">
        <f t="shared" si="1"/>
        <v>2014</v>
      </c>
      <c r="G1651" s="26">
        <f>VLOOKUP(INDIRECT(CHAR(39)&amp;$A1651&amp;CHAR(39)&amp;"!r2c"&amp;$C1651,0),variables,2,0)</f>
        <v>10705</v>
      </c>
      <c r="H1651" s="29">
        <f t="array" ref="H1651">IF(AND(G1651&gt;=10861,G1651&lt;=10863),TEXT(INDIRECT(CHAR(39)&amp;$A1651&amp;CHAR(39)&amp;"!r"&amp;$B1651&amp;"c"&amp;$C1651,0),"dd-mmm-yyyy"),(INDIRECT(CHAR(39)&amp;$A1651&amp;CHAR(39)&amp;"!r"&amp;$B1651&amp;"c"&amp;$C1651,0)))</f>
        <v>928745853</v>
      </c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6"/>
      <c r="T1651" s="26"/>
      <c r="U1651" s="26"/>
      <c r="V1651" s="26"/>
      <c r="W1651" s="26"/>
      <c r="X1651" s="26"/>
      <c r="Y1651" s="26"/>
      <c r="Z1651" s="26"/>
    </row>
    <row r="1652" ht="13.5" customHeight="1">
      <c r="A1652" s="26" t="s">
        <v>785</v>
      </c>
      <c r="B1652" s="26">
        <f t="shared" si="35"/>
        <v>17</v>
      </c>
      <c r="C1652" s="26">
        <f t="shared" si="11"/>
        <v>13</v>
      </c>
      <c r="D1652" s="26"/>
      <c r="E1652" s="26">
        <f>plan_id</f>
        <v>510</v>
      </c>
      <c r="F1652" s="26">
        <f t="shared" si="1"/>
        <v>2014</v>
      </c>
      <c r="G1652" s="26">
        <f>VLOOKUP(INDIRECT(CHAR(39)&amp;$A1652&amp;CHAR(39)&amp;"!r2c"&amp;$C1652,0),variables,2,0)</f>
        <v>10842</v>
      </c>
      <c r="H1652" s="29">
        <f t="array" ref="H1652">IF(AND(G1652&gt;=10861,G1652&lt;=10863),TEXT(INDIRECT(CHAR(39)&amp;$A1652&amp;CHAR(39)&amp;"!r"&amp;$B1652&amp;"c"&amp;$C1652,0),"dd-mmm-yyyy"),(INDIRECT(CHAR(39)&amp;$A1652&amp;CHAR(39)&amp;"!r"&amp;$B1652&amp;"c"&amp;$C1652,0)))</f>
        <v>3742702194</v>
      </c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6"/>
      <c r="T1652" s="26"/>
      <c r="U1652" s="26"/>
      <c r="V1652" s="26"/>
      <c r="W1652" s="26"/>
      <c r="X1652" s="26"/>
      <c r="Y1652" s="26"/>
      <c r="Z1652" s="26"/>
    </row>
    <row r="1653" ht="13.5" customHeight="1">
      <c r="A1653" s="26" t="s">
        <v>785</v>
      </c>
      <c r="B1653" s="26">
        <f t="shared" si="35"/>
        <v>17</v>
      </c>
      <c r="C1653" s="26">
        <f t="shared" si="11"/>
        <v>14</v>
      </c>
      <c r="D1653" s="26"/>
      <c r="E1653" s="26">
        <f>plan_id</f>
        <v>510</v>
      </c>
      <c r="F1653" s="26">
        <f t="shared" si="1"/>
        <v>2014</v>
      </c>
      <c r="G1653" s="26">
        <f>VLOOKUP(INDIRECT(CHAR(39)&amp;$A1653&amp;CHAR(39)&amp;"!r2c"&amp;$C1653,0),variables,2,0)</f>
        <v>10843</v>
      </c>
      <c r="H1653" s="31">
        <f t="array" ref="H1653">IF(AND(G1653&gt;=10861,G1653&lt;=10863),TEXT(INDIRECT(CHAR(39)&amp;$A1653&amp;CHAR(39)&amp;"!r"&amp;$B1653&amp;"c"&amp;$C1653,0),"dd-mmm-yyyy"),(INDIRECT(CHAR(39)&amp;$A1653&amp;CHAR(39)&amp;"!r"&amp;$B1653&amp;"c"&amp;$C1653,0)))</f>
        <v>0.0936</v>
      </c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6"/>
      <c r="T1653" s="26"/>
      <c r="U1653" s="26"/>
      <c r="V1653" s="26"/>
      <c r="W1653" s="26"/>
      <c r="X1653" s="26"/>
      <c r="Y1653" s="26"/>
      <c r="Z1653" s="26"/>
    </row>
    <row r="1654" ht="13.5" customHeight="1">
      <c r="A1654" s="26" t="s">
        <v>785</v>
      </c>
      <c r="B1654" s="26">
        <f t="shared" si="35"/>
        <v>17</v>
      </c>
      <c r="C1654" s="26">
        <f t="shared" si="11"/>
        <v>15</v>
      </c>
      <c r="D1654" s="26"/>
      <c r="E1654" s="26">
        <f>plan_id</f>
        <v>510</v>
      </c>
      <c r="F1654" s="26">
        <f t="shared" si="1"/>
        <v>2014</v>
      </c>
      <c r="G1654" s="26">
        <f>VLOOKUP(INDIRECT(CHAR(39)&amp;$A1654&amp;CHAR(39)&amp;"!r2c"&amp;$C1654,0),variables,2,0)</f>
        <v>10931</v>
      </c>
      <c r="H1654" s="31" t="str">
        <f t="array" ref="H1654">IF(AND(G1654&gt;=10861,G1654&lt;=10863),TEXT(INDIRECT(CHAR(39)&amp;$A1654&amp;CHAR(39)&amp;"!r"&amp;$B1654&amp;"c"&amp;$C1654,0),"dd-mmm-yyyy"),(INDIRECT(CHAR(39)&amp;$A1654&amp;CHAR(39)&amp;"!r"&amp;$B1654&amp;"c"&amp;$C1654,0)))</f>
        <v/>
      </c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6"/>
      <c r="T1654" s="26"/>
      <c r="U1654" s="26"/>
      <c r="V1654" s="26"/>
      <c r="W1654" s="26"/>
      <c r="X1654" s="26"/>
      <c r="Y1654" s="26"/>
      <c r="Z1654" s="26"/>
    </row>
    <row r="1655" ht="13.5" customHeight="1">
      <c r="A1655" s="26" t="s">
        <v>785</v>
      </c>
      <c r="B1655" s="26">
        <f t="shared" si="35"/>
        <v>17</v>
      </c>
      <c r="C1655" s="26">
        <f t="shared" si="11"/>
        <v>16</v>
      </c>
      <c r="D1655" s="26"/>
      <c r="E1655" s="26">
        <f>plan_id</f>
        <v>510</v>
      </c>
      <c r="F1655" s="26">
        <f t="shared" si="1"/>
        <v>2014</v>
      </c>
      <c r="G1655" s="26">
        <f>VLOOKUP(INDIRECT(CHAR(39)&amp;$A1655&amp;CHAR(39)&amp;"!r2c"&amp;$C1655,0),variables,2,0)</f>
        <v>10932</v>
      </c>
      <c r="H1655" s="31" t="str">
        <f t="array" ref="H1655">IF(AND(G1655&gt;=10861,G1655&lt;=10863),TEXT(INDIRECT(CHAR(39)&amp;$A1655&amp;CHAR(39)&amp;"!r"&amp;$B1655&amp;"c"&amp;$C1655,0),"dd-mmm-yyyy"),(INDIRECT(CHAR(39)&amp;$A1655&amp;CHAR(39)&amp;"!r"&amp;$B1655&amp;"c"&amp;$C1655,0)))</f>
        <v/>
      </c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  <c r="S1655" s="26"/>
      <c r="T1655" s="26"/>
      <c r="U1655" s="26"/>
      <c r="V1655" s="26"/>
      <c r="W1655" s="26"/>
      <c r="X1655" s="26"/>
      <c r="Y1655" s="26"/>
      <c r="Z1655" s="26"/>
    </row>
    <row r="1656" ht="13.5" customHeight="1">
      <c r="A1656" s="26" t="s">
        <v>785</v>
      </c>
      <c r="B1656" s="26">
        <f t="shared" si="35"/>
        <v>17</v>
      </c>
      <c r="C1656" s="26">
        <f t="shared" si="11"/>
        <v>17</v>
      </c>
      <c r="D1656" s="26"/>
      <c r="E1656" s="26">
        <f>plan_id</f>
        <v>510</v>
      </c>
      <c r="F1656" s="26">
        <f t="shared" si="1"/>
        <v>2014</v>
      </c>
      <c r="G1656" s="26">
        <f>VLOOKUP(INDIRECT(CHAR(39)&amp;$A1656&amp;CHAR(39)&amp;"!r2c"&amp;$C1656,0),variables,2,0)</f>
        <v>10933</v>
      </c>
      <c r="H1656" s="31">
        <f t="array" ref="H1656">IF(AND(G1656&gt;=10861,G1656&lt;=10863),TEXT(INDIRECT(CHAR(39)&amp;$A1656&amp;CHAR(39)&amp;"!r"&amp;$B1656&amp;"c"&amp;$C1656,0),"dd-mmm-yyyy"),(INDIRECT(CHAR(39)&amp;$A1656&amp;CHAR(39)&amp;"!r"&amp;$B1656&amp;"c"&amp;$C1656,0)))</f>
        <v>0.3664</v>
      </c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  <c r="S1656" s="26"/>
      <c r="T1656" s="26"/>
      <c r="U1656" s="26"/>
      <c r="V1656" s="26"/>
      <c r="W1656" s="26"/>
      <c r="X1656" s="26"/>
      <c r="Y1656" s="26"/>
      <c r="Z1656" s="26"/>
    </row>
    <row r="1657" ht="13.5" customHeight="1">
      <c r="A1657" s="26" t="s">
        <v>785</v>
      </c>
      <c r="B1657" s="26">
        <f t="shared" si="35"/>
        <v>17</v>
      </c>
      <c r="C1657" s="26">
        <f t="shared" si="11"/>
        <v>18</v>
      </c>
      <c r="D1657" s="26"/>
      <c r="E1657" s="26">
        <f>plan_id</f>
        <v>510</v>
      </c>
      <c r="F1657" s="26">
        <f t="shared" si="1"/>
        <v>2014</v>
      </c>
      <c r="G1657" s="26">
        <f>VLOOKUP(INDIRECT(CHAR(39)&amp;$A1657&amp;CHAR(39)&amp;"!r2c"&amp;$C1657,0),variables,2,0)</f>
        <v>10934</v>
      </c>
      <c r="H1657" s="31">
        <f t="array" ref="H1657">IF(AND(G1657&gt;=10861,G1657&lt;=10863),TEXT(INDIRECT(CHAR(39)&amp;$A1657&amp;CHAR(39)&amp;"!r"&amp;$B1657&amp;"c"&amp;$C1657,0),"dd-mmm-yyyy"),(INDIRECT(CHAR(39)&amp;$A1657&amp;CHAR(39)&amp;"!r"&amp;$B1657&amp;"c"&amp;$C1657,0)))</f>
        <v>0.0983</v>
      </c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6"/>
      <c r="T1657" s="26"/>
      <c r="U1657" s="26"/>
      <c r="V1657" s="26"/>
      <c r="W1657" s="26"/>
      <c r="X1657" s="26"/>
      <c r="Y1657" s="26"/>
      <c r="Z1657" s="26"/>
    </row>
    <row r="1658" ht="13.5" customHeight="1">
      <c r="A1658" s="26" t="s">
        <v>785</v>
      </c>
      <c r="B1658" s="26">
        <f t="shared" si="35"/>
        <v>17</v>
      </c>
      <c r="C1658" s="26">
        <f t="shared" si="11"/>
        <v>19</v>
      </c>
      <c r="D1658" s="26"/>
      <c r="E1658" s="26">
        <f>plan_id</f>
        <v>510</v>
      </c>
      <c r="F1658" s="26">
        <f t="shared" si="1"/>
        <v>2014</v>
      </c>
      <c r="G1658" s="26">
        <f>VLOOKUP(INDIRECT(CHAR(39)&amp;$A1658&amp;CHAR(39)&amp;"!r2c"&amp;$C1658,0),variables,2,0)</f>
        <v>10935</v>
      </c>
      <c r="H1658" s="28" t="str">
        <f t="array" ref="H1658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6"/>
      <c r="T1658" s="26"/>
      <c r="U1658" s="26"/>
      <c r="V1658" s="26"/>
      <c r="W1658" s="26"/>
      <c r="X1658" s="26"/>
      <c r="Y1658" s="26"/>
      <c r="Z1658" s="26"/>
    </row>
    <row r="1659" ht="13.5" customHeight="1">
      <c r="A1659" s="26" t="s">
        <v>785</v>
      </c>
      <c r="B1659" s="26">
        <f t="shared" si="35"/>
        <v>17</v>
      </c>
      <c r="C1659" s="26">
        <f t="shared" si="11"/>
        <v>20</v>
      </c>
      <c r="D1659" s="26"/>
      <c r="E1659" s="26">
        <f>plan_id</f>
        <v>510</v>
      </c>
      <c r="F1659" s="26">
        <f t="shared" si="1"/>
        <v>2014</v>
      </c>
      <c r="G1659" s="26">
        <f>VLOOKUP(INDIRECT(CHAR(39)&amp;$A1659&amp;CHAR(39)&amp;"!r2c"&amp;$C1659,0),variables,2,0)</f>
        <v>10937</v>
      </c>
      <c r="H1659" s="31" t="str">
        <f t="array" ref="H1659">IF(AND(G1659&gt;=10861,G1659&lt;=10863),TEXT(INDIRECT(CHAR(39)&amp;$A1659&amp;CHAR(39)&amp;"!r"&amp;$B1659&amp;"c"&amp;$C1659,0),"dd-mmm-yyyy"),(INDIRECT(CHAR(39)&amp;$A1659&amp;CHAR(39)&amp;"!r"&amp;$B1659&amp;"c"&amp;$C1659,0)))</f>
        <v/>
      </c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W1659" s="26"/>
      <c r="X1659" s="26"/>
      <c r="Y1659" s="26"/>
      <c r="Z1659" s="26"/>
    </row>
    <row r="1660" ht="13.5" customHeight="1">
      <c r="A1660" s="26" t="s">
        <v>785</v>
      </c>
      <c r="B1660" s="26">
        <f t="shared" si="35"/>
        <v>17</v>
      </c>
      <c r="C1660" s="26">
        <f t="shared" si="11"/>
        <v>21</v>
      </c>
      <c r="D1660" s="26"/>
      <c r="E1660" s="26">
        <f>plan_id</f>
        <v>510</v>
      </c>
      <c r="F1660" s="26">
        <f t="shared" si="1"/>
        <v>2014</v>
      </c>
      <c r="G1660" s="26">
        <f>VLOOKUP(INDIRECT(CHAR(39)&amp;$A1660&amp;CHAR(39)&amp;"!r2c"&amp;$C1660,0),variables,2,0)</f>
        <v>10938</v>
      </c>
      <c r="H1660" s="31" t="str">
        <f t="array" ref="H1660">IF(AND(G1660&gt;=10861,G1660&lt;=10863),TEXT(INDIRECT(CHAR(39)&amp;$A1660&amp;CHAR(39)&amp;"!r"&amp;$B1660&amp;"c"&amp;$C1660,0),"dd-mmm-yyyy"),(INDIRECT(CHAR(39)&amp;$A1660&amp;CHAR(39)&amp;"!r"&amp;$B1660&amp;"c"&amp;$C1660,0)))</f>
        <v/>
      </c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6"/>
      <c r="T1660" s="26"/>
      <c r="U1660" s="26"/>
      <c r="V1660" s="26"/>
      <c r="W1660" s="26"/>
      <c r="X1660" s="26"/>
      <c r="Y1660" s="26"/>
      <c r="Z1660" s="26"/>
    </row>
    <row r="1661" ht="13.5" customHeight="1">
      <c r="A1661" s="26" t="s">
        <v>785</v>
      </c>
      <c r="B1661" s="26">
        <f t="shared" si="35"/>
        <v>17</v>
      </c>
      <c r="C1661" s="26">
        <f t="shared" si="11"/>
        <v>22</v>
      </c>
      <c r="D1661" s="26"/>
      <c r="E1661" s="26">
        <f>plan_id</f>
        <v>510</v>
      </c>
      <c r="F1661" s="26">
        <f t="shared" si="1"/>
        <v>2014</v>
      </c>
      <c r="G1661" s="26">
        <f>VLOOKUP(INDIRECT(CHAR(39)&amp;$A1661&amp;CHAR(39)&amp;"!r2c"&amp;$C1661,0),variables,2,0)</f>
        <v>11007</v>
      </c>
      <c r="H1661" s="28" t="str">
        <f t="array" ref="H1661">IF(AND(G1661&gt;=10861,G1661&lt;=10863),TEXT(INDIRECT(CHAR(39)&amp;$A1661&amp;CHAR(39)&amp;"!r"&amp;$B1661&amp;"c"&amp;$C1661,0),"dd-mmm-yyyy"),(INDIRECT(CHAR(39)&amp;$A1661&amp;CHAR(39)&amp;"!r"&amp;$B1661&amp;"c"&amp;$C1661,0)))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  <c r="S1661" s="26"/>
      <c r="T1661" s="26"/>
      <c r="U1661" s="26"/>
      <c r="V1661" s="26"/>
      <c r="W1661" s="26"/>
      <c r="X1661" s="26"/>
      <c r="Y1661" s="26"/>
      <c r="Z1661" s="26"/>
    </row>
    <row r="1662" ht="13.5" customHeight="1">
      <c r="A1662" s="26" t="s">
        <v>785</v>
      </c>
      <c r="B1662" s="26">
        <f t="shared" si="35"/>
        <v>17</v>
      </c>
      <c r="C1662" s="26">
        <f t="shared" si="11"/>
        <v>23</v>
      </c>
      <c r="D1662" s="26"/>
      <c r="E1662" s="26">
        <f>plan_id</f>
        <v>510</v>
      </c>
      <c r="F1662" s="26">
        <f t="shared" si="1"/>
        <v>2014</v>
      </c>
      <c r="G1662" s="26">
        <f>VLOOKUP(INDIRECT(CHAR(39)&amp;$A1662&amp;CHAR(39)&amp;"!r2c"&amp;$C1662,0),variables,2,0)</f>
        <v>10941</v>
      </c>
      <c r="H1662" s="28" t="str">
        <f t="array" ref="H1662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  <c r="S1662" s="26"/>
      <c r="T1662" s="26"/>
      <c r="U1662" s="26"/>
      <c r="V1662" s="26"/>
      <c r="W1662" s="26"/>
      <c r="X1662" s="26"/>
      <c r="Y1662" s="26"/>
      <c r="Z1662" s="26"/>
    </row>
    <row r="1663" ht="13.5" customHeight="1">
      <c r="A1663" s="26" t="s">
        <v>785</v>
      </c>
      <c r="B1663" s="26">
        <f t="shared" si="35"/>
        <v>17</v>
      </c>
      <c r="C1663" s="26">
        <f t="shared" si="11"/>
        <v>24</v>
      </c>
      <c r="D1663" s="26"/>
      <c r="E1663" s="26">
        <f>plan_id</f>
        <v>510</v>
      </c>
      <c r="F1663" s="26">
        <f t="shared" si="1"/>
        <v>2014</v>
      </c>
      <c r="G1663" s="26">
        <f>VLOOKUP(INDIRECT(CHAR(39)&amp;$A1663&amp;CHAR(39)&amp;"!r2c"&amp;$C1663,0),variables,2,0)</f>
        <v>10942</v>
      </c>
      <c r="H1663" s="28" t="str">
        <f t="array" ref="H1663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  <c r="S1663" s="26"/>
      <c r="T1663" s="26"/>
      <c r="U1663" s="26"/>
      <c r="V1663" s="26"/>
      <c r="W1663" s="26"/>
      <c r="X1663" s="26"/>
      <c r="Y1663" s="26"/>
      <c r="Z1663" s="26"/>
    </row>
    <row r="1664" ht="13.5" customHeight="1">
      <c r="A1664" s="26" t="s">
        <v>785</v>
      </c>
      <c r="B1664" s="26">
        <f t="shared" si="35"/>
        <v>17</v>
      </c>
      <c r="C1664" s="26">
        <f t="shared" si="11"/>
        <v>25</v>
      </c>
      <c r="D1664" s="26"/>
      <c r="E1664" s="26">
        <f>plan_id</f>
        <v>510</v>
      </c>
      <c r="F1664" s="26">
        <f t="shared" si="1"/>
        <v>2014</v>
      </c>
      <c r="G1664" s="26">
        <f>VLOOKUP(INDIRECT(CHAR(39)&amp;$A1664&amp;CHAR(39)&amp;"!r2c"&amp;$C1664,0),variables,2,0)</f>
        <v>10701</v>
      </c>
      <c r="H1664" s="31" t="str">
        <f t="array" ref="H1664">IF(AND(G1664&gt;=10861,G1664&lt;=10863),TEXT(INDIRECT(CHAR(39)&amp;$A1664&amp;CHAR(39)&amp;"!r"&amp;$B1664&amp;"c"&amp;$C1664,0),"dd-mmm-yyyy"),(INDIRECT(CHAR(39)&amp;$A1664&amp;CHAR(39)&amp;"!r"&amp;$B1664&amp;"c"&amp;$C1664,0)))</f>
        <v>Tier 1: 3.00% compounded, Tier 2: 1.4% not compounded (lesser of 3% or 1/2 CPI increase, but not less than zero)</v>
      </c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6"/>
      <c r="T1664" s="26"/>
      <c r="U1664" s="26"/>
      <c r="V1664" s="26"/>
      <c r="W1664" s="26"/>
      <c r="X1664" s="26"/>
      <c r="Y1664" s="26"/>
      <c r="Z1664" s="26"/>
    </row>
    <row r="1665" ht="13.5" customHeight="1">
      <c r="A1665" s="26" t="s">
        <v>785</v>
      </c>
      <c r="B1665" s="26">
        <f t="shared" si="35"/>
        <v>17</v>
      </c>
      <c r="C1665" s="26">
        <f t="shared" si="11"/>
        <v>26</v>
      </c>
      <c r="D1665" s="26"/>
      <c r="E1665" s="26">
        <f>plan_id</f>
        <v>510</v>
      </c>
      <c r="F1665" s="26">
        <f t="shared" si="1"/>
        <v>2014</v>
      </c>
      <c r="G1665" s="26">
        <f>VLOOKUP(INDIRECT(CHAR(39)&amp;$A1665&amp;CHAR(39)&amp;"!r2c"&amp;$C1665,0),variables,2,0)</f>
        <v>10702</v>
      </c>
      <c r="H1665" s="31" t="str">
        <f t="array" ref="H1665">IF(AND(G1665&gt;=10861,G1665&lt;=10863),TEXT(INDIRECT(CHAR(39)&amp;$A1665&amp;CHAR(39)&amp;"!r"&amp;$B1665&amp;"c"&amp;$C1665,0),"dd-mmm-yyyy"),(INDIRECT(CHAR(39)&amp;$A1665&amp;CHAR(39)&amp;"!r"&amp;$B1665&amp;"c"&amp;$C1665,0)))</f>
        <v/>
      </c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  <c r="S1665" s="26"/>
      <c r="T1665" s="26"/>
      <c r="U1665" s="26"/>
      <c r="V1665" s="26"/>
      <c r="W1665" s="26"/>
      <c r="X1665" s="26"/>
      <c r="Y1665" s="26"/>
      <c r="Z1665" s="26"/>
    </row>
    <row r="1666" ht="13.5" customHeight="1">
      <c r="A1666" s="26" t="s">
        <v>785</v>
      </c>
      <c r="B1666" s="26">
        <f t="shared" si="35"/>
        <v>17</v>
      </c>
      <c r="C1666" s="26">
        <f t="shared" si="11"/>
        <v>27</v>
      </c>
      <c r="D1666" s="26"/>
      <c r="E1666" s="26">
        <f>plan_id</f>
        <v>510</v>
      </c>
      <c r="F1666" s="26">
        <f t="shared" si="1"/>
        <v>2014</v>
      </c>
      <c r="G1666" s="26">
        <f>VLOOKUP(INDIRECT(CHAR(39)&amp;$A1666&amp;CHAR(39)&amp;"!r2c"&amp;$C1666,0),variables,2,0)</f>
        <v>10943</v>
      </c>
      <c r="H1666" s="31" t="str">
        <f t="array" ref="H1666">IF(AND(G1666&gt;=10861,G1666&lt;=10863),TEXT(INDIRECT(CHAR(39)&amp;$A1666&amp;CHAR(39)&amp;"!r"&amp;$B1666&amp;"c"&amp;$C1666,0),"dd-mmm-yyyy"),(INDIRECT(CHAR(39)&amp;$A1666&amp;CHAR(39)&amp;"!r"&amp;$B1666&amp;"c"&amp;$C1666,0)))</f>
        <v/>
      </c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6"/>
      <c r="T1666" s="26"/>
      <c r="U1666" s="26"/>
      <c r="V1666" s="26"/>
      <c r="W1666" s="26"/>
      <c r="X1666" s="26"/>
      <c r="Y1666" s="26"/>
      <c r="Z1666" s="26"/>
    </row>
    <row r="1667" ht="13.5" customHeight="1">
      <c r="A1667" s="26" t="s">
        <v>785</v>
      </c>
      <c r="B1667" s="26">
        <f t="shared" si="35"/>
        <v>17</v>
      </c>
      <c r="C1667" s="26">
        <f t="shared" si="11"/>
        <v>28</v>
      </c>
      <c r="D1667" s="26"/>
      <c r="E1667" s="26">
        <f>plan_id</f>
        <v>510</v>
      </c>
      <c r="F1667" s="26">
        <f t="shared" si="1"/>
        <v>2014</v>
      </c>
      <c r="G1667" s="26">
        <f>VLOOKUP(INDIRECT(CHAR(39)&amp;$A1667&amp;CHAR(39)&amp;"!r2c"&amp;$C1667,0),variables,2,0)</f>
        <v>10944</v>
      </c>
      <c r="H1667" s="28" t="str">
        <f t="array" ref="H1667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  <c r="S1667" s="26"/>
      <c r="T1667" s="26"/>
      <c r="U1667" s="26"/>
      <c r="V1667" s="26"/>
      <c r="W1667" s="26"/>
      <c r="X1667" s="26"/>
      <c r="Y1667" s="26"/>
      <c r="Z1667" s="26"/>
    </row>
    <row r="1668" ht="13.5" customHeight="1">
      <c r="A1668" s="26" t="s">
        <v>785</v>
      </c>
      <c r="B1668" s="26">
        <f t="shared" si="35"/>
        <v>17</v>
      </c>
      <c r="C1668" s="26">
        <f t="shared" si="11"/>
        <v>29</v>
      </c>
      <c r="D1668" s="26"/>
      <c r="E1668" s="26">
        <f>plan_id</f>
        <v>510</v>
      </c>
      <c r="F1668" s="26">
        <f t="shared" si="1"/>
        <v>2014</v>
      </c>
      <c r="G1668" s="26">
        <f>VLOOKUP(INDIRECT(CHAR(39)&amp;$A1668&amp;CHAR(39)&amp;"!r2c"&amp;$C1668,0),variables,2,0)</f>
        <v>10945</v>
      </c>
      <c r="H1668" s="28" t="str">
        <f t="array" ref="H1668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6"/>
      <c r="T1668" s="26"/>
      <c r="U1668" s="26"/>
      <c r="V1668" s="26"/>
      <c r="W1668" s="26"/>
      <c r="X1668" s="26"/>
      <c r="Y1668" s="26"/>
      <c r="Z1668" s="26"/>
    </row>
    <row r="1669" ht="13.5" customHeight="1">
      <c r="A1669" s="26" t="s">
        <v>785</v>
      </c>
      <c r="B1669" s="26">
        <f t="shared" si="35"/>
        <v>17</v>
      </c>
      <c r="C1669" s="26">
        <f t="shared" si="11"/>
        <v>30</v>
      </c>
      <c r="D1669" s="26"/>
      <c r="E1669" s="26">
        <f>plan_id</f>
        <v>510</v>
      </c>
      <c r="F1669" s="26">
        <f t="shared" si="1"/>
        <v>2014</v>
      </c>
      <c r="G1669" s="26">
        <f>VLOOKUP(INDIRECT(CHAR(39)&amp;$A1669&amp;CHAR(39)&amp;"!r2c"&amp;$C1669,0),variables,2,0)</f>
        <v>10947</v>
      </c>
      <c r="H1669" s="28" t="str">
        <f t="array" ref="H1669">IF(AND(G1669&gt;=10861,G1669&lt;=10863),TEXT(INDIRECT(CHAR(39)&amp;$A1669&amp;CHAR(39)&amp;"!r"&amp;$B1669&amp;"c"&amp;$C1669,0),"dd-mmm-yyyy"),(INDIRECT(CHAR(39)&amp;$A1669&amp;CHAR(39)&amp;"!r"&amp;$B1669&amp;"c"&amp;$C1669,0)))</f>
        <v/>
      </c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  <c r="S1669" s="26"/>
      <c r="T1669" s="26"/>
      <c r="U1669" s="26"/>
      <c r="V1669" s="26"/>
      <c r="W1669" s="26"/>
      <c r="X1669" s="26"/>
      <c r="Y1669" s="26"/>
      <c r="Z1669" s="26"/>
    </row>
    <row r="1670" ht="13.5" customHeight="1">
      <c r="A1670" s="26" t="s">
        <v>785</v>
      </c>
      <c r="B1670" s="26">
        <f t="shared" si="35"/>
        <v>17</v>
      </c>
      <c r="C1670" s="26">
        <f t="shared" si="11"/>
        <v>31</v>
      </c>
      <c r="D1670" s="26"/>
      <c r="E1670" s="26">
        <f>plan_id</f>
        <v>510</v>
      </c>
      <c r="F1670" s="26">
        <f t="shared" si="1"/>
        <v>2014</v>
      </c>
      <c r="G1670" s="26">
        <f>VLOOKUP(INDIRECT(CHAR(39)&amp;$A1670&amp;CHAR(39)&amp;"!r2c"&amp;$C1670,0),variables,2,0)</f>
        <v>10948</v>
      </c>
      <c r="H1670" s="28" t="str">
        <f t="array" ref="H1670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6"/>
      <c r="Y1670" s="26"/>
      <c r="Z1670" s="26"/>
    </row>
    <row r="1671" ht="13.5" customHeight="1">
      <c r="A1671" s="26" t="s">
        <v>785</v>
      </c>
      <c r="B1671" s="26">
        <f t="shared" si="35"/>
        <v>17</v>
      </c>
      <c r="C1671" s="26">
        <f t="shared" si="11"/>
        <v>32</v>
      </c>
      <c r="D1671" s="26"/>
      <c r="E1671" s="26">
        <f>plan_id</f>
        <v>510</v>
      </c>
      <c r="F1671" s="26">
        <f t="shared" si="1"/>
        <v>2014</v>
      </c>
      <c r="G1671" s="26">
        <f>VLOOKUP(INDIRECT(CHAR(39)&amp;$A1671&amp;CHAR(39)&amp;"!r2c"&amp;$C1671,0),variables,2,0)</f>
        <v>10949</v>
      </c>
      <c r="H1671" s="28" t="str">
        <f t="array" ref="H167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6"/>
      <c r="T1671" s="26"/>
      <c r="U1671" s="26"/>
      <c r="V1671" s="26"/>
      <c r="W1671" s="26"/>
      <c r="X1671" s="26"/>
      <c r="Y1671" s="26"/>
      <c r="Z1671" s="26"/>
    </row>
    <row r="1672" ht="13.5" customHeight="1">
      <c r="A1672" s="26" t="s">
        <v>785</v>
      </c>
      <c r="B1672" s="26">
        <f t="shared" si="35"/>
        <v>17</v>
      </c>
      <c r="C1672" s="26">
        <f t="shared" si="11"/>
        <v>33</v>
      </c>
      <c r="D1672" s="26"/>
      <c r="E1672" s="26">
        <f>plan_id</f>
        <v>510</v>
      </c>
      <c r="F1672" s="26">
        <f t="shared" si="1"/>
        <v>2014</v>
      </c>
      <c r="G1672" s="26">
        <f>VLOOKUP(INDIRECT(CHAR(39)&amp;$A1672&amp;CHAR(39)&amp;"!r2c"&amp;$C1672,0),variables,2,0)</f>
        <v>10951</v>
      </c>
      <c r="H1672" s="28" t="str">
        <f t="array" ref="H1672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6"/>
      <c r="T1672" s="26"/>
      <c r="U1672" s="26"/>
      <c r="V1672" s="26"/>
      <c r="W1672" s="26"/>
      <c r="X1672" s="26"/>
      <c r="Y1672" s="26"/>
      <c r="Z1672" s="26"/>
    </row>
    <row r="1673" ht="13.5" customHeight="1">
      <c r="A1673" s="26" t="s">
        <v>785</v>
      </c>
      <c r="B1673" s="26">
        <f t="shared" si="35"/>
        <v>17</v>
      </c>
      <c r="C1673" s="26">
        <f t="shared" si="11"/>
        <v>34</v>
      </c>
      <c r="D1673" s="26"/>
      <c r="E1673" s="26">
        <f>plan_id</f>
        <v>510</v>
      </c>
      <c r="F1673" s="26">
        <f t="shared" si="1"/>
        <v>2014</v>
      </c>
      <c r="G1673" s="26">
        <f>VLOOKUP(INDIRECT(CHAR(39)&amp;$A1673&amp;CHAR(39)&amp;"!r2c"&amp;$C1673,0),variables,2,0)</f>
        <v>10950</v>
      </c>
      <c r="H1673" s="28" t="str">
        <f t="array" ref="H1673">IF(AND(G1673&gt;=10861,G1673&lt;=10863),TEXT(INDIRECT(CHAR(39)&amp;$A1673&amp;CHAR(39)&amp;"!r"&amp;$B1673&amp;"c"&amp;$C1673,0),"dd-mmm-yyyy"),(INDIRECT(CHAR(39)&amp;$A1673&amp;CHAR(39)&amp;"!r"&amp;$B1673&amp;"c"&amp;$C1673,0)))</f>
        <v/>
      </c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6"/>
      <c r="T1673" s="26"/>
      <c r="U1673" s="26"/>
      <c r="V1673" s="26"/>
      <c r="W1673" s="26"/>
      <c r="X1673" s="26"/>
      <c r="Y1673" s="26"/>
      <c r="Z1673" s="26"/>
    </row>
    <row r="1674" ht="13.5" customHeight="1">
      <c r="A1674" s="26" t="s">
        <v>785</v>
      </c>
      <c r="B1674" s="26">
        <f t="shared" si="35"/>
        <v>17</v>
      </c>
      <c r="C1674" s="26">
        <f t="shared" si="11"/>
        <v>35</v>
      </c>
      <c r="D1674" s="26"/>
      <c r="E1674" s="26">
        <f>plan_id</f>
        <v>510</v>
      </c>
      <c r="F1674" s="26">
        <f t="shared" si="1"/>
        <v>2014</v>
      </c>
      <c r="G1674" s="26">
        <f>VLOOKUP(INDIRECT(CHAR(39)&amp;$A1674&amp;CHAR(39)&amp;"!r2c"&amp;$C1674,0),variables,2,0)</f>
        <v>10954</v>
      </c>
      <c r="H1674" s="31">
        <f t="array" ref="H1674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6"/>
      <c r="T1674" s="26"/>
      <c r="U1674" s="26"/>
      <c r="V1674" s="26"/>
      <c r="W1674" s="26"/>
      <c r="X1674" s="26"/>
      <c r="Y1674" s="26"/>
      <c r="Z1674" s="26"/>
    </row>
    <row r="1675" ht="13.5" customHeight="1">
      <c r="A1675" s="26" t="s">
        <v>785</v>
      </c>
      <c r="B1675" s="26">
        <f t="shared" si="35"/>
        <v>17</v>
      </c>
      <c r="C1675" s="26">
        <f t="shared" si="11"/>
        <v>36</v>
      </c>
      <c r="D1675" s="26"/>
      <c r="E1675" s="26">
        <f>plan_id</f>
        <v>510</v>
      </c>
      <c r="F1675" s="26">
        <f t="shared" si="1"/>
        <v>2014</v>
      </c>
      <c r="G1675" s="26">
        <f>VLOOKUP(INDIRECT(CHAR(39)&amp;$A1675&amp;CHAR(39)&amp;"!r2c"&amp;$C1675,0),variables,2,0)</f>
        <v>10955</v>
      </c>
      <c r="H1675" s="31">
        <f t="array" ref="H1675">IF(AND(G1675&gt;=10861,G1675&lt;=10863),TEXT(INDIRECT(CHAR(39)&amp;$A1675&amp;CHAR(39)&amp;"!r"&amp;$B1675&amp;"c"&amp;$C1675,0),"dd-mmm-yyyy"),(INDIRECT(CHAR(39)&amp;$A1675&amp;CHAR(39)&amp;"!r"&amp;$B1675&amp;"c"&amp;$C1675,0)))</f>
        <v>0.075</v>
      </c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6"/>
      <c r="T1675" s="26"/>
      <c r="U1675" s="26"/>
      <c r="V1675" s="26"/>
      <c r="W1675" s="26"/>
      <c r="X1675" s="26"/>
      <c r="Y1675" s="26"/>
      <c r="Z1675" s="26"/>
    </row>
    <row r="1676" ht="13.5" customHeight="1">
      <c r="A1676" s="26" t="s">
        <v>785</v>
      </c>
      <c r="B1676" s="26">
        <f t="shared" si="35"/>
        <v>17</v>
      </c>
      <c r="C1676" s="26">
        <f t="shared" si="11"/>
        <v>37</v>
      </c>
      <c r="D1676" s="26"/>
      <c r="E1676" s="26">
        <f>plan_id</f>
        <v>510</v>
      </c>
      <c r="F1676" s="26">
        <f t="shared" si="1"/>
        <v>2014</v>
      </c>
      <c r="G1676" s="26">
        <f>VLOOKUP(INDIRECT(CHAR(39)&amp;$A1676&amp;CHAR(39)&amp;"!r2c"&amp;$C1676,0),variables,2,0)</f>
        <v>10956</v>
      </c>
      <c r="H1676" s="31" t="str">
        <f t="array" ref="H1676">IF(AND(G1676&gt;=10861,G1676&lt;=10863),TEXT(INDIRECT(CHAR(39)&amp;$A1676&amp;CHAR(39)&amp;"!r"&amp;$B1676&amp;"c"&amp;$C1676,0),"dd-mmm-yyyy"),(INDIRECT(CHAR(39)&amp;$A1676&amp;CHAR(39)&amp;"!r"&amp;$B1676&amp;"c"&amp;$C1676,0)))</f>
        <v/>
      </c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  <c r="T1676" s="26"/>
      <c r="U1676" s="26"/>
      <c r="V1676" s="26"/>
      <c r="W1676" s="26"/>
      <c r="X1676" s="26"/>
      <c r="Y1676" s="26"/>
      <c r="Z1676" s="26"/>
    </row>
    <row r="1677" ht="13.5" customHeight="1">
      <c r="A1677" s="26" t="s">
        <v>785</v>
      </c>
      <c r="B1677" s="26">
        <f t="shared" si="35"/>
        <v>17</v>
      </c>
      <c r="C1677" s="26">
        <f t="shared" si="11"/>
        <v>38</v>
      </c>
      <c r="D1677" s="26"/>
      <c r="E1677" s="26">
        <f>plan_id</f>
        <v>510</v>
      </c>
      <c r="F1677" s="26">
        <f t="shared" si="1"/>
        <v>2014</v>
      </c>
      <c r="G1677" s="26">
        <f>VLOOKUP(INDIRECT(CHAR(39)&amp;$A1677&amp;CHAR(39)&amp;"!r2c"&amp;$C1677,0),variables,2,0)</f>
        <v>10959</v>
      </c>
      <c r="H1677" s="28" t="str">
        <f t="array" ref="H1677">IF(AND(G1677&gt;=10861,G1677&lt;=10863),TEXT(INDIRECT(CHAR(39)&amp;$A1677&amp;CHAR(39)&amp;"!r"&amp;$B1677&amp;"c"&amp;$C1677,0),"dd-mmm-yyyy"),(INDIRECT(CHAR(39)&amp;$A1677&amp;CHAR(39)&amp;"!r"&amp;$B1677&amp;"c"&amp;$C1677,0)))</f>
        <v>4.75% - 9.90%</v>
      </c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  <c r="S1677" s="26"/>
      <c r="T1677" s="26"/>
      <c r="U1677" s="26"/>
      <c r="V1677" s="26"/>
      <c r="W1677" s="26"/>
      <c r="X1677" s="26"/>
      <c r="Y1677" s="26"/>
      <c r="Z1677" s="26"/>
    </row>
    <row r="1678" ht="13.5" customHeight="1">
      <c r="A1678" s="26" t="s">
        <v>785</v>
      </c>
      <c r="B1678" s="26">
        <f t="shared" si="35"/>
        <v>17</v>
      </c>
      <c r="C1678" s="26">
        <f t="shared" si="11"/>
        <v>39</v>
      </c>
      <c r="D1678" s="26"/>
      <c r="E1678" s="26">
        <f>plan_id</f>
        <v>510</v>
      </c>
      <c r="F1678" s="26">
        <f t="shared" si="1"/>
        <v>2014</v>
      </c>
      <c r="G1678" s="26">
        <f>VLOOKUP(INDIRECT(CHAR(39)&amp;$A1678&amp;CHAR(39)&amp;"!r2c"&amp;$C1678,0),variables,2,0)</f>
        <v>10962</v>
      </c>
      <c r="H1678" s="28" t="str">
        <f t="array" ref="H1678">IF(AND(G1678&gt;=10861,G1678&lt;=10863),TEXT(INDIRECT(CHAR(39)&amp;$A1678&amp;CHAR(39)&amp;"!r"&amp;$B1678&amp;"c"&amp;$C1678,0),"dd-mmm-yyyy"),(INDIRECT(CHAR(39)&amp;$A1678&amp;CHAR(39)&amp;"!r"&amp;$B1678&amp;"c"&amp;$C1678,0)))</f>
        <v>Pg.No 100</v>
      </c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6"/>
      <c r="T1678" s="26"/>
      <c r="U1678" s="26"/>
      <c r="V1678" s="26"/>
      <c r="W1678" s="26"/>
      <c r="X1678" s="26"/>
      <c r="Y1678" s="26"/>
      <c r="Z1678" s="26"/>
    </row>
    <row r="1679" ht="13.5" customHeight="1">
      <c r="A1679" s="26" t="s">
        <v>785</v>
      </c>
      <c r="B1679" s="26">
        <f t="shared" si="35"/>
        <v>17</v>
      </c>
      <c r="C1679" s="26">
        <f t="shared" si="11"/>
        <v>40</v>
      </c>
      <c r="D1679" s="26"/>
      <c r="E1679" s="26">
        <f>plan_id</f>
        <v>510</v>
      </c>
      <c r="F1679" s="26">
        <f t="shared" si="1"/>
        <v>2014</v>
      </c>
      <c r="G1679" s="26">
        <f>VLOOKUP(INDIRECT(CHAR(39)&amp;$A1679&amp;CHAR(39)&amp;"!r2c"&amp;$C1679,0),variables,2,0)</f>
        <v>10964</v>
      </c>
      <c r="H1679" s="28" t="str">
        <f t="array" ref="H1679">IF(AND(G1679&gt;=10861,G1679&lt;=10863),TEXT(INDIRECT(CHAR(39)&amp;$A1679&amp;CHAR(39)&amp;"!r"&amp;$B1679&amp;"c"&amp;$C1679,0),"dd-mmm-yyyy"),(INDIRECT(CHAR(39)&amp;$A1679&amp;CHAR(39)&amp;"!r"&amp;$B1679&amp;"c"&amp;$C1679,0)))</f>
        <v>Pg.No 101, 102</v>
      </c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6"/>
      <c r="T1679" s="26"/>
      <c r="U1679" s="26"/>
      <c r="V1679" s="26"/>
      <c r="W1679" s="26"/>
      <c r="X1679" s="26"/>
      <c r="Y1679" s="26"/>
      <c r="Z1679" s="26"/>
    </row>
    <row r="1680" ht="13.5" customHeight="1">
      <c r="A1680" s="26" t="s">
        <v>785</v>
      </c>
      <c r="B1680" s="26">
        <f t="shared" si="35"/>
        <v>17</v>
      </c>
      <c r="C1680" s="26">
        <f t="shared" si="11"/>
        <v>41</v>
      </c>
      <c r="D1680" s="26"/>
      <c r="E1680" s="26">
        <f>plan_id</f>
        <v>510</v>
      </c>
      <c r="F1680" s="26">
        <f t="shared" si="1"/>
        <v>2014</v>
      </c>
      <c r="G1680" s="26">
        <f>VLOOKUP(INDIRECT(CHAR(39)&amp;$A1680&amp;CHAR(39)&amp;"!r2c"&amp;$C1680,0),variables,2,0)</f>
        <v>10967</v>
      </c>
      <c r="H1680" s="28" t="str">
        <f t="array" ref="H1680">IF(AND(G1680&gt;=10861,G1680&lt;=10863),TEXT(INDIRECT(CHAR(39)&amp;$A1680&amp;CHAR(39)&amp;"!r"&amp;$B1680&amp;"c"&amp;$C1680,0),"dd-mmm-yyyy"),(INDIRECT(CHAR(39)&amp;$A1680&amp;CHAR(39)&amp;"!r"&amp;$B1680&amp;"c"&amp;$C1680,0)))</f>
        <v>RP - 2000 </v>
      </c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6"/>
      <c r="T1680" s="26"/>
      <c r="U1680" s="26"/>
      <c r="V1680" s="26"/>
      <c r="W1680" s="26"/>
      <c r="X1680" s="26"/>
      <c r="Y1680" s="26"/>
      <c r="Z1680" s="26"/>
    </row>
    <row r="1681" ht="13.5" customHeight="1">
      <c r="A1681" s="26" t="s">
        <v>785</v>
      </c>
      <c r="B1681" s="26">
        <f t="shared" si="35"/>
        <v>17</v>
      </c>
      <c r="C1681" s="26">
        <f t="shared" si="11"/>
        <v>42</v>
      </c>
      <c r="D1681" s="26"/>
      <c r="E1681" s="26">
        <f>plan_id</f>
        <v>510</v>
      </c>
      <c r="F1681" s="26">
        <f t="shared" si="1"/>
        <v>2014</v>
      </c>
      <c r="G1681" s="26">
        <f>VLOOKUP(INDIRECT(CHAR(39)&amp;$A1681&amp;CHAR(39)&amp;"!r2c"&amp;$C1681,0),variables,2,0)</f>
        <v>10968</v>
      </c>
      <c r="H1681" s="28">
        <f t="array" ref="H168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6"/>
      <c r="T1681" s="26"/>
      <c r="U1681" s="26"/>
      <c r="V1681" s="26"/>
      <c r="W1681" s="26"/>
      <c r="X1681" s="26"/>
      <c r="Y1681" s="26"/>
      <c r="Z1681" s="26"/>
    </row>
    <row r="1682" ht="13.5" customHeight="1">
      <c r="A1682" s="26" t="s">
        <v>785</v>
      </c>
      <c r="B1682" s="26">
        <f t="shared" si="35"/>
        <v>17</v>
      </c>
      <c r="C1682" s="26">
        <f t="shared" si="11"/>
        <v>43</v>
      </c>
      <c r="D1682" s="26"/>
      <c r="E1682" s="26">
        <f>plan_id</f>
        <v>510</v>
      </c>
      <c r="F1682" s="26">
        <f t="shared" si="1"/>
        <v>2014</v>
      </c>
      <c r="G1682" s="26">
        <f>VLOOKUP(INDIRECT(CHAR(39)&amp;$A1682&amp;CHAR(39)&amp;"!r2c"&amp;$C1682,0),variables,2,0)</f>
        <v>10969</v>
      </c>
      <c r="H1682" s="28" t="str">
        <f t="array" ref="H1682">IF(AND(G1682&gt;=10861,G1682&lt;=10863),TEXT(INDIRECT(CHAR(39)&amp;$A1682&amp;CHAR(39)&amp;"!r"&amp;$B1682&amp;"c"&amp;$C1682,0),"dd-mmm-yyyy"),(INDIRECT(CHAR(39)&amp;$A1682&amp;CHAR(39)&amp;"!r"&amp;$B1682&amp;"c"&amp;$C1682,0)))</f>
        <v>Projected 9 years using scale AA</v>
      </c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6"/>
      <c r="T1682" s="26"/>
      <c r="U1682" s="26"/>
      <c r="V1682" s="26"/>
      <c r="W1682" s="26"/>
      <c r="X1682" s="26"/>
      <c r="Y1682" s="26"/>
      <c r="Z1682" s="26"/>
    </row>
    <row r="1683" ht="13.5" customHeight="1">
      <c r="A1683" s="26" t="s">
        <v>785</v>
      </c>
      <c r="B1683" s="26">
        <f t="shared" si="35"/>
        <v>17</v>
      </c>
      <c r="C1683" s="26">
        <f t="shared" si="11"/>
        <v>44</v>
      </c>
      <c r="D1683" s="26"/>
      <c r="E1683" s="26">
        <f>plan_id</f>
        <v>510</v>
      </c>
      <c r="F1683" s="26">
        <f t="shared" si="1"/>
        <v>2014</v>
      </c>
      <c r="G1683" s="26">
        <f>VLOOKUP(INDIRECT(CHAR(39)&amp;$A1683&amp;CHAR(39)&amp;"!r2c"&amp;$C1683,0),variables,2,0)</f>
        <v>10970</v>
      </c>
      <c r="H1683" s="28" t="str">
        <f t="array" ref="H1683">IF(AND(G1683&gt;=10861,G1683&lt;=10863),TEXT(INDIRECT(CHAR(39)&amp;$A1683&amp;CHAR(39)&amp;"!r"&amp;$B1683&amp;"c"&amp;$C1683,0),"dd-mmm-yyyy"),(INDIRECT(CHAR(39)&amp;$A1683&amp;CHAR(39)&amp;"!r"&amp;$B1683&amp;"c"&amp;$C1683,0)))</f>
        <v>Annuitants - Male: 2 years; Beneficiaries - Male &amp; Female:  1 year</v>
      </c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  <c r="S1683" s="26"/>
      <c r="T1683" s="26"/>
      <c r="U1683" s="26"/>
      <c r="V1683" s="26"/>
      <c r="W1683" s="26"/>
      <c r="X1683" s="26"/>
      <c r="Y1683" s="26"/>
      <c r="Z1683" s="26"/>
    </row>
    <row r="1684" ht="13.5" customHeight="1">
      <c r="A1684" s="26" t="s">
        <v>785</v>
      </c>
      <c r="B1684" s="26">
        <f t="shared" si="35"/>
        <v>17</v>
      </c>
      <c r="C1684" s="26">
        <f t="shared" si="11"/>
        <v>45</v>
      </c>
      <c r="D1684" s="26"/>
      <c r="E1684" s="26">
        <f>plan_id</f>
        <v>510</v>
      </c>
      <c r="F1684" s="26">
        <f t="shared" si="1"/>
        <v>2014</v>
      </c>
      <c r="G1684" s="26">
        <f>VLOOKUP(INDIRECT(CHAR(39)&amp;$A1684&amp;CHAR(39)&amp;"!r2c"&amp;$C1684,0),variables,2,0)</f>
        <v>10971</v>
      </c>
      <c r="H1684" s="28" t="str">
        <f t="array" ref="H1684">IF(AND(G1684&gt;=10861,G1684&lt;=10863),TEXT(INDIRECT(CHAR(39)&amp;$A1684&amp;CHAR(39)&amp;"!r"&amp;$B1684&amp;"c"&amp;$C1684,0),"dd-mmm-yyyy"),(INDIRECT(CHAR(39)&amp;$A1684&amp;CHAR(39)&amp;"!r"&amp;$B1684&amp;"c"&amp;$C1684,0)))</f>
        <v/>
      </c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6"/>
      <c r="T1684" s="26"/>
      <c r="U1684" s="26"/>
      <c r="V1684" s="26"/>
      <c r="W1684" s="26"/>
      <c r="X1684" s="26"/>
      <c r="Y1684" s="26"/>
      <c r="Z1684" s="26"/>
    </row>
    <row r="1685" ht="13.5" customHeight="1">
      <c r="A1685" s="26" t="s">
        <v>785</v>
      </c>
      <c r="B1685" s="26">
        <f t="shared" si="35"/>
        <v>17</v>
      </c>
      <c r="C1685" s="26">
        <f t="shared" si="11"/>
        <v>46</v>
      </c>
      <c r="D1685" s="26"/>
      <c r="E1685" s="26">
        <f>plan_id</f>
        <v>510</v>
      </c>
      <c r="F1685" s="26">
        <f t="shared" si="1"/>
        <v>2014</v>
      </c>
      <c r="G1685" s="26">
        <f>VLOOKUP(INDIRECT(CHAR(39)&amp;$A1685&amp;CHAR(39)&amp;"!r2c"&amp;$C1685,0),variables,2,0)</f>
        <v>10972</v>
      </c>
      <c r="H1685" s="28" t="str">
        <f t="array" ref="H1685">IF(AND(G1685&gt;=10861,G1685&lt;=10863),TEXT(INDIRECT(CHAR(39)&amp;$A1685&amp;CHAR(39)&amp;"!r"&amp;$B1685&amp;"c"&amp;$C1685,0),"dd-mmm-yyyy"),(INDIRECT(CHAR(39)&amp;$A1685&amp;CHAR(39)&amp;"!r"&amp;$B1685&amp;"c"&amp;$C1685,0)))</f>
        <v>Level Percent Open</v>
      </c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  <c r="S1685" s="26"/>
      <c r="T1685" s="26"/>
      <c r="U1685" s="26"/>
      <c r="V1685" s="26"/>
      <c r="W1685" s="26"/>
      <c r="X1685" s="26"/>
      <c r="Y1685" s="26"/>
      <c r="Z1685" s="26"/>
    </row>
    <row r="1686" ht="13.5" customHeight="1">
      <c r="A1686" s="26" t="s">
        <v>785</v>
      </c>
      <c r="B1686" s="26">
        <f t="shared" si="35"/>
        <v>17</v>
      </c>
      <c r="C1686" s="26">
        <f t="shared" si="11"/>
        <v>47</v>
      </c>
      <c r="D1686" s="26"/>
      <c r="E1686" s="26">
        <f>plan_id</f>
        <v>510</v>
      </c>
      <c r="F1686" s="26">
        <f t="shared" si="1"/>
        <v>2014</v>
      </c>
      <c r="G1686" s="26">
        <f>VLOOKUP(INDIRECT(CHAR(39)&amp;$A1686&amp;CHAR(39)&amp;"!r2c"&amp;$C1686,0),variables,2,0)</f>
        <v>10973</v>
      </c>
      <c r="H1686" s="28" t="str">
        <f t="array" ref="H1686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6"/>
      <c r="T1686" s="26"/>
      <c r="U1686" s="26"/>
      <c r="V1686" s="26"/>
      <c r="W1686" s="26"/>
      <c r="X1686" s="26"/>
      <c r="Y1686" s="26"/>
      <c r="Z1686" s="26"/>
    </row>
    <row r="1687" ht="13.5" customHeight="1">
      <c r="A1687" s="26" t="s">
        <v>785</v>
      </c>
      <c r="B1687" s="26">
        <f t="shared" si="35"/>
        <v>17</v>
      </c>
      <c r="C1687" s="26">
        <f t="shared" si="11"/>
        <v>48</v>
      </c>
      <c r="D1687" s="26"/>
      <c r="E1687" s="26">
        <f>plan_id</f>
        <v>510</v>
      </c>
      <c r="F1687" s="26">
        <f t="shared" si="1"/>
        <v>2014</v>
      </c>
      <c r="G1687" s="26">
        <f>VLOOKUP(INDIRECT(CHAR(39)&amp;$A1687&amp;CHAR(39)&amp;"!r2c"&amp;$C1687,0),variables,2,0)</f>
        <v>10975</v>
      </c>
      <c r="H1687" s="28" t="str">
        <f t="array" ref="H1687">IF(AND(G1687&gt;=10861,G1687&lt;=10863),TEXT(INDIRECT(CHAR(39)&amp;$A1687&amp;CHAR(39)&amp;"!r"&amp;$B1687&amp;"c"&amp;$C1687,0),"dd-mmm-yyyy"),(INDIRECT(CHAR(39)&amp;$A1687&amp;CHAR(39)&amp;"!r"&amp;$B1687&amp;"c"&amp;$C1687,0)))</f>
        <v>PUC</v>
      </c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</row>
    <row r="1688" ht="13.5" customHeight="1">
      <c r="A1688" s="26" t="s">
        <v>785</v>
      </c>
      <c r="B1688" s="26">
        <f t="shared" si="35"/>
        <v>17</v>
      </c>
      <c r="C1688" s="26">
        <f t="shared" si="11"/>
        <v>49</v>
      </c>
      <c r="D1688" s="26"/>
      <c r="E1688" s="26">
        <f>plan_id</f>
        <v>510</v>
      </c>
      <c r="F1688" s="26">
        <f t="shared" si="1"/>
        <v>2014</v>
      </c>
      <c r="G1688" s="26">
        <f>VLOOKUP(INDIRECT(CHAR(39)&amp;$A1688&amp;CHAR(39)&amp;"!r2c"&amp;$C1688,0),variables,2,0)</f>
        <v>10976</v>
      </c>
      <c r="H1688" s="31">
        <f t="array" ref="H1688">IF(AND(G1688&gt;=10861,G1688&lt;=10863),TEXT(INDIRECT(CHAR(39)&amp;$A1688&amp;CHAR(39)&amp;"!r"&amp;$B1688&amp;"c"&amp;$C1688,0),"dd-mmm-yyyy"),(INDIRECT(CHAR(39)&amp;$A1688&amp;CHAR(39)&amp;"!r"&amp;$B1688&amp;"c"&amp;$C1688,0)))</f>
        <v>0.075</v>
      </c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6"/>
      <c r="Y1688" s="26"/>
      <c r="Z1688" s="26"/>
    </row>
    <row r="1689" ht="13.5" customHeight="1">
      <c r="A1689" s="26" t="s">
        <v>785</v>
      </c>
      <c r="B1689" s="26">
        <f t="shared" si="35"/>
        <v>17</v>
      </c>
      <c r="C1689" s="26">
        <f t="shared" si="11"/>
        <v>50</v>
      </c>
      <c r="D1689" s="26"/>
      <c r="E1689" s="26">
        <f>plan_id</f>
        <v>510</v>
      </c>
      <c r="F1689" s="26">
        <f t="shared" si="1"/>
        <v>2014</v>
      </c>
      <c r="G1689" s="26">
        <f>VLOOKUP(INDIRECT(CHAR(39)&amp;$A1689&amp;CHAR(39)&amp;"!r2c"&amp;$C1689,0),variables,2,0)</f>
        <v>10977</v>
      </c>
      <c r="H1689" s="28" t="str">
        <f t="array" ref="H1689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  <c r="S1689" s="26"/>
      <c r="T1689" s="26"/>
      <c r="U1689" s="26"/>
      <c r="V1689" s="26"/>
      <c r="W1689" s="26"/>
      <c r="X1689" s="26"/>
      <c r="Y1689" s="26"/>
      <c r="Z1689" s="26"/>
    </row>
    <row r="1690" ht="13.5" customHeight="1">
      <c r="A1690" s="26" t="s">
        <v>785</v>
      </c>
      <c r="B1690" s="26">
        <f t="shared" si="35"/>
        <v>17</v>
      </c>
      <c r="C1690" s="26">
        <f t="shared" si="11"/>
        <v>51</v>
      </c>
      <c r="D1690" s="26"/>
      <c r="E1690" s="26">
        <f>plan_id</f>
        <v>510</v>
      </c>
      <c r="F1690" s="26">
        <f t="shared" si="1"/>
        <v>2014</v>
      </c>
      <c r="G1690" s="26">
        <f>VLOOKUP(INDIRECT(CHAR(39)&amp;$A1690&amp;CHAR(39)&amp;"!r2c"&amp;$C1690,0),variables,2,0)</f>
        <v>10978</v>
      </c>
      <c r="H1690" s="31">
        <f t="array" ref="H1690">IF(AND(G1690&gt;=10861,G1690&lt;=10863),TEXT(INDIRECT(CHAR(39)&amp;$A1690&amp;CHAR(39)&amp;"!r"&amp;$B1690&amp;"c"&amp;$C1690,0),"dd-mmm-yyyy"),(INDIRECT(CHAR(39)&amp;$A1690&amp;CHAR(39)&amp;"!r"&amp;$B1690&amp;"c"&amp;$C1690,0)))</f>
        <v>0.075</v>
      </c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6"/>
      <c r="T1690" s="26"/>
      <c r="U1690" s="26"/>
      <c r="V1690" s="26"/>
      <c r="W1690" s="26"/>
      <c r="X1690" s="26"/>
      <c r="Y1690" s="26"/>
      <c r="Z1690" s="26"/>
    </row>
    <row r="1691" ht="13.5" customHeight="1">
      <c r="A1691" s="26" t="s">
        <v>785</v>
      </c>
      <c r="B1691" s="26">
        <f t="shared" si="35"/>
        <v>17</v>
      </c>
      <c r="C1691" s="26">
        <f t="shared" si="11"/>
        <v>52</v>
      </c>
      <c r="D1691" s="26"/>
      <c r="E1691" s="26">
        <f>plan_id</f>
        <v>510</v>
      </c>
      <c r="F1691" s="26">
        <f t="shared" si="1"/>
        <v>2014</v>
      </c>
      <c r="G1691" s="26">
        <f>VLOOKUP(INDIRECT(CHAR(39)&amp;$A1691&amp;CHAR(39)&amp;"!r2c"&amp;$C1691,0),variables,2,0)</f>
        <v>10979</v>
      </c>
      <c r="H1691" s="28" t="str">
        <f t="array" ref="H169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  <c r="S1691" s="26"/>
      <c r="T1691" s="26"/>
      <c r="U1691" s="26"/>
      <c r="V1691" s="26"/>
      <c r="W1691" s="26"/>
      <c r="X1691" s="26"/>
      <c r="Y1691" s="26"/>
      <c r="Z1691" s="26"/>
    </row>
    <row r="1692" ht="13.5" customHeight="1">
      <c r="A1692" s="26" t="s">
        <v>785</v>
      </c>
      <c r="B1692" s="26">
        <f t="shared" si="35"/>
        <v>17</v>
      </c>
      <c r="C1692" s="26">
        <f t="shared" si="11"/>
        <v>53</v>
      </c>
      <c r="D1692" s="26"/>
      <c r="E1692" s="26">
        <f>plan_id</f>
        <v>510</v>
      </c>
      <c r="F1692" s="26">
        <f t="shared" si="1"/>
        <v>2014</v>
      </c>
      <c r="G1692" s="26">
        <f>VLOOKUP(INDIRECT(CHAR(39)&amp;$A1692&amp;CHAR(39)&amp;"!r2c"&amp;$C1692,0),variables,2,0)</f>
        <v>10980</v>
      </c>
      <c r="H1692" s="31">
        <f t="array" ref="H1692">IF(AND(G1692&gt;=10861,G1692&lt;=10863),TEXT(INDIRECT(CHAR(39)&amp;$A1692&amp;CHAR(39)&amp;"!r"&amp;$B1692&amp;"c"&amp;$C1692,0),"dd-mmm-yyyy"),(INDIRECT(CHAR(39)&amp;$A1692&amp;CHAR(39)&amp;"!r"&amp;$B1692&amp;"c"&amp;$C1692,0)))</f>
        <v>0.1275</v>
      </c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  <c r="S1692" s="26"/>
      <c r="T1692" s="26"/>
      <c r="U1692" s="26"/>
      <c r="V1692" s="26"/>
      <c r="W1692" s="26"/>
      <c r="X1692" s="26"/>
      <c r="Y1692" s="26"/>
      <c r="Z1692" s="26"/>
    </row>
    <row r="1693" ht="13.5" customHeight="1">
      <c r="A1693" s="26" t="s">
        <v>785</v>
      </c>
      <c r="B1693" s="26">
        <f t="shared" si="35"/>
        <v>17</v>
      </c>
      <c r="C1693" s="26">
        <f t="shared" si="11"/>
        <v>54</v>
      </c>
      <c r="D1693" s="26"/>
      <c r="E1693" s="26">
        <f>plan_id</f>
        <v>510</v>
      </c>
      <c r="F1693" s="26">
        <f t="shared" si="1"/>
        <v>2014</v>
      </c>
      <c r="G1693" s="26">
        <f>VLOOKUP(INDIRECT(CHAR(39)&amp;$A1693&amp;CHAR(39)&amp;"!r2c"&amp;$C1693,0),variables,2,0)</f>
        <v>10981</v>
      </c>
      <c r="H1693" s="31">
        <f t="array" ref="H1693">IF(AND(G1693&gt;=10861,G1693&lt;=10863),TEXT(INDIRECT(CHAR(39)&amp;$A1693&amp;CHAR(39)&amp;"!r"&amp;$B1693&amp;"c"&amp;$C1693,0),"dd-mmm-yyyy"),(INDIRECT(CHAR(39)&amp;$A1693&amp;CHAR(39)&amp;"!r"&amp;$B1693&amp;"c"&amp;$C1693,0)))</f>
        <v>0.1719</v>
      </c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6"/>
      <c r="W1693" s="26"/>
      <c r="X1693" s="26"/>
      <c r="Y1693" s="26"/>
      <c r="Z1693" s="26"/>
    </row>
    <row r="1694" ht="13.5" customHeight="1">
      <c r="A1694" s="26" t="s">
        <v>785</v>
      </c>
      <c r="B1694" s="26">
        <f t="shared" si="35"/>
        <v>17</v>
      </c>
      <c r="C1694" s="26">
        <f t="shared" si="11"/>
        <v>55</v>
      </c>
      <c r="D1694" s="26"/>
      <c r="E1694" s="26">
        <f>plan_id</f>
        <v>510</v>
      </c>
      <c r="F1694" s="26">
        <f t="shared" si="1"/>
        <v>2014</v>
      </c>
      <c r="G1694" s="26">
        <f>VLOOKUP(INDIRECT(CHAR(39)&amp;$A1694&amp;CHAR(39)&amp;"!r2c"&amp;$C1694,0),variables,2,0)</f>
        <v>10706</v>
      </c>
      <c r="H1694" s="31">
        <f t="array" ref="H1694">IF(AND(G1694&gt;=10861,G1694&lt;=10863),TEXT(INDIRECT(CHAR(39)&amp;$A1694&amp;CHAR(39)&amp;"!r"&amp;$B1694&amp;"c"&amp;$C1694,0),"dd-mmm-yyyy"),(INDIRECT(CHAR(39)&amp;$A1694&amp;CHAR(39)&amp;"!r"&amp;$B1694&amp;"c"&amp;$C1694,0)))</f>
        <v>0.0004630301127</v>
      </c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6"/>
      <c r="T1694" s="26"/>
      <c r="U1694" s="26"/>
      <c r="V1694" s="26"/>
      <c r="W1694" s="26"/>
      <c r="X1694" s="26"/>
      <c r="Y1694" s="26"/>
      <c r="Z1694" s="26"/>
    </row>
    <row r="1695" ht="13.5" customHeight="1">
      <c r="A1695" s="26" t="s">
        <v>785</v>
      </c>
      <c r="B1695" s="26">
        <f t="shared" si="35"/>
        <v>17</v>
      </c>
      <c r="C1695" s="26">
        <f t="shared" si="11"/>
        <v>56</v>
      </c>
      <c r="D1695" s="26"/>
      <c r="E1695" s="26">
        <f>plan_id</f>
        <v>510</v>
      </c>
      <c r="F1695" s="26">
        <f t="shared" si="1"/>
        <v>2014</v>
      </c>
      <c r="G1695" s="26">
        <f>VLOOKUP(INDIRECT(CHAR(39)&amp;$A1695&amp;CHAR(39)&amp;"!r2c"&amp;$C1695,0),variables,2,0)</f>
        <v>10983</v>
      </c>
      <c r="H1695" s="28" t="str">
        <f t="array" ref="H1695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  <c r="V1695" s="26"/>
      <c r="W1695" s="26"/>
      <c r="X1695" s="26"/>
      <c r="Y1695" s="26"/>
      <c r="Z1695" s="26"/>
    </row>
    <row r="1696" ht="13.5" customHeight="1">
      <c r="A1696" s="26" t="s">
        <v>785</v>
      </c>
      <c r="B1696" s="26">
        <f t="shared" si="35"/>
        <v>17</v>
      </c>
      <c r="C1696" s="26">
        <f t="shared" si="11"/>
        <v>57</v>
      </c>
      <c r="D1696" s="26"/>
      <c r="E1696" s="26">
        <f>plan_id</f>
        <v>510</v>
      </c>
      <c r="F1696" s="26">
        <f t="shared" si="1"/>
        <v>2014</v>
      </c>
      <c r="G1696" s="26">
        <f>VLOOKUP(INDIRECT(CHAR(39)&amp;$A1696&amp;CHAR(39)&amp;"!r2c"&amp;$C1696,0),variables,2,0)</f>
        <v>10989</v>
      </c>
      <c r="H1696" s="29">
        <f t="array" ref="H1696">IF(AND(G1696&gt;=10861,G1696&lt;=10863),TEXT(INDIRECT(CHAR(39)&amp;$A1696&amp;CHAR(39)&amp;"!r"&amp;$B1696&amp;"c"&amp;$C1696,0),"dd-mmm-yyyy"),(INDIRECT(CHAR(39)&amp;$A1696&amp;CHAR(39)&amp;"!r"&amp;$B1696&amp;"c"&amp;$C1696,0)))</f>
        <v>42150765261</v>
      </c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6"/>
      <c r="T1696" s="26"/>
      <c r="U1696" s="26"/>
      <c r="V1696" s="26"/>
      <c r="W1696" s="26"/>
      <c r="X1696" s="26"/>
      <c r="Y1696" s="26"/>
      <c r="Z1696" s="26"/>
    </row>
    <row r="1697" ht="13.5" customHeight="1">
      <c r="A1697" s="26" t="s">
        <v>785</v>
      </c>
      <c r="B1697" s="26">
        <f t="shared" si="35"/>
        <v>17</v>
      </c>
      <c r="C1697" s="26">
        <f t="shared" si="11"/>
        <v>58</v>
      </c>
      <c r="D1697" s="26"/>
      <c r="E1697" s="26">
        <f>plan_id</f>
        <v>510</v>
      </c>
      <c r="F1697" s="26">
        <f t="shared" si="1"/>
        <v>2014</v>
      </c>
      <c r="G1697" s="26">
        <f>VLOOKUP(INDIRECT(CHAR(39)&amp;$A1697&amp;CHAR(39)&amp;"!r2c"&amp;$C1697,0),variables,2,0)</f>
        <v>10990</v>
      </c>
      <c r="H1697" s="29">
        <f t="array" ref="H1697">IF(AND(G1697&gt;=10861,G1697&lt;=10863),TEXT(INDIRECT(CHAR(39)&amp;$A1697&amp;CHAR(39)&amp;"!r"&amp;$B1697&amp;"c"&amp;$C1697,0),"dd-mmm-yyyy"),(INDIRECT(CHAR(39)&amp;$A1697&amp;CHAR(39)&amp;"!r"&amp;$B1697&amp;"c"&amp;$C1697,0)))</f>
        <v>103740377267</v>
      </c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  <c r="S1697" s="26"/>
      <c r="T1697" s="26"/>
      <c r="U1697" s="26"/>
      <c r="V1697" s="26"/>
      <c r="W1697" s="26"/>
      <c r="X1697" s="26"/>
      <c r="Y1697" s="26"/>
      <c r="Z1697" s="26"/>
    </row>
    <row r="1698" ht="13.5" customHeight="1">
      <c r="A1698" s="26" t="s">
        <v>785</v>
      </c>
      <c r="B1698" s="26">
        <f t="shared" si="35"/>
        <v>17</v>
      </c>
      <c r="C1698" s="26">
        <f t="shared" si="11"/>
        <v>59</v>
      </c>
      <c r="D1698" s="26"/>
      <c r="E1698" s="26">
        <f>plan_id</f>
        <v>510</v>
      </c>
      <c r="F1698" s="26">
        <f t="shared" si="1"/>
        <v>2014</v>
      </c>
      <c r="G1698" s="26">
        <f>VLOOKUP(INDIRECT(CHAR(39)&amp;$A1698&amp;CHAR(39)&amp;"!r2c"&amp;$C1698,0),variables,2,0)</f>
        <v>10991</v>
      </c>
      <c r="H1698" s="29">
        <f t="array" ref="H1698">IF(AND(G1698&gt;=10861,G1698&lt;=10863),TEXT(INDIRECT(CHAR(39)&amp;$A1698&amp;CHAR(39)&amp;"!r"&amp;$B1698&amp;"c"&amp;$C1698,0),"dd-mmm-yyyy"),(INDIRECT(CHAR(39)&amp;$A1698&amp;CHAR(39)&amp;"!r"&amp;$B1698&amp;"c"&amp;$C1698,0)))</f>
        <v>61589612006</v>
      </c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6"/>
      <c r="T1698" s="26"/>
      <c r="U1698" s="26"/>
      <c r="V1698" s="26"/>
      <c r="W1698" s="26"/>
      <c r="X1698" s="26"/>
      <c r="Y1698" s="26"/>
      <c r="Z1698" s="26"/>
    </row>
    <row r="1699" ht="13.5" customHeight="1">
      <c r="A1699" s="26" t="s">
        <v>785</v>
      </c>
      <c r="B1699" s="26">
        <f t="shared" si="35"/>
        <v>17</v>
      </c>
      <c r="C1699" s="26">
        <f t="shared" si="11"/>
        <v>60</v>
      </c>
      <c r="D1699" s="26"/>
      <c r="E1699" s="26">
        <f>plan_id</f>
        <v>510</v>
      </c>
      <c r="F1699" s="26">
        <f t="shared" si="1"/>
        <v>2014</v>
      </c>
      <c r="G1699" s="26">
        <f>VLOOKUP(INDIRECT(CHAR(39)&amp;$A1699&amp;CHAR(39)&amp;"!r2c"&amp;$C1699,0),variables,2,0)</f>
        <v>10992</v>
      </c>
      <c r="H1699" s="31">
        <f t="array" ref="H1699">IF(AND(G1699&gt;=10861,G1699&lt;=10863),TEXT(INDIRECT(CHAR(39)&amp;$A1699&amp;CHAR(39)&amp;"!r"&amp;$B1699&amp;"c"&amp;$C1699,0),"dd-mmm-yyyy"),(INDIRECT(CHAR(39)&amp;$A1699&amp;CHAR(39)&amp;"!r"&amp;$B1699&amp;"c"&amp;$C1699,0)))</f>
        <v>0.406</v>
      </c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  <c r="S1699" s="26"/>
      <c r="T1699" s="26"/>
      <c r="U1699" s="26"/>
      <c r="V1699" s="26"/>
      <c r="W1699" s="26"/>
      <c r="X1699" s="26"/>
      <c r="Y1699" s="26"/>
      <c r="Z1699" s="26"/>
    </row>
    <row r="1700" ht="13.5" customHeight="1">
      <c r="A1700" s="26" t="s">
        <v>785</v>
      </c>
      <c r="B1700" s="26">
        <f t="shared" si="35"/>
        <v>17</v>
      </c>
      <c r="C1700" s="26">
        <f t="shared" si="11"/>
        <v>61</v>
      </c>
      <c r="D1700" s="26"/>
      <c r="E1700" s="26">
        <f>plan_id</f>
        <v>510</v>
      </c>
      <c r="F1700" s="26">
        <f t="shared" si="1"/>
        <v>2014</v>
      </c>
      <c r="G1700" s="26">
        <f>VLOOKUP(INDIRECT(CHAR(39)&amp;$A1700&amp;CHAR(39)&amp;"!r2c"&amp;$C1700,0),variables,2,0)</f>
        <v>10993</v>
      </c>
      <c r="H1700" s="29">
        <f t="array" ref="H1700">IF(AND(G1700&gt;=10861,G1700&lt;=10863),TEXT(INDIRECT(CHAR(39)&amp;$A1700&amp;CHAR(39)&amp;"!r"&amp;$B1700&amp;"c"&amp;$C1700,0),"dd-mmm-yyyy"),(INDIRECT(CHAR(39)&amp;$A1700&amp;CHAR(39)&amp;"!r"&amp;$B1700&amp;"c"&amp;$C1700,0)))</f>
        <v>9512809680</v>
      </c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6"/>
      <c r="V1700" s="26"/>
      <c r="W1700" s="26"/>
      <c r="X1700" s="26"/>
      <c r="Y1700" s="26"/>
      <c r="Z1700" s="26"/>
    </row>
    <row r="1701" ht="13.5" customHeight="1">
      <c r="A1701" s="26" t="s">
        <v>785</v>
      </c>
      <c r="B1701" s="26">
        <f t="shared" si="35"/>
        <v>17</v>
      </c>
      <c r="C1701" s="26">
        <f t="shared" si="11"/>
        <v>62</v>
      </c>
      <c r="D1701" s="26"/>
      <c r="E1701" s="26">
        <f>plan_id</f>
        <v>510</v>
      </c>
      <c r="F1701" s="26">
        <f t="shared" si="1"/>
        <v>2014</v>
      </c>
      <c r="G1701" s="26">
        <f>VLOOKUP(INDIRECT(CHAR(39)&amp;$A1701&amp;CHAR(39)&amp;"!r2c"&amp;$C1701,0),variables,2,0)</f>
        <v>10801</v>
      </c>
      <c r="H1701" s="29">
        <f t="array" ref="H1701">IF(AND(G1701&gt;=10861,G1701&lt;=10863),TEXT(INDIRECT(CHAR(39)&amp;$A1701&amp;CHAR(39)&amp;"!r"&amp;$B1701&amp;"c"&amp;$C1701,0),"dd-mmm-yyyy"),(INDIRECT(CHAR(39)&amp;$A1701&amp;CHAR(39)&amp;"!r"&amp;$B1701&amp;"c"&amp;$C1701,0)))</f>
        <v>-1791604611</v>
      </c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6"/>
      <c r="T1701" s="26"/>
      <c r="U1701" s="26"/>
      <c r="V1701" s="26"/>
      <c r="W1701" s="26"/>
      <c r="X1701" s="26"/>
      <c r="Y1701" s="26"/>
      <c r="Z1701" s="26"/>
    </row>
    <row r="1702" ht="13.5" customHeight="1">
      <c r="A1702" s="26" t="s">
        <v>785</v>
      </c>
      <c r="B1702" s="26">
        <f t="shared" si="35"/>
        <v>17</v>
      </c>
      <c r="C1702" s="26">
        <f t="shared" si="11"/>
        <v>63</v>
      </c>
      <c r="D1702" s="26"/>
      <c r="E1702" s="26">
        <f>plan_id</f>
        <v>510</v>
      </c>
      <c r="F1702" s="26">
        <f t="shared" si="1"/>
        <v>2014</v>
      </c>
      <c r="G1702" s="26">
        <f>VLOOKUP(INDIRECT(CHAR(39)&amp;$A1702&amp;CHAR(39)&amp;"!r2c"&amp;$C1702,0),variables,2,0)</f>
        <v>10802</v>
      </c>
      <c r="H1702" s="29">
        <f t="array" ref="H1702">IF(AND(G1702&gt;=10861,G1702&lt;=10863),TEXT(INDIRECT(CHAR(39)&amp;$A1702&amp;CHAR(39)&amp;"!r"&amp;$B1702&amp;"c"&amp;$C1702,0),"dd-mmm-yyyy"),(INDIRECT(CHAR(39)&amp;$A1702&amp;CHAR(39)&amp;"!r"&amp;$B1702&amp;"c"&amp;$C1702,0)))</f>
        <v>119675346</v>
      </c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6"/>
      <c r="V1702" s="26"/>
      <c r="W1702" s="26"/>
      <c r="X1702" s="26"/>
      <c r="Y1702" s="26"/>
      <c r="Z1702" s="26"/>
    </row>
    <row r="1703" ht="13.5" customHeight="1">
      <c r="A1703" s="26" t="s">
        <v>785</v>
      </c>
      <c r="B1703" s="26">
        <f t="shared" si="35"/>
        <v>17</v>
      </c>
      <c r="C1703" s="26">
        <f t="shared" si="11"/>
        <v>64</v>
      </c>
      <c r="D1703" s="26"/>
      <c r="E1703" s="26">
        <f>plan_id</f>
        <v>510</v>
      </c>
      <c r="F1703" s="26">
        <f t="shared" si="1"/>
        <v>2014</v>
      </c>
      <c r="G1703" s="26">
        <f>VLOOKUP(INDIRECT(CHAR(39)&amp;$A1703&amp;CHAR(39)&amp;"!r2c"&amp;$C1703,0),variables,2,0)</f>
        <v>10803</v>
      </c>
      <c r="H1703" s="29" t="str">
        <f t="array" ref="H1703">IF(AND(G1703&gt;=10861,G1703&lt;=10863),TEXT(INDIRECT(CHAR(39)&amp;$A1703&amp;CHAR(39)&amp;"!r"&amp;$B1703&amp;"c"&amp;$C1703,0),"dd-mmm-yyyy"),(INDIRECT(CHAR(39)&amp;$A1703&amp;CHAR(39)&amp;"!r"&amp;$B1703&amp;"c"&amp;$C1703,0)))</f>
        <v/>
      </c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6"/>
      <c r="X1703" s="26"/>
      <c r="Y1703" s="26"/>
      <c r="Z1703" s="26"/>
    </row>
    <row r="1704" ht="13.5" customHeight="1">
      <c r="A1704" s="26" t="s">
        <v>785</v>
      </c>
      <c r="B1704" s="26">
        <f t="shared" si="35"/>
        <v>17</v>
      </c>
      <c r="C1704" s="26">
        <f t="shared" si="11"/>
        <v>65</v>
      </c>
      <c r="D1704" s="26"/>
      <c r="E1704" s="26">
        <f>plan_id</f>
        <v>510</v>
      </c>
      <c r="F1704" s="26">
        <f t="shared" si="1"/>
        <v>2014</v>
      </c>
      <c r="G1704" s="26">
        <f>VLOOKUP(INDIRECT(CHAR(39)&amp;$A1704&amp;CHAR(39)&amp;"!r2c"&amp;$C1704,0),variables,2,0)</f>
        <v>10804</v>
      </c>
      <c r="H1704" s="29" t="str">
        <f t="array" ref="H1704">IF(AND(G1704&gt;=10861,G1704&lt;=10863),TEXT(INDIRECT(CHAR(39)&amp;$A1704&amp;CHAR(39)&amp;"!r"&amp;$B1704&amp;"c"&amp;$C1704,0),"dd-mmm-yyyy"),(INDIRECT(CHAR(39)&amp;$A1704&amp;CHAR(39)&amp;"!r"&amp;$B1704&amp;"c"&amp;$C1704,0)))</f>
        <v/>
      </c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6"/>
      <c r="Y1704" s="26"/>
      <c r="Z1704" s="26"/>
    </row>
    <row r="1705" ht="13.5" customHeight="1">
      <c r="A1705" s="26" t="s">
        <v>785</v>
      </c>
      <c r="B1705" s="26">
        <f t="shared" si="35"/>
        <v>17</v>
      </c>
      <c r="C1705" s="26">
        <f t="shared" si="11"/>
        <v>66</v>
      </c>
      <c r="D1705" s="26"/>
      <c r="E1705" s="26">
        <f>plan_id</f>
        <v>510</v>
      </c>
      <c r="F1705" s="26">
        <f t="shared" si="1"/>
        <v>2014</v>
      </c>
      <c r="G1705" s="26">
        <f>VLOOKUP(INDIRECT(CHAR(39)&amp;$A1705&amp;CHAR(39)&amp;"!r2c"&amp;$C1705,0),variables,2,0)</f>
        <v>10805</v>
      </c>
      <c r="H1705" s="29" t="str">
        <f t="array" ref="H1705">IF(AND(G1705&gt;=10861,G1705&lt;=10863),TEXT(INDIRECT(CHAR(39)&amp;$A1705&amp;CHAR(39)&amp;"!r"&amp;$B1705&amp;"c"&amp;$C1705,0),"dd-mmm-yyyy"),(INDIRECT(CHAR(39)&amp;$A1705&amp;CHAR(39)&amp;"!r"&amp;$B1705&amp;"c"&amp;$C1705,0)))</f>
        <v/>
      </c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6"/>
      <c r="W1705" s="26"/>
      <c r="X1705" s="26"/>
      <c r="Y1705" s="26"/>
      <c r="Z1705" s="26"/>
    </row>
    <row r="1706" ht="13.5" customHeight="1">
      <c r="A1706" s="26" t="s">
        <v>785</v>
      </c>
      <c r="B1706" s="26">
        <f t="shared" si="35"/>
        <v>17</v>
      </c>
      <c r="C1706" s="26">
        <f t="shared" si="11"/>
        <v>67</v>
      </c>
      <c r="D1706" s="26"/>
      <c r="E1706" s="26">
        <f>plan_id</f>
        <v>510</v>
      </c>
      <c r="F1706" s="26">
        <f t="shared" si="1"/>
        <v>2014</v>
      </c>
      <c r="G1706" s="26">
        <f>VLOOKUP(INDIRECT(CHAR(39)&amp;$A1706&amp;CHAR(39)&amp;"!r2c"&amp;$C1706,0),variables,2,0)</f>
        <v>10806</v>
      </c>
      <c r="H1706" s="29">
        <f t="array" ref="H1706">IF(AND(G1706&gt;=10861,G1706&lt;=10863),TEXT(INDIRECT(CHAR(39)&amp;$A1706&amp;CHAR(39)&amp;"!r"&amp;$B1706&amp;"c"&amp;$C1706,0),"dd-mmm-yyyy"),(INDIRECT(CHAR(39)&amp;$A1706&amp;CHAR(39)&amp;"!r"&amp;$B1706&amp;"c"&amp;$C1706,0)))</f>
        <v>-3237170</v>
      </c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6"/>
      <c r="X1706" s="26"/>
      <c r="Y1706" s="26"/>
      <c r="Z1706" s="26"/>
    </row>
    <row r="1707" ht="13.5" customHeight="1">
      <c r="A1707" s="26" t="s">
        <v>785</v>
      </c>
      <c r="B1707" s="26">
        <f t="shared" ref="B1707:B1732" si="36">B1706</f>
        <v>17</v>
      </c>
      <c r="C1707" s="26">
        <f t="shared" si="11"/>
        <v>68</v>
      </c>
      <c r="D1707" s="26"/>
      <c r="E1707" s="26">
        <f>plan_id</f>
        <v>510</v>
      </c>
      <c r="F1707" s="26">
        <f t="shared" si="1"/>
        <v>2014</v>
      </c>
      <c r="G1707" s="26">
        <f>VLOOKUP(INDIRECT(CHAR(39)&amp;$A1707&amp;CHAR(39)&amp;"!r2c"&amp;$C1707,0),variables,2,0)</f>
        <v>10807</v>
      </c>
      <c r="H1707" s="29" t="str">
        <f t="array" ref="H1707">IF(AND(G1707&gt;=10861,G1707&lt;=10863),TEXT(INDIRECT(CHAR(39)&amp;$A1707&amp;CHAR(39)&amp;"!r"&amp;$B1707&amp;"c"&amp;$C1707,0),"dd-mmm-yyyy"),(INDIRECT(CHAR(39)&amp;$A1707&amp;CHAR(39)&amp;"!r"&amp;$B1707&amp;"c"&amp;$C1707,0)))</f>
        <v/>
      </c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</row>
    <row r="1708" ht="13.5" customHeight="1">
      <c r="A1708" s="26" t="s">
        <v>785</v>
      </c>
      <c r="B1708" s="26">
        <f t="shared" si="36"/>
        <v>17</v>
      </c>
      <c r="C1708" s="26">
        <f t="shared" si="11"/>
        <v>69</v>
      </c>
      <c r="D1708" s="26"/>
      <c r="E1708" s="26">
        <f>plan_id</f>
        <v>510</v>
      </c>
      <c r="F1708" s="26">
        <f t="shared" si="1"/>
        <v>2014</v>
      </c>
      <c r="G1708" s="26">
        <f>VLOOKUP(INDIRECT(CHAR(39)&amp;$A1708&amp;CHAR(39)&amp;"!r2c"&amp;$C1708,0),variables,2,0)</f>
        <v>10808</v>
      </c>
      <c r="H1708" s="29" t="str">
        <f t="array" ref="H1708">IF(AND(G1708&gt;=10861,G1708&lt;=10863),TEXT(INDIRECT(CHAR(39)&amp;$A1708&amp;CHAR(39)&amp;"!r"&amp;$B1708&amp;"c"&amp;$C1708,0),"dd-mmm-yyyy"),(INDIRECT(CHAR(39)&amp;$A1708&amp;CHAR(39)&amp;"!r"&amp;$B1708&amp;"c"&amp;$C1708,0)))</f>
        <v/>
      </c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</row>
    <row r="1709" ht="13.5" customHeight="1">
      <c r="A1709" s="26" t="s">
        <v>785</v>
      </c>
      <c r="B1709" s="26">
        <f t="shared" si="36"/>
        <v>17</v>
      </c>
      <c r="C1709" s="26">
        <f t="shared" si="11"/>
        <v>70</v>
      </c>
      <c r="D1709" s="26"/>
      <c r="E1709" s="26">
        <f>plan_id</f>
        <v>510</v>
      </c>
      <c r="F1709" s="26">
        <f t="shared" si="1"/>
        <v>2014</v>
      </c>
      <c r="G1709" s="26">
        <f>VLOOKUP(INDIRECT(CHAR(39)&amp;$A1709&amp;CHAR(39)&amp;"!r2c"&amp;$C1709,0),variables,2,0)</f>
        <v>10809</v>
      </c>
      <c r="H1709" s="29" t="str">
        <f t="array" ref="H1709">IF(AND(G1709&gt;=10861,G1709&lt;=10863),TEXT(INDIRECT(CHAR(39)&amp;$A1709&amp;CHAR(39)&amp;"!r"&amp;$B1709&amp;"c"&amp;$C1709,0),"dd-mmm-yyyy"),(INDIRECT(CHAR(39)&amp;$A1709&amp;CHAR(39)&amp;"!r"&amp;$B1709&amp;"c"&amp;$C1709,0)))</f>
        <v/>
      </c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6"/>
      <c r="W1709" s="26"/>
      <c r="X1709" s="26"/>
      <c r="Y1709" s="26"/>
      <c r="Z1709" s="26"/>
    </row>
    <row r="1710" ht="13.5" customHeight="1">
      <c r="A1710" s="26" t="s">
        <v>785</v>
      </c>
      <c r="B1710" s="26">
        <f t="shared" si="36"/>
        <v>17</v>
      </c>
      <c r="C1710" s="26">
        <f t="shared" si="11"/>
        <v>71</v>
      </c>
      <c r="D1710" s="26"/>
      <c r="E1710" s="26">
        <f>plan_id</f>
        <v>510</v>
      </c>
      <c r="F1710" s="26">
        <f t="shared" si="1"/>
        <v>2014</v>
      </c>
      <c r="G1710" s="26">
        <f>VLOOKUP(INDIRECT(CHAR(39)&amp;$A1710&amp;CHAR(39)&amp;"!r2c"&amp;$C1710,0),variables,2,0)</f>
        <v>10810</v>
      </c>
      <c r="H1710" s="29">
        <f t="array" ref="H1710">IF(AND(G1710&gt;=10861,G1710&lt;=10863),TEXT(INDIRECT(CHAR(39)&amp;$A1710&amp;CHAR(39)&amp;"!r"&amp;$B1710&amp;"c"&amp;$C1710,0),"dd-mmm-yyyy"),(INDIRECT(CHAR(39)&amp;$A1710&amp;CHAR(39)&amp;"!r"&amp;$B1710&amp;"c"&amp;$C1710,0)))</f>
        <v>-74308199</v>
      </c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  <c r="V1710" s="26"/>
      <c r="W1710" s="26"/>
      <c r="X1710" s="26"/>
      <c r="Y1710" s="26"/>
      <c r="Z1710" s="26"/>
    </row>
    <row r="1711" ht="13.5" customHeight="1">
      <c r="A1711" s="26" t="s">
        <v>785</v>
      </c>
      <c r="B1711" s="26">
        <f t="shared" si="36"/>
        <v>17</v>
      </c>
      <c r="C1711" s="26">
        <f t="shared" si="11"/>
        <v>72</v>
      </c>
      <c r="D1711" s="26"/>
      <c r="E1711" s="26">
        <f>plan_id</f>
        <v>510</v>
      </c>
      <c r="F1711" s="26">
        <f t="shared" si="1"/>
        <v>2014</v>
      </c>
      <c r="G1711" s="26">
        <f>VLOOKUP(INDIRECT(CHAR(39)&amp;$A1711&amp;CHAR(39)&amp;"!r2c"&amp;$C1711,0),variables,2,0)</f>
        <v>10811</v>
      </c>
      <c r="H1711" s="29" t="str">
        <f t="array" ref="H1711">IF(AND(G1711&gt;=10861,G1711&lt;=10863),TEXT(INDIRECT(CHAR(39)&amp;$A1711&amp;CHAR(39)&amp;"!r"&amp;$B1711&amp;"c"&amp;$C1711,0),"dd-mmm-yyyy"),(INDIRECT(CHAR(39)&amp;$A1711&amp;CHAR(39)&amp;"!r"&amp;$B1711&amp;"c"&amp;$C1711,0)))</f>
        <v/>
      </c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  <c r="V1711" s="26"/>
      <c r="W1711" s="26"/>
      <c r="X1711" s="26"/>
      <c r="Y1711" s="26"/>
      <c r="Z1711" s="26"/>
    </row>
    <row r="1712" ht="13.5" customHeight="1">
      <c r="A1712" s="26" t="s">
        <v>785</v>
      </c>
      <c r="B1712" s="26">
        <f t="shared" si="36"/>
        <v>17</v>
      </c>
      <c r="C1712" s="26">
        <f t="shared" si="11"/>
        <v>73</v>
      </c>
      <c r="D1712" s="26"/>
      <c r="E1712" s="26">
        <f>plan_id</f>
        <v>510</v>
      </c>
      <c r="F1712" s="26">
        <f t="shared" si="1"/>
        <v>2014</v>
      </c>
      <c r="G1712" s="26">
        <f>VLOOKUP(INDIRECT(CHAR(39)&amp;$A1712&amp;CHAR(39)&amp;"!r2c"&amp;$C1712,0),variables,2,0)</f>
        <v>10812</v>
      </c>
      <c r="H1712" s="29" t="str">
        <f t="array" ref="H1712">IF(AND(G1712&gt;=10861,G1712&lt;=10863),TEXT(INDIRECT(CHAR(39)&amp;$A1712&amp;CHAR(39)&amp;"!r"&amp;$B1712&amp;"c"&amp;$C1712,0),"dd-mmm-yyyy"),(INDIRECT(CHAR(39)&amp;$A1712&amp;CHAR(39)&amp;"!r"&amp;$B1712&amp;"c"&amp;$C1712,0)))</f>
        <v/>
      </c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  <c r="V1712" s="26"/>
      <c r="W1712" s="26"/>
      <c r="X1712" s="26"/>
      <c r="Y1712" s="26"/>
      <c r="Z1712" s="26"/>
    </row>
    <row r="1713" ht="13.5" customHeight="1">
      <c r="A1713" s="26" t="s">
        <v>785</v>
      </c>
      <c r="B1713" s="26">
        <f t="shared" si="36"/>
        <v>17</v>
      </c>
      <c r="C1713" s="26">
        <f t="shared" si="11"/>
        <v>74</v>
      </c>
      <c r="D1713" s="26"/>
      <c r="E1713" s="26">
        <f>plan_id</f>
        <v>510</v>
      </c>
      <c r="F1713" s="26">
        <f t="shared" si="1"/>
        <v>2014</v>
      </c>
      <c r="G1713" s="26">
        <f>VLOOKUP(INDIRECT(CHAR(39)&amp;$A1713&amp;CHAR(39)&amp;"!r2c"&amp;$C1713,0),variables,2,0)</f>
        <v>10813</v>
      </c>
      <c r="H1713" s="29" t="str">
        <f t="array" ref="H1713">IF(AND(G1713&gt;=10861,G1713&lt;=10863),TEXT(INDIRECT(CHAR(39)&amp;$A1713&amp;CHAR(39)&amp;"!r"&amp;$B1713&amp;"c"&amp;$C1713,0),"dd-mmm-yyyy"),(INDIRECT(CHAR(39)&amp;$A1713&amp;CHAR(39)&amp;"!r"&amp;$B1713&amp;"c"&amp;$C1713,0)))</f>
        <v/>
      </c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</row>
    <row r="1714" ht="13.5" customHeight="1">
      <c r="A1714" s="26" t="s">
        <v>785</v>
      </c>
      <c r="B1714" s="26">
        <f t="shared" si="36"/>
        <v>17</v>
      </c>
      <c r="C1714" s="26">
        <f t="shared" si="11"/>
        <v>75</v>
      </c>
      <c r="D1714" s="26"/>
      <c r="E1714" s="26">
        <f>plan_id</f>
        <v>510</v>
      </c>
      <c r="F1714" s="26">
        <f t="shared" si="1"/>
        <v>2014</v>
      </c>
      <c r="G1714" s="26">
        <f>VLOOKUP(INDIRECT(CHAR(39)&amp;$A1714&amp;CHAR(39)&amp;"!r2c"&amp;$C1714,0),variables,2,0)</f>
        <v>10814</v>
      </c>
      <c r="H1714" s="29" t="str">
        <f t="array" ref="H1714">IF(AND(G1714&gt;=10861,G1714&lt;=10863),TEXT(INDIRECT(CHAR(39)&amp;$A1714&amp;CHAR(39)&amp;"!r"&amp;$B1714&amp;"c"&amp;$C1714,0),"dd-mmm-yyyy"),(INDIRECT(CHAR(39)&amp;$A1714&amp;CHAR(39)&amp;"!r"&amp;$B1714&amp;"c"&amp;$C1714,0)))</f>
        <v/>
      </c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  <c r="V1714" s="26"/>
      <c r="W1714" s="26"/>
      <c r="X1714" s="26"/>
      <c r="Y1714" s="26"/>
      <c r="Z1714" s="26"/>
    </row>
    <row r="1715" ht="13.5" customHeight="1">
      <c r="A1715" s="26" t="s">
        <v>785</v>
      </c>
      <c r="B1715" s="26">
        <f t="shared" si="36"/>
        <v>17</v>
      </c>
      <c r="C1715" s="26">
        <f t="shared" si="11"/>
        <v>76</v>
      </c>
      <c r="D1715" s="26"/>
      <c r="E1715" s="26">
        <f>plan_id</f>
        <v>510</v>
      </c>
      <c r="F1715" s="26">
        <f t="shared" si="1"/>
        <v>2014</v>
      </c>
      <c r="G1715" s="26">
        <f>VLOOKUP(INDIRECT(CHAR(39)&amp;$A1715&amp;CHAR(39)&amp;"!r2c"&amp;$C1715,0),variables,2,0)</f>
        <v>10815</v>
      </c>
      <c r="H1715" s="29">
        <f t="array" ref="H1715">IF(AND(G1715&gt;=10861,G1715&lt;=10863),TEXT(INDIRECT(CHAR(39)&amp;$A1715&amp;CHAR(39)&amp;"!r"&amp;$B1715&amp;"c"&amp;$C1715,0),"dd-mmm-yyyy"),(INDIRECT(CHAR(39)&amp;$A1715&amp;CHAR(39)&amp;"!r"&amp;$B1715&amp;"c"&amp;$C1715,0)))</f>
        <v>-4442984</v>
      </c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</row>
    <row r="1716" ht="13.5" customHeight="1">
      <c r="A1716" s="26" t="s">
        <v>785</v>
      </c>
      <c r="B1716" s="26">
        <f t="shared" si="36"/>
        <v>17</v>
      </c>
      <c r="C1716" s="26">
        <f t="shared" si="11"/>
        <v>77</v>
      </c>
      <c r="D1716" s="26"/>
      <c r="E1716" s="26">
        <f>plan_id</f>
        <v>510</v>
      </c>
      <c r="F1716" s="26">
        <f t="shared" si="1"/>
        <v>2014</v>
      </c>
      <c r="G1716" s="26">
        <f>VLOOKUP(INDIRECT(CHAR(39)&amp;$A1716&amp;CHAR(39)&amp;"!r2c"&amp;$C1716,0),variables,2,0)</f>
        <v>10816</v>
      </c>
      <c r="H1716" s="29">
        <f t="array" ref="H1716">IF(AND(G1716&gt;=10861,G1716&lt;=10863),TEXT(INDIRECT(CHAR(39)&amp;$A1716&amp;CHAR(39)&amp;"!r"&amp;$B1716&amp;"c"&amp;$C1716,0),"dd-mmm-yyyy"),(INDIRECT(CHAR(39)&amp;$A1716&amp;CHAR(39)&amp;"!r"&amp;$B1716&amp;"c"&amp;$C1716,0)))</f>
        <v>-474190195</v>
      </c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  <c r="V1716" s="26"/>
      <c r="W1716" s="26"/>
      <c r="X1716" s="26"/>
      <c r="Y1716" s="26"/>
      <c r="Z1716" s="26"/>
    </row>
    <row r="1717" ht="13.5" customHeight="1">
      <c r="A1717" s="26" t="s">
        <v>785</v>
      </c>
      <c r="B1717" s="26">
        <f t="shared" si="36"/>
        <v>17</v>
      </c>
      <c r="C1717" s="26">
        <f t="shared" si="11"/>
        <v>78</v>
      </c>
      <c r="D1717" s="26"/>
      <c r="E1717" s="26">
        <f>plan_id</f>
        <v>510</v>
      </c>
      <c r="F1717" s="26">
        <f t="shared" si="1"/>
        <v>2014</v>
      </c>
      <c r="G1717" s="26">
        <f>VLOOKUP(INDIRECT(CHAR(39)&amp;$A1717&amp;CHAR(39)&amp;"!r2c"&amp;$C1717,0),variables,2,0)</f>
        <v>10817</v>
      </c>
      <c r="H1717" s="29" t="str">
        <f t="array" ref="H1717">IF(AND(G1717&gt;=10861,G1717&lt;=10863),TEXT(INDIRECT(CHAR(39)&amp;$A1717&amp;CHAR(39)&amp;"!r"&amp;$B1717&amp;"c"&amp;$C1717,0),"dd-mmm-yyyy"),(INDIRECT(CHAR(39)&amp;$A1717&amp;CHAR(39)&amp;"!r"&amp;$B1717&amp;"c"&amp;$C1717,0)))</f>
        <v/>
      </c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</row>
    <row r="1718" ht="13.5" customHeight="1">
      <c r="A1718" s="26" t="s">
        <v>785</v>
      </c>
      <c r="B1718" s="26">
        <f t="shared" si="36"/>
        <v>17</v>
      </c>
      <c r="C1718" s="26">
        <f t="shared" si="11"/>
        <v>79</v>
      </c>
      <c r="D1718" s="26"/>
      <c r="E1718" s="26">
        <f>plan_id</f>
        <v>510</v>
      </c>
      <c r="F1718" s="26">
        <f t="shared" si="1"/>
        <v>2014</v>
      </c>
      <c r="G1718" s="26">
        <f>VLOOKUP(INDIRECT(CHAR(39)&amp;$A1718&amp;CHAR(39)&amp;"!r2c"&amp;$C1718,0),variables,2,0)</f>
        <v>10818</v>
      </c>
      <c r="H1718" s="29">
        <f t="array" ref="H1718">IF(AND(G1718&gt;=10861,G1718&lt;=10863),TEXT(INDIRECT(CHAR(39)&amp;$A1718&amp;CHAR(39)&amp;"!r"&amp;$B1718&amp;"c"&amp;$C1718,0),"dd-mmm-yyyy"),(INDIRECT(CHAR(39)&amp;$A1718&amp;CHAR(39)&amp;"!r"&amp;$B1718&amp;"c"&amp;$C1718,0)))</f>
        <v>-315731</v>
      </c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</row>
    <row r="1719" ht="13.5" customHeight="1">
      <c r="A1719" s="26" t="s">
        <v>785</v>
      </c>
      <c r="B1719" s="26">
        <f t="shared" si="36"/>
        <v>17</v>
      </c>
      <c r="C1719" s="26">
        <f t="shared" si="11"/>
        <v>80</v>
      </c>
      <c r="D1719" s="26"/>
      <c r="E1719" s="26">
        <f>plan_id</f>
        <v>510</v>
      </c>
      <c r="F1719" s="26">
        <f t="shared" si="1"/>
        <v>2014</v>
      </c>
      <c r="G1719" s="26">
        <f>VLOOKUP(INDIRECT(CHAR(39)&amp;$A1719&amp;CHAR(39)&amp;"!r2c"&amp;$C1719,0),variables,2,0)</f>
        <v>10819</v>
      </c>
      <c r="H1719" s="29">
        <f t="array" ref="H1719">IF(AND(G1719&gt;=10861,G1719&lt;=10863),TEXT(INDIRECT(CHAR(39)&amp;$A1719&amp;CHAR(39)&amp;"!r"&amp;$B1719&amp;"c"&amp;$C1719,0),"dd-mmm-yyyy"),(INDIRECT(CHAR(39)&amp;$A1719&amp;CHAR(39)&amp;"!r"&amp;$B1719&amp;"c"&amp;$C1719,0)))</f>
        <v>37754909</v>
      </c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</row>
    <row r="1720" ht="13.5" customHeight="1">
      <c r="A1720" s="26" t="s">
        <v>785</v>
      </c>
      <c r="B1720" s="26">
        <f t="shared" si="36"/>
        <v>17</v>
      </c>
      <c r="C1720" s="26">
        <f t="shared" si="11"/>
        <v>81</v>
      </c>
      <c r="D1720" s="26"/>
      <c r="E1720" s="26">
        <f>plan_id</f>
        <v>510</v>
      </c>
      <c r="F1720" s="26">
        <f t="shared" si="1"/>
        <v>2014</v>
      </c>
      <c r="G1720" s="26">
        <f>VLOOKUP(INDIRECT(CHAR(39)&amp;$A1720&amp;CHAR(39)&amp;"!r2c"&amp;$C1720,0),variables,2,0)</f>
        <v>10820</v>
      </c>
      <c r="H1720" s="29">
        <f t="array" ref="H1720">IF(AND(G1720&gt;=10861,G1720&lt;=10863),TEXT(INDIRECT(CHAR(39)&amp;$A1720&amp;CHAR(39)&amp;"!r"&amp;$B1720&amp;"c"&amp;$C1720,0),"dd-mmm-yyyy"),(INDIRECT(CHAR(39)&amp;$A1720&amp;CHAR(39)&amp;"!r"&amp;$B1720&amp;"c"&amp;$C1720,0)))</f>
        <v>-2815856</v>
      </c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  <c r="V1720" s="26"/>
      <c r="W1720" s="26"/>
      <c r="X1720" s="26"/>
      <c r="Y1720" s="26"/>
      <c r="Z1720" s="26"/>
    </row>
    <row r="1721" ht="13.5" customHeight="1">
      <c r="A1721" s="26" t="s">
        <v>785</v>
      </c>
      <c r="B1721" s="26">
        <f t="shared" si="36"/>
        <v>17</v>
      </c>
      <c r="C1721" s="26">
        <f t="shared" si="11"/>
        <v>82</v>
      </c>
      <c r="D1721" s="26"/>
      <c r="E1721" s="26">
        <f>plan_id</f>
        <v>510</v>
      </c>
      <c r="F1721" s="26">
        <f t="shared" si="1"/>
        <v>2014</v>
      </c>
      <c r="G1721" s="26">
        <f>VLOOKUP(INDIRECT(CHAR(39)&amp;$A1721&amp;CHAR(39)&amp;"!r2c"&amp;$C1721,0),variables,2,0)</f>
        <v>10821</v>
      </c>
      <c r="H1721" s="29" t="str">
        <f t="array" ref="H1721">IF(AND(G1721&gt;=10861,G1721&lt;=10863),TEXT(INDIRECT(CHAR(39)&amp;$A1721&amp;CHAR(39)&amp;"!r"&amp;$B1721&amp;"c"&amp;$C1721,0),"dd-mmm-yyyy"),(INDIRECT(CHAR(39)&amp;$A1721&amp;CHAR(39)&amp;"!r"&amp;$B1721&amp;"c"&amp;$C1721,0)))</f>
        <v/>
      </c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</row>
    <row r="1722" ht="13.5" customHeight="1">
      <c r="A1722" s="26" t="s">
        <v>785</v>
      </c>
      <c r="B1722" s="26">
        <f t="shared" si="36"/>
        <v>17</v>
      </c>
      <c r="C1722" s="26">
        <f t="shared" si="11"/>
        <v>83</v>
      </c>
      <c r="D1722" s="26"/>
      <c r="E1722" s="26">
        <f>plan_id</f>
        <v>510</v>
      </c>
      <c r="F1722" s="26">
        <f t="shared" si="1"/>
        <v>2014</v>
      </c>
      <c r="G1722" s="26">
        <f>VLOOKUP(INDIRECT(CHAR(39)&amp;$A1722&amp;CHAR(39)&amp;"!r2c"&amp;$C1722,0),variables,2,0)</f>
        <v>10822</v>
      </c>
      <c r="H1722" s="29" t="str">
        <f t="array" ref="H1722">IF(AND(G1722&gt;=10861,G1722&lt;=10863),TEXT(INDIRECT(CHAR(39)&amp;$A1722&amp;CHAR(39)&amp;"!r"&amp;$B1722&amp;"c"&amp;$C1722,0),"dd-mmm-yyyy"),(INDIRECT(CHAR(39)&amp;$A1722&amp;CHAR(39)&amp;"!r"&amp;$B1722&amp;"c"&amp;$C1722,0)))</f>
        <v/>
      </c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  <c r="V1722" s="26"/>
      <c r="W1722" s="26"/>
      <c r="X1722" s="26"/>
      <c r="Y1722" s="26"/>
      <c r="Z1722" s="26"/>
    </row>
    <row r="1723" ht="13.5" customHeight="1">
      <c r="A1723" s="26" t="s">
        <v>785</v>
      </c>
      <c r="B1723" s="26">
        <f t="shared" si="36"/>
        <v>17</v>
      </c>
      <c r="C1723" s="26">
        <f t="shared" si="11"/>
        <v>84</v>
      </c>
      <c r="D1723" s="26"/>
      <c r="E1723" s="26">
        <f>plan_id</f>
        <v>510</v>
      </c>
      <c r="F1723" s="26">
        <f t="shared" si="1"/>
        <v>2014</v>
      </c>
      <c r="G1723" s="26">
        <f>VLOOKUP(INDIRECT(CHAR(39)&amp;$A1723&amp;CHAR(39)&amp;"!r2c"&amp;$C1723,0),variables,2,0)</f>
        <v>10829</v>
      </c>
      <c r="H1723" s="29" t="str">
        <f t="array" ref="H1723">IF(AND(G1723&gt;=10861,G1723&lt;=10863),TEXT(INDIRECT(CHAR(39)&amp;$A1723&amp;CHAR(39)&amp;"!r"&amp;$B1723&amp;"c"&amp;$C1723,0),"dd-mmm-yyyy"),(INDIRECT(CHAR(39)&amp;$A1723&amp;CHAR(39)&amp;"!r"&amp;$B1723&amp;"c"&amp;$C1723,0)))</f>
        <v/>
      </c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6"/>
      <c r="W1723" s="26"/>
      <c r="X1723" s="26"/>
      <c r="Y1723" s="26"/>
      <c r="Z1723" s="26"/>
    </row>
    <row r="1724" ht="13.5" customHeight="1">
      <c r="A1724" s="26" t="s">
        <v>785</v>
      </c>
      <c r="B1724" s="26">
        <f t="shared" si="36"/>
        <v>17</v>
      </c>
      <c r="C1724" s="26">
        <f t="shared" si="11"/>
        <v>85</v>
      </c>
      <c r="D1724" s="26"/>
      <c r="E1724" s="26">
        <f>plan_id</f>
        <v>510</v>
      </c>
      <c r="F1724" s="26">
        <f t="shared" si="1"/>
        <v>2014</v>
      </c>
      <c r="G1724" s="26">
        <f>VLOOKUP(INDIRECT(CHAR(39)&amp;$A1724&amp;CHAR(39)&amp;"!r2c"&amp;$C1724,0),variables,2,0)</f>
        <v>10823</v>
      </c>
      <c r="H1724" s="29">
        <f t="array" ref="H1724">IF(AND(G1724&gt;=10861,G1724&lt;=10863),TEXT(INDIRECT(CHAR(39)&amp;$A1724&amp;CHAR(39)&amp;"!r"&amp;$B1724&amp;"c"&amp;$C1724,0),"dd-mmm-yyyy"),(INDIRECT(CHAR(39)&amp;$A1724&amp;CHAR(39)&amp;"!r"&amp;$B1724&amp;"c"&amp;$C1724,0)))</f>
        <v>5857814718</v>
      </c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</row>
    <row r="1725" ht="13.5" customHeight="1">
      <c r="A1725" s="26" t="s">
        <v>785</v>
      </c>
      <c r="B1725" s="26">
        <f t="shared" si="36"/>
        <v>17</v>
      </c>
      <c r="C1725" s="26">
        <f t="shared" si="11"/>
        <v>86</v>
      </c>
      <c r="D1725" s="26"/>
      <c r="E1725" s="26">
        <f>plan_id</f>
        <v>510</v>
      </c>
      <c r="F1725" s="26">
        <f t="shared" si="1"/>
        <v>2014</v>
      </c>
      <c r="G1725" s="26">
        <f>VLOOKUP(INDIRECT(CHAR(39)&amp;$A1725&amp;CHAR(39)&amp;"!r2c"&amp;$C1725,0),variables,2,0)</f>
        <v>10798</v>
      </c>
      <c r="H1725" s="29" t="str">
        <f t="array" ref="H1725">IF(AND(G1725&gt;=10861,G1725&lt;=10863),TEXT(INDIRECT(CHAR(39)&amp;$A1725&amp;CHAR(39)&amp;"!r"&amp;$B1725&amp;"c"&amp;$C1725,0),"dd-mmm-yyyy"),(INDIRECT(CHAR(39)&amp;$A1725&amp;CHAR(39)&amp;"!r"&amp;$B1725&amp;"c"&amp;$C1725,0)))</f>
        <v/>
      </c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6"/>
      <c r="W1725" s="26"/>
      <c r="X1725" s="26"/>
      <c r="Y1725" s="26"/>
      <c r="Z1725" s="26"/>
    </row>
    <row r="1726" ht="13.5" customHeight="1">
      <c r="A1726" s="26" t="s">
        <v>785</v>
      </c>
      <c r="B1726" s="26">
        <f t="shared" si="36"/>
        <v>17</v>
      </c>
      <c r="C1726" s="26">
        <f t="shared" si="11"/>
        <v>87</v>
      </c>
      <c r="D1726" s="26"/>
      <c r="E1726" s="26">
        <f>plan_id</f>
        <v>510</v>
      </c>
      <c r="F1726" s="26">
        <f t="shared" si="1"/>
        <v>2014</v>
      </c>
      <c r="G1726" s="26">
        <f>VLOOKUP(INDIRECT(CHAR(39)&amp;$A1726&amp;CHAR(39)&amp;"!r2c"&amp;$C1726,0),variables,2,0)</f>
        <v>10799</v>
      </c>
      <c r="H1726" s="29" t="str">
        <f t="array" ref="H1726">IF(AND(G1726&gt;=10861,G1726&lt;=10863),TEXT(INDIRECT(CHAR(39)&amp;$A1726&amp;CHAR(39)&amp;"!r"&amp;$B1726&amp;"c"&amp;$C1726,0),"dd-mmm-yyyy"),(INDIRECT(CHAR(39)&amp;$A1726&amp;CHAR(39)&amp;"!r"&amp;$B1726&amp;"c"&amp;$C1726,0)))</f>
        <v/>
      </c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W1726" s="26"/>
      <c r="X1726" s="26"/>
      <c r="Y1726" s="26"/>
      <c r="Z1726" s="26"/>
    </row>
    <row r="1727" ht="13.5" customHeight="1">
      <c r="A1727" s="26" t="s">
        <v>785</v>
      </c>
      <c r="B1727" s="26">
        <f t="shared" si="36"/>
        <v>17</v>
      </c>
      <c r="C1727" s="26">
        <f t="shared" si="11"/>
        <v>88</v>
      </c>
      <c r="D1727" s="26"/>
      <c r="E1727" s="26">
        <f>plan_id</f>
        <v>510</v>
      </c>
      <c r="F1727" s="26">
        <f t="shared" si="1"/>
        <v>2014</v>
      </c>
      <c r="G1727" s="26">
        <f>VLOOKUP(INDIRECT(CHAR(39)&amp;$A1727&amp;CHAR(39)&amp;"!r2c"&amp;$C1727,0),variables,2,0)</f>
        <v>10800</v>
      </c>
      <c r="H1727" s="29" t="str">
        <f t="array" ref="H1727">IF(AND(G1727&gt;=10861,G1727&lt;=10863),TEXT(INDIRECT(CHAR(39)&amp;$A1727&amp;CHAR(39)&amp;"!r"&amp;$B1727&amp;"c"&amp;$C1727,0),"dd-mmm-yyyy"),(INDIRECT(CHAR(39)&amp;$A1727&amp;CHAR(39)&amp;"!r"&amp;$B1727&amp;"c"&amp;$C1727,0)))</f>
        <v/>
      </c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6"/>
      <c r="W1727" s="26"/>
      <c r="X1727" s="26"/>
      <c r="Y1727" s="26"/>
      <c r="Z1727" s="26"/>
    </row>
    <row r="1728" ht="13.5" customHeight="1">
      <c r="A1728" s="26" t="s">
        <v>785</v>
      </c>
      <c r="B1728" s="26">
        <f t="shared" si="36"/>
        <v>17</v>
      </c>
      <c r="C1728" s="26">
        <f t="shared" si="11"/>
        <v>89</v>
      </c>
      <c r="D1728" s="26"/>
      <c r="E1728" s="26">
        <f>plan_id</f>
        <v>510</v>
      </c>
      <c r="F1728" s="26">
        <f t="shared" si="1"/>
        <v>2014</v>
      </c>
      <c r="G1728" s="26">
        <f>VLOOKUP(INDIRECT(CHAR(39)&amp;$A1728&amp;CHAR(39)&amp;"!r2c"&amp;$C1728,0),variables,2,0)</f>
        <v>10824</v>
      </c>
      <c r="H1728" s="29" t="str">
        <f t="array" ref="H1728">IF(AND(G1728&gt;=10861,G1728&lt;=10863),TEXT(INDIRECT(CHAR(39)&amp;$A1728&amp;CHAR(39)&amp;"!r"&amp;$B1728&amp;"c"&amp;$C1728,0),"dd-mmm-yyyy"),(INDIRECT(CHAR(39)&amp;$A1728&amp;CHAR(39)&amp;"!r"&amp;$B1728&amp;"c"&amp;$C1728,0)))</f>
        <v/>
      </c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  <c r="V1728" s="26"/>
      <c r="W1728" s="26"/>
      <c r="X1728" s="26"/>
      <c r="Y1728" s="26"/>
      <c r="Z1728" s="26"/>
    </row>
    <row r="1729" ht="13.5" customHeight="1">
      <c r="A1729" s="26" t="s">
        <v>785</v>
      </c>
      <c r="B1729" s="26">
        <f t="shared" si="36"/>
        <v>17</v>
      </c>
      <c r="C1729" s="26">
        <f t="shared" si="11"/>
        <v>90</v>
      </c>
      <c r="D1729" s="26"/>
      <c r="E1729" s="26">
        <f>plan_id</f>
        <v>510</v>
      </c>
      <c r="F1729" s="26">
        <f t="shared" si="1"/>
        <v>2014</v>
      </c>
      <c r="G1729" s="26">
        <f>VLOOKUP(INDIRECT(CHAR(39)&amp;$A1729&amp;CHAR(39)&amp;"!r2c"&amp;$C1729,0),variables,2,0)</f>
        <v>10825</v>
      </c>
      <c r="H1729" s="29">
        <f t="array" ref="H1729">IF(AND(G1729&gt;=10861,G1729&lt;=10863),TEXT(INDIRECT(CHAR(39)&amp;$A1729&amp;CHAR(39)&amp;"!r"&amp;$B1729&amp;"c"&amp;$C1729,0),"dd-mmm-yyyy"),(INDIRECT(CHAR(39)&amp;$A1729&amp;CHAR(39)&amp;"!r"&amp;$B1729&amp;"c"&amp;$C1729,0)))</f>
        <v>6403256969</v>
      </c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  <c r="V1729" s="26"/>
      <c r="W1729" s="26"/>
      <c r="X1729" s="26"/>
      <c r="Y1729" s="26"/>
      <c r="Z1729" s="26"/>
    </row>
    <row r="1730" ht="13.5" customHeight="1">
      <c r="A1730" s="26" t="s">
        <v>785</v>
      </c>
      <c r="B1730" s="26">
        <f t="shared" si="36"/>
        <v>17</v>
      </c>
      <c r="C1730" s="26">
        <f t="shared" si="11"/>
        <v>91</v>
      </c>
      <c r="D1730" s="26"/>
      <c r="E1730" s="26">
        <f>plan_id</f>
        <v>510</v>
      </c>
      <c r="F1730" s="26">
        <f t="shared" si="1"/>
        <v>2014</v>
      </c>
      <c r="G1730" s="26">
        <f>VLOOKUP(INDIRECT(CHAR(39)&amp;$A1730&amp;CHAR(39)&amp;"!r2c"&amp;$C1730,0),variables,2,0)</f>
        <v>10826</v>
      </c>
      <c r="H1730" s="29" t="str">
        <f t="array" ref="H1730">IF(AND(G1730&gt;=10861,G1730&lt;=10863),TEXT(INDIRECT(CHAR(39)&amp;$A1730&amp;CHAR(39)&amp;"!r"&amp;$B1730&amp;"c"&amp;$C1730,0),"dd-mmm-yyyy"),(INDIRECT(CHAR(39)&amp;$A1730&amp;CHAR(39)&amp;"!r"&amp;$B1730&amp;"c"&amp;$C1730,0)))</f>
        <v/>
      </c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  <c r="V1730" s="26"/>
      <c r="W1730" s="26"/>
      <c r="X1730" s="26"/>
      <c r="Y1730" s="26"/>
      <c r="Z1730" s="26"/>
    </row>
    <row r="1731" ht="13.5" customHeight="1">
      <c r="A1731" s="26" t="s">
        <v>785</v>
      </c>
      <c r="B1731" s="26">
        <f t="shared" si="36"/>
        <v>17</v>
      </c>
      <c r="C1731" s="26">
        <f t="shared" si="11"/>
        <v>92</v>
      </c>
      <c r="D1731" s="26"/>
      <c r="E1731" s="26">
        <f>plan_id</f>
        <v>510</v>
      </c>
      <c r="F1731" s="26">
        <f t="shared" si="1"/>
        <v>2014</v>
      </c>
      <c r="G1731" s="26">
        <f>VLOOKUP(INDIRECT(CHAR(39)&amp;$A1731&amp;CHAR(39)&amp;"!r2c"&amp;$C1731,0),variables,2,0)</f>
        <v>10828</v>
      </c>
      <c r="H1731" s="29" t="str">
        <f t="array" ref="H1731">IF(AND(G1731&gt;=10861,G1731&lt;=10863),TEXT(INDIRECT(CHAR(39)&amp;$A1731&amp;CHAR(39)&amp;"!r"&amp;$B1731&amp;"c"&amp;$C1731,0),"dd-mmm-yyyy"),(INDIRECT(CHAR(39)&amp;$A1731&amp;CHAR(39)&amp;"!r"&amp;$B1731&amp;"c"&amp;$C1731,0)))</f>
        <v/>
      </c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6"/>
      <c r="W1731" s="26"/>
      <c r="X1731" s="26"/>
      <c r="Y1731" s="26"/>
      <c r="Z1731" s="26"/>
    </row>
    <row r="1732" ht="13.5" customHeight="1">
      <c r="A1732" s="26" t="s">
        <v>785</v>
      </c>
      <c r="B1732" s="26">
        <f t="shared" si="36"/>
        <v>17</v>
      </c>
      <c r="C1732" s="26">
        <f t="shared" si="11"/>
        <v>93</v>
      </c>
      <c r="D1732" s="26"/>
      <c r="E1732" s="26">
        <f>plan_id</f>
        <v>510</v>
      </c>
      <c r="F1732" s="26">
        <f t="shared" si="1"/>
        <v>2014</v>
      </c>
      <c r="G1732" s="26">
        <f>VLOOKUP(INDIRECT(CHAR(39)&amp;$A1732&amp;CHAR(39)&amp;"!r2c"&amp;$C1732,0),variables,2,0)</f>
        <v>10827</v>
      </c>
      <c r="H1732" s="28" t="str">
        <f t="array" ref="H1732">IF(AND(G1732&gt;=10861,G1732&lt;=10863),TEXT(INDIRECT(CHAR(39)&amp;$A1732&amp;CHAR(39)&amp;"!r"&amp;$B1732&amp;"c"&amp;$C1732,0),"dd-mmm-yyyy"),(INDIRECT(CHAR(39)&amp;$A1732&amp;CHAR(39)&amp;"!r"&amp;$B1732&amp;"c"&amp;$C1732,0)))</f>
        <v/>
      </c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</row>
    <row r="1733" ht="13.5" customHeight="1">
      <c r="A1733" s="26" t="s">
        <v>785</v>
      </c>
      <c r="B1733" s="26">
        <f t="shared" ref="B1733:B1797" si="37">B1668+1</f>
        <v>18</v>
      </c>
      <c r="C1733" s="26">
        <f t="shared" si="11"/>
        <v>3</v>
      </c>
      <c r="D1733" s="26"/>
      <c r="E1733" s="26">
        <f>plan_id</f>
        <v>510</v>
      </c>
      <c r="F1733" s="26">
        <f t="shared" si="1"/>
        <v>2015</v>
      </c>
      <c r="G1733" s="26">
        <f>VLOOKUP(INDIRECT(CHAR(39)&amp;$A1733&amp;CHAR(39)&amp;"!r2c"&amp;$C1733,0),variables,2,0)</f>
        <v>10703</v>
      </c>
      <c r="H1733" s="28">
        <f t="array" ref="H1733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</row>
    <row r="1734" ht="13.5" customHeight="1">
      <c r="A1734" s="26" t="s">
        <v>785</v>
      </c>
      <c r="B1734" s="26">
        <f t="shared" si="37"/>
        <v>18</v>
      </c>
      <c r="C1734" s="26">
        <f t="shared" si="11"/>
        <v>4</v>
      </c>
      <c r="D1734" s="26"/>
      <c r="E1734" s="26">
        <f>plan_id</f>
        <v>510</v>
      </c>
      <c r="F1734" s="26">
        <f t="shared" si="1"/>
        <v>2015</v>
      </c>
      <c r="G1734" s="26">
        <f>VLOOKUP(INDIRECT(CHAR(39)&amp;$A1734&amp;CHAR(39)&amp;"!r2c"&amp;$C1734,0),variables,2,0)</f>
        <v>10845</v>
      </c>
      <c r="H1734" s="28" t="str">
        <f t="array" ref="H1734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  <c r="V1734" s="26"/>
      <c r="W1734" s="26"/>
      <c r="X1734" s="26"/>
      <c r="Y1734" s="26"/>
      <c r="Z1734" s="26"/>
    </row>
    <row r="1735" ht="13.5" customHeight="1">
      <c r="A1735" s="26" t="s">
        <v>785</v>
      </c>
      <c r="B1735" s="26">
        <f t="shared" si="37"/>
        <v>18</v>
      </c>
      <c r="C1735" s="26">
        <f t="shared" si="11"/>
        <v>5</v>
      </c>
      <c r="D1735" s="26"/>
      <c r="E1735" s="26">
        <f>plan_id</f>
        <v>510</v>
      </c>
      <c r="F1735" s="26">
        <f t="shared" si="1"/>
        <v>2015</v>
      </c>
      <c r="G1735" s="26">
        <f>VLOOKUP(INDIRECT(CHAR(39)&amp;$A1735&amp;CHAR(39)&amp;"!r2c"&amp;$C1735,0),variables,2,0)</f>
        <v>10924</v>
      </c>
      <c r="H1735" s="31">
        <f t="array" ref="H1735">IF(AND(G1735&gt;=10861,G1735&lt;=10863),TEXT(INDIRECT(CHAR(39)&amp;$A1735&amp;CHAR(39)&amp;"!r"&amp;$B1735&amp;"c"&amp;$C1735,0),"dd-mmm-yyyy"),(INDIRECT(CHAR(39)&amp;$A1735&amp;CHAR(39)&amp;"!r"&amp;$B1735&amp;"c"&amp;$C1735,0)))</f>
        <v>0.1808</v>
      </c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</row>
    <row r="1736" ht="13.5" customHeight="1">
      <c r="A1736" s="26" t="s">
        <v>785</v>
      </c>
      <c r="B1736" s="26">
        <f t="shared" si="37"/>
        <v>18</v>
      </c>
      <c r="C1736" s="26">
        <f t="shared" si="11"/>
        <v>6</v>
      </c>
      <c r="D1736" s="26"/>
      <c r="E1736" s="26">
        <f>plan_id</f>
        <v>510</v>
      </c>
      <c r="F1736" s="26">
        <f t="shared" si="1"/>
        <v>2015</v>
      </c>
      <c r="G1736" s="26">
        <f>VLOOKUP(INDIRECT(CHAR(39)&amp;$A1736&amp;CHAR(39)&amp;"!r2c"&amp;$C1736,0),variables,2,0)</f>
        <v>10925</v>
      </c>
      <c r="H1736" s="31">
        <f t="array" ref="H1736">IF(AND(G1736&gt;=10861,G1736&lt;=10863),TEXT(INDIRECT(CHAR(39)&amp;$A1736&amp;CHAR(39)&amp;"!r"&amp;$B1736&amp;"c"&amp;$C1736,0),"dd-mmm-yyyy"),(INDIRECT(CHAR(39)&amp;$A1736&amp;CHAR(39)&amp;"!r"&amp;$B1736&amp;"c"&amp;$C1736,0)))</f>
        <v>0.0827</v>
      </c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</row>
    <row r="1737" ht="13.5" customHeight="1">
      <c r="A1737" s="26" t="s">
        <v>785</v>
      </c>
      <c r="B1737" s="26">
        <f t="shared" si="37"/>
        <v>18</v>
      </c>
      <c r="C1737" s="26">
        <f t="shared" si="11"/>
        <v>7</v>
      </c>
      <c r="D1737" s="26"/>
      <c r="E1737" s="26">
        <f>plan_id</f>
        <v>510</v>
      </c>
      <c r="F1737" s="26">
        <f t="shared" si="1"/>
        <v>2015</v>
      </c>
      <c r="G1737" s="26">
        <f>VLOOKUP(INDIRECT(CHAR(39)&amp;$A1737&amp;CHAR(39)&amp;"!r2c"&amp;$C1737,0),variables,2,0)</f>
        <v>10926</v>
      </c>
      <c r="H1737" s="31">
        <f t="array" ref="H1737">IF(AND(G1737&gt;=10861,G1737&lt;=10863),TEXT(INDIRECT(CHAR(39)&amp;$A1737&amp;CHAR(39)&amp;"!r"&amp;$B1737&amp;"c"&amp;$C1737,0),"dd-mmm-yyyy"),(INDIRECT(CHAR(39)&amp;$A1737&amp;CHAR(39)&amp;"!r"&amp;$B1737&amp;"c"&amp;$C1737,0)))</f>
        <v>0.0981</v>
      </c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</row>
    <row r="1738" ht="13.5" customHeight="1">
      <c r="A1738" s="26" t="s">
        <v>785</v>
      </c>
      <c r="B1738" s="26">
        <f t="shared" si="37"/>
        <v>18</v>
      </c>
      <c r="C1738" s="26">
        <f t="shared" si="11"/>
        <v>8</v>
      </c>
      <c r="D1738" s="26"/>
      <c r="E1738" s="26">
        <f>plan_id</f>
        <v>510</v>
      </c>
      <c r="F1738" s="26">
        <f t="shared" si="1"/>
        <v>2015</v>
      </c>
      <c r="G1738" s="26">
        <f>VLOOKUP(INDIRECT(CHAR(39)&amp;$A1738&amp;CHAR(39)&amp;"!r2c"&amp;$C1738,0),variables,2,0)</f>
        <v>10704</v>
      </c>
      <c r="H1738" s="29">
        <f t="array" ref="H1738">IF(AND(G1738&gt;=10861,G1738&lt;=10863),TEXT(INDIRECT(CHAR(39)&amp;$A1738&amp;CHAR(39)&amp;"!r"&amp;$B1738&amp;"c"&amp;$C1738,0),"dd-mmm-yyyy"),(INDIRECT(CHAR(39)&amp;$A1738&amp;CHAR(39)&amp;"!r"&amp;$B1738&amp;"c"&amp;$C1738,0)))</f>
        <v>3283715000</v>
      </c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</row>
    <row r="1739" ht="13.5" customHeight="1">
      <c r="A1739" s="26" t="s">
        <v>785</v>
      </c>
      <c r="B1739" s="26">
        <f t="shared" si="37"/>
        <v>18</v>
      </c>
      <c r="C1739" s="26">
        <f t="shared" si="11"/>
        <v>9</v>
      </c>
      <c r="D1739" s="26"/>
      <c r="E1739" s="26">
        <f>plan_id</f>
        <v>510</v>
      </c>
      <c r="F1739" s="26">
        <f t="shared" si="1"/>
        <v>2015</v>
      </c>
      <c r="G1739" s="26">
        <f>VLOOKUP(INDIRECT(CHAR(39)&amp;$A1739&amp;CHAR(39)&amp;"!r2c"&amp;$C1739,0),variables,2,0)</f>
        <v>10928</v>
      </c>
      <c r="H1739" s="31" t="str">
        <f t="array" ref="H1739">IF(AND(G1739&gt;=10861,G1739&lt;=10863),TEXT(INDIRECT(CHAR(39)&amp;$A1739&amp;CHAR(39)&amp;"!r"&amp;$B1739&amp;"c"&amp;$C1739,0),"dd-mmm-yyyy"),(INDIRECT(CHAR(39)&amp;$A1739&amp;CHAR(39)&amp;"!r"&amp;$B1739&amp;"c"&amp;$C1739,0)))</f>
        <v/>
      </c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  <c r="V1739" s="26"/>
      <c r="W1739" s="26"/>
      <c r="X1739" s="26"/>
      <c r="Y1739" s="26"/>
      <c r="Z1739" s="26"/>
    </row>
    <row r="1740" ht="13.5" customHeight="1">
      <c r="A1740" s="26" t="s">
        <v>785</v>
      </c>
      <c r="B1740" s="26">
        <f t="shared" si="37"/>
        <v>18</v>
      </c>
      <c r="C1740" s="26">
        <f t="shared" si="11"/>
        <v>10</v>
      </c>
      <c r="D1740" s="26"/>
      <c r="E1740" s="26">
        <f>plan_id</f>
        <v>510</v>
      </c>
      <c r="F1740" s="26">
        <f t="shared" si="1"/>
        <v>2015</v>
      </c>
      <c r="G1740" s="26">
        <f>VLOOKUP(INDIRECT(CHAR(39)&amp;$A1740&amp;CHAR(39)&amp;"!r2c"&amp;$C1740,0),variables,2,0)</f>
        <v>10929</v>
      </c>
      <c r="H1740" s="31">
        <f t="array" ref="H1740">IF(AND(G1740&gt;=10861,G1740&lt;=10863),TEXT(INDIRECT(CHAR(39)&amp;$A1740&amp;CHAR(39)&amp;"!r"&amp;$B1740&amp;"c"&amp;$C1740,0),"dd-mmm-yyyy"),(INDIRECT(CHAR(39)&amp;$A1740&amp;CHAR(39)&amp;"!r"&amp;$B1740&amp;"c"&amp;$C1740,0)))</f>
        <v>0.3086</v>
      </c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6"/>
      <c r="V1740" s="26"/>
      <c r="W1740" s="26"/>
      <c r="X1740" s="26"/>
      <c r="Y1740" s="26"/>
      <c r="Z1740" s="26"/>
    </row>
    <row r="1741" ht="13.5" customHeight="1">
      <c r="A1741" s="26" t="s">
        <v>785</v>
      </c>
      <c r="B1741" s="26">
        <f t="shared" si="37"/>
        <v>18</v>
      </c>
      <c r="C1741" s="26">
        <f t="shared" si="11"/>
        <v>11</v>
      </c>
      <c r="D1741" s="26"/>
      <c r="E1741" s="26">
        <f>plan_id</f>
        <v>510</v>
      </c>
      <c r="F1741" s="26">
        <f t="shared" si="1"/>
        <v>2015</v>
      </c>
      <c r="G1741" s="26">
        <f>VLOOKUP(INDIRECT(CHAR(39)&amp;$A1741&amp;CHAR(39)&amp;"!r2c"&amp;$C1741,0),variables,2,0)</f>
        <v>10930</v>
      </c>
      <c r="H1741" s="31" t="str">
        <f t="array" ref="H1741">IF(AND(G1741&gt;=10861,G1741&lt;=10863),TEXT(INDIRECT(CHAR(39)&amp;$A1741&amp;CHAR(39)&amp;"!r"&amp;$B1741&amp;"c"&amp;$C1741,0),"dd-mmm-yyyy"),(INDIRECT(CHAR(39)&amp;$A1741&amp;CHAR(39)&amp;"!r"&amp;$B1741&amp;"c"&amp;$C1741,0)))</f>
        <v/>
      </c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</row>
    <row r="1742" ht="13.5" customHeight="1">
      <c r="A1742" s="26" t="s">
        <v>785</v>
      </c>
      <c r="B1742" s="26">
        <f t="shared" si="37"/>
        <v>18</v>
      </c>
      <c r="C1742" s="26">
        <f t="shared" si="11"/>
        <v>12</v>
      </c>
      <c r="D1742" s="26"/>
      <c r="E1742" s="26">
        <f>plan_id</f>
        <v>510</v>
      </c>
      <c r="F1742" s="26">
        <f t="shared" si="1"/>
        <v>2015</v>
      </c>
      <c r="G1742" s="26">
        <f>VLOOKUP(INDIRECT(CHAR(39)&amp;$A1742&amp;CHAR(39)&amp;"!r2c"&amp;$C1742,0),variables,2,0)</f>
        <v>10705</v>
      </c>
      <c r="H1742" s="29">
        <f t="array" ref="H1742">IF(AND(G1742&gt;=10861,G1742&lt;=10863),TEXT(INDIRECT(CHAR(39)&amp;$A1742&amp;CHAR(39)&amp;"!r"&amp;$B1742&amp;"c"&amp;$C1742,0),"dd-mmm-yyyy"),(INDIRECT(CHAR(39)&amp;$A1742&amp;CHAR(39)&amp;"!r"&amp;$B1742&amp;"c"&amp;$C1742,0)))</f>
        <v>935451049</v>
      </c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6"/>
      <c r="V1742" s="26"/>
      <c r="W1742" s="26"/>
      <c r="X1742" s="26"/>
      <c r="Y1742" s="26"/>
      <c r="Z1742" s="26"/>
    </row>
    <row r="1743" ht="13.5" customHeight="1">
      <c r="A1743" s="26" t="s">
        <v>785</v>
      </c>
      <c r="B1743" s="26">
        <f t="shared" si="37"/>
        <v>18</v>
      </c>
      <c r="C1743" s="26">
        <f t="shared" si="11"/>
        <v>13</v>
      </c>
      <c r="D1743" s="26"/>
      <c r="E1743" s="26">
        <f>plan_id</f>
        <v>510</v>
      </c>
      <c r="F1743" s="26">
        <f t="shared" si="1"/>
        <v>2015</v>
      </c>
      <c r="G1743" s="26">
        <f>VLOOKUP(INDIRECT(CHAR(39)&amp;$A1743&amp;CHAR(39)&amp;"!r2c"&amp;$C1743,0),variables,2,0)</f>
        <v>10842</v>
      </c>
      <c r="H1743" s="29">
        <f t="array" ref="H1743">IF(AND(G1743&gt;=10861,G1743&lt;=10863),TEXT(INDIRECT(CHAR(39)&amp;$A1743&amp;CHAR(39)&amp;"!r"&amp;$B1743&amp;"c"&amp;$C1743,0),"dd-mmm-yyyy"),(INDIRECT(CHAR(39)&amp;$A1743&amp;CHAR(39)&amp;"!r"&amp;$B1743&amp;"c"&amp;$C1743,0)))</f>
        <v>3986583351</v>
      </c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  <c r="V1743" s="26"/>
      <c r="W1743" s="26"/>
      <c r="X1743" s="26"/>
      <c r="Y1743" s="26"/>
      <c r="Z1743" s="26"/>
    </row>
    <row r="1744" ht="13.5" customHeight="1">
      <c r="A1744" s="26" t="s">
        <v>785</v>
      </c>
      <c r="B1744" s="26">
        <f t="shared" si="37"/>
        <v>18</v>
      </c>
      <c r="C1744" s="26">
        <f t="shared" si="11"/>
        <v>14</v>
      </c>
      <c r="D1744" s="26"/>
      <c r="E1744" s="26">
        <f>plan_id</f>
        <v>510</v>
      </c>
      <c r="F1744" s="26">
        <f t="shared" si="1"/>
        <v>2015</v>
      </c>
      <c r="G1744" s="26">
        <f>VLOOKUP(INDIRECT(CHAR(39)&amp;$A1744&amp;CHAR(39)&amp;"!r2c"&amp;$C1744,0),variables,2,0)</f>
        <v>10843</v>
      </c>
      <c r="H1744" s="31">
        <f t="array" ref="H1744">IF(AND(G1744&gt;=10861,G1744&lt;=10863),TEXT(INDIRECT(CHAR(39)&amp;$A1744&amp;CHAR(39)&amp;"!r"&amp;$B1744&amp;"c"&amp;$C1744,0),"dd-mmm-yyyy"),(INDIRECT(CHAR(39)&amp;$A1744&amp;CHAR(39)&amp;"!r"&amp;$B1744&amp;"c"&amp;$C1744,0)))</f>
        <v>0.0827</v>
      </c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6"/>
      <c r="T1744" s="26"/>
      <c r="U1744" s="26"/>
      <c r="V1744" s="26"/>
      <c r="W1744" s="26"/>
      <c r="X1744" s="26"/>
      <c r="Y1744" s="26"/>
      <c r="Z1744" s="26"/>
    </row>
    <row r="1745" ht="13.5" customHeight="1">
      <c r="A1745" s="26" t="s">
        <v>785</v>
      </c>
      <c r="B1745" s="26">
        <f t="shared" si="37"/>
        <v>18</v>
      </c>
      <c r="C1745" s="26">
        <f t="shared" si="11"/>
        <v>15</v>
      </c>
      <c r="D1745" s="26"/>
      <c r="E1745" s="26">
        <f>plan_id</f>
        <v>510</v>
      </c>
      <c r="F1745" s="26">
        <f t="shared" si="1"/>
        <v>2015</v>
      </c>
      <c r="G1745" s="26">
        <f>VLOOKUP(INDIRECT(CHAR(39)&amp;$A1745&amp;CHAR(39)&amp;"!r2c"&amp;$C1745,0),variables,2,0)</f>
        <v>10931</v>
      </c>
      <c r="H1745" s="31" t="str">
        <f t="array" ref="H1745">IF(AND(G1745&gt;=10861,G1745&lt;=10863),TEXT(INDIRECT(CHAR(39)&amp;$A1745&amp;CHAR(39)&amp;"!r"&amp;$B1745&amp;"c"&amp;$C1745,0),"dd-mmm-yyyy"),(INDIRECT(CHAR(39)&amp;$A1745&amp;CHAR(39)&amp;"!r"&amp;$B1745&amp;"c"&amp;$C1745,0)))</f>
        <v/>
      </c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  <c r="V1745" s="26"/>
      <c r="W1745" s="26"/>
      <c r="X1745" s="26"/>
      <c r="Y1745" s="26"/>
      <c r="Z1745" s="26"/>
    </row>
    <row r="1746" ht="13.5" customHeight="1">
      <c r="A1746" s="26" t="s">
        <v>785</v>
      </c>
      <c r="B1746" s="26">
        <f t="shared" si="37"/>
        <v>18</v>
      </c>
      <c r="C1746" s="26">
        <f t="shared" si="11"/>
        <v>16</v>
      </c>
      <c r="D1746" s="26"/>
      <c r="E1746" s="26">
        <f>plan_id</f>
        <v>510</v>
      </c>
      <c r="F1746" s="26">
        <f t="shared" si="1"/>
        <v>2015</v>
      </c>
      <c r="G1746" s="26">
        <f>VLOOKUP(INDIRECT(CHAR(39)&amp;$A1746&amp;CHAR(39)&amp;"!r2c"&amp;$C1746,0),variables,2,0)</f>
        <v>10932</v>
      </c>
      <c r="H1746" s="31" t="str">
        <f t="array" ref="H1746">IF(AND(G1746&gt;=10861,G1746&lt;=10863),TEXT(INDIRECT(CHAR(39)&amp;$A1746&amp;CHAR(39)&amp;"!r"&amp;$B1746&amp;"c"&amp;$C1746,0),"dd-mmm-yyyy"),(INDIRECT(CHAR(39)&amp;$A1746&amp;CHAR(39)&amp;"!r"&amp;$B1746&amp;"c"&amp;$C1746,0)))</f>
        <v/>
      </c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  <c r="V1746" s="26"/>
      <c r="W1746" s="26"/>
      <c r="X1746" s="26"/>
      <c r="Y1746" s="26"/>
      <c r="Z1746" s="26"/>
    </row>
    <row r="1747" ht="13.5" customHeight="1">
      <c r="A1747" s="26" t="s">
        <v>785</v>
      </c>
      <c r="B1747" s="26">
        <f t="shared" si="37"/>
        <v>18</v>
      </c>
      <c r="C1747" s="26">
        <f t="shared" si="11"/>
        <v>17</v>
      </c>
      <c r="D1747" s="26"/>
      <c r="E1747" s="26">
        <f>plan_id</f>
        <v>510</v>
      </c>
      <c r="F1747" s="26">
        <f t="shared" si="1"/>
        <v>2015</v>
      </c>
      <c r="G1747" s="26">
        <f>VLOOKUP(INDIRECT(CHAR(39)&amp;$A1747&amp;CHAR(39)&amp;"!r2c"&amp;$C1747,0),variables,2,0)</f>
        <v>10933</v>
      </c>
      <c r="H1747" s="31">
        <f t="array" ref="H1747">IF(AND(G1747&gt;=10861,G1747&lt;=10863),TEXT(INDIRECT(CHAR(39)&amp;$A1747&amp;CHAR(39)&amp;"!r"&amp;$B1747&amp;"c"&amp;$C1747,0),"dd-mmm-yyyy"),(INDIRECT(CHAR(39)&amp;$A1747&amp;CHAR(39)&amp;"!r"&amp;$B1747&amp;"c"&amp;$C1747,0)))</f>
        <v>0.3912</v>
      </c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  <c r="V1747" s="26"/>
      <c r="W1747" s="26"/>
      <c r="X1747" s="26"/>
      <c r="Y1747" s="26"/>
      <c r="Z1747" s="26"/>
    </row>
    <row r="1748" ht="13.5" customHeight="1">
      <c r="A1748" s="26" t="s">
        <v>785</v>
      </c>
      <c r="B1748" s="26">
        <f t="shared" si="37"/>
        <v>18</v>
      </c>
      <c r="C1748" s="26">
        <f t="shared" si="11"/>
        <v>18</v>
      </c>
      <c r="D1748" s="26"/>
      <c r="E1748" s="26">
        <f>plan_id</f>
        <v>510</v>
      </c>
      <c r="F1748" s="26">
        <f t="shared" si="1"/>
        <v>2015</v>
      </c>
      <c r="G1748" s="26">
        <f>VLOOKUP(INDIRECT(CHAR(39)&amp;$A1748&amp;CHAR(39)&amp;"!r2c"&amp;$C1748,0),variables,2,0)</f>
        <v>10934</v>
      </c>
      <c r="H1748" s="31">
        <f t="array" ref="H1748">IF(AND(G1748&gt;=10861,G1748&lt;=10863),TEXT(INDIRECT(CHAR(39)&amp;$A1748&amp;CHAR(39)&amp;"!r"&amp;$B1748&amp;"c"&amp;$C1748,0),"dd-mmm-yyyy"),(INDIRECT(CHAR(39)&amp;$A1748&amp;CHAR(39)&amp;"!r"&amp;$B1748&amp;"c"&amp;$C1748,0)))</f>
        <v>0.0981</v>
      </c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  <c r="V1748" s="26"/>
      <c r="W1748" s="26"/>
      <c r="X1748" s="26"/>
      <c r="Y1748" s="26"/>
      <c r="Z1748" s="26"/>
    </row>
    <row r="1749" ht="13.5" customHeight="1">
      <c r="A1749" s="26" t="s">
        <v>785</v>
      </c>
      <c r="B1749" s="26">
        <f t="shared" si="37"/>
        <v>18</v>
      </c>
      <c r="C1749" s="26">
        <f t="shared" si="11"/>
        <v>19</v>
      </c>
      <c r="D1749" s="26"/>
      <c r="E1749" s="26">
        <f>plan_id</f>
        <v>510</v>
      </c>
      <c r="F1749" s="26">
        <f t="shared" si="1"/>
        <v>2015</v>
      </c>
      <c r="G1749" s="26">
        <f>VLOOKUP(INDIRECT(CHAR(39)&amp;$A1749&amp;CHAR(39)&amp;"!r2c"&amp;$C1749,0),variables,2,0)</f>
        <v>10935</v>
      </c>
      <c r="H1749" s="28" t="str">
        <f t="array" ref="H1749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  <c r="V1749" s="26"/>
      <c r="W1749" s="26"/>
      <c r="X1749" s="26"/>
      <c r="Y1749" s="26"/>
      <c r="Z1749" s="26"/>
    </row>
    <row r="1750" ht="13.5" customHeight="1">
      <c r="A1750" s="26" t="s">
        <v>785</v>
      </c>
      <c r="B1750" s="26">
        <f t="shared" si="37"/>
        <v>18</v>
      </c>
      <c r="C1750" s="26">
        <f t="shared" si="11"/>
        <v>20</v>
      </c>
      <c r="D1750" s="26"/>
      <c r="E1750" s="26">
        <f>plan_id</f>
        <v>510</v>
      </c>
      <c r="F1750" s="26">
        <f t="shared" si="1"/>
        <v>2015</v>
      </c>
      <c r="G1750" s="26">
        <f>VLOOKUP(INDIRECT(CHAR(39)&amp;$A1750&amp;CHAR(39)&amp;"!r2c"&amp;$C1750,0),variables,2,0)</f>
        <v>10937</v>
      </c>
      <c r="H1750" s="31" t="str">
        <f t="array" ref="H1750">IF(AND(G1750&gt;=10861,G1750&lt;=10863),TEXT(INDIRECT(CHAR(39)&amp;$A1750&amp;CHAR(39)&amp;"!r"&amp;$B1750&amp;"c"&amp;$C1750,0),"dd-mmm-yyyy"),(INDIRECT(CHAR(39)&amp;$A1750&amp;CHAR(39)&amp;"!r"&amp;$B1750&amp;"c"&amp;$C1750,0)))</f>
        <v/>
      </c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</row>
    <row r="1751" ht="13.5" customHeight="1">
      <c r="A1751" s="26" t="s">
        <v>785</v>
      </c>
      <c r="B1751" s="26">
        <f t="shared" si="37"/>
        <v>18</v>
      </c>
      <c r="C1751" s="26">
        <f t="shared" si="11"/>
        <v>21</v>
      </c>
      <c r="D1751" s="26"/>
      <c r="E1751" s="26">
        <f>plan_id</f>
        <v>510</v>
      </c>
      <c r="F1751" s="26">
        <f t="shared" si="1"/>
        <v>2015</v>
      </c>
      <c r="G1751" s="26">
        <f>VLOOKUP(INDIRECT(CHAR(39)&amp;$A1751&amp;CHAR(39)&amp;"!r2c"&amp;$C1751,0),variables,2,0)</f>
        <v>10938</v>
      </c>
      <c r="H1751" s="31" t="str">
        <f t="array" ref="H1751">IF(AND(G1751&gt;=10861,G1751&lt;=10863),TEXT(INDIRECT(CHAR(39)&amp;$A1751&amp;CHAR(39)&amp;"!r"&amp;$B1751&amp;"c"&amp;$C1751,0),"dd-mmm-yyyy"),(INDIRECT(CHAR(39)&amp;$A1751&amp;CHAR(39)&amp;"!r"&amp;$B1751&amp;"c"&amp;$C1751,0)))</f>
        <v/>
      </c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  <c r="V1751" s="26"/>
      <c r="W1751" s="26"/>
      <c r="X1751" s="26"/>
      <c r="Y1751" s="26"/>
      <c r="Z1751" s="26"/>
    </row>
    <row r="1752" ht="13.5" customHeight="1">
      <c r="A1752" s="26" t="s">
        <v>785</v>
      </c>
      <c r="B1752" s="26">
        <f t="shared" si="37"/>
        <v>18</v>
      </c>
      <c r="C1752" s="26">
        <f t="shared" si="11"/>
        <v>22</v>
      </c>
      <c r="D1752" s="26"/>
      <c r="E1752" s="26">
        <f>plan_id</f>
        <v>510</v>
      </c>
      <c r="F1752" s="26">
        <f t="shared" si="1"/>
        <v>2015</v>
      </c>
      <c r="G1752" s="26">
        <f>VLOOKUP(INDIRECT(CHAR(39)&amp;$A1752&amp;CHAR(39)&amp;"!r2c"&amp;$C1752,0),variables,2,0)</f>
        <v>11007</v>
      </c>
      <c r="H1752" s="28" t="str">
        <f t="array" ref="H1752">IF(AND(G1752&gt;=10861,G1752&lt;=10863),TEXT(INDIRECT(CHAR(39)&amp;$A1752&amp;CHAR(39)&amp;"!r"&amp;$B1752&amp;"c"&amp;$C1752,0),"dd-mmm-yyyy"),(INDIRECT(CHAR(39)&amp;$A1752&amp;CHAR(39)&amp;"!r"&amp;$B1752&amp;"c"&amp;$C1752,0)))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6"/>
      <c r="V1752" s="26"/>
      <c r="W1752" s="26"/>
      <c r="X1752" s="26"/>
      <c r="Y1752" s="26"/>
      <c r="Z1752" s="26"/>
    </row>
    <row r="1753" ht="13.5" customHeight="1">
      <c r="A1753" s="26" t="s">
        <v>785</v>
      </c>
      <c r="B1753" s="26">
        <f t="shared" si="37"/>
        <v>18</v>
      </c>
      <c r="C1753" s="26">
        <f t="shared" si="11"/>
        <v>23</v>
      </c>
      <c r="D1753" s="26"/>
      <c r="E1753" s="26">
        <f>plan_id</f>
        <v>510</v>
      </c>
      <c r="F1753" s="26">
        <f t="shared" si="1"/>
        <v>2015</v>
      </c>
      <c r="G1753" s="26">
        <f>VLOOKUP(INDIRECT(CHAR(39)&amp;$A1753&amp;CHAR(39)&amp;"!r2c"&amp;$C1753,0),variables,2,0)</f>
        <v>10941</v>
      </c>
      <c r="H1753" s="28" t="str">
        <f t="array" ref="H1753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  <c r="V1753" s="26"/>
      <c r="W1753" s="26"/>
      <c r="X1753" s="26"/>
      <c r="Y1753" s="26"/>
      <c r="Z1753" s="26"/>
    </row>
    <row r="1754" ht="13.5" customHeight="1">
      <c r="A1754" s="26" t="s">
        <v>785</v>
      </c>
      <c r="B1754" s="26">
        <f t="shared" si="37"/>
        <v>18</v>
      </c>
      <c r="C1754" s="26">
        <f t="shared" si="11"/>
        <v>24</v>
      </c>
      <c r="D1754" s="26"/>
      <c r="E1754" s="26">
        <f>plan_id</f>
        <v>510</v>
      </c>
      <c r="F1754" s="26">
        <f t="shared" si="1"/>
        <v>2015</v>
      </c>
      <c r="G1754" s="26">
        <f>VLOOKUP(INDIRECT(CHAR(39)&amp;$A1754&amp;CHAR(39)&amp;"!r2c"&amp;$C1754,0),variables,2,0)</f>
        <v>10942</v>
      </c>
      <c r="H1754" s="28" t="str">
        <f t="array" ref="H1754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  <c r="V1754" s="26"/>
      <c r="W1754" s="26"/>
      <c r="X1754" s="26"/>
      <c r="Y1754" s="26"/>
      <c r="Z1754" s="26"/>
    </row>
    <row r="1755" ht="13.5" customHeight="1">
      <c r="A1755" s="26" t="s">
        <v>785</v>
      </c>
      <c r="B1755" s="26">
        <f t="shared" si="37"/>
        <v>18</v>
      </c>
      <c r="C1755" s="26">
        <f t="shared" si="11"/>
        <v>25</v>
      </c>
      <c r="D1755" s="26"/>
      <c r="E1755" s="26">
        <f>plan_id</f>
        <v>510</v>
      </c>
      <c r="F1755" s="26">
        <f t="shared" si="1"/>
        <v>2015</v>
      </c>
      <c r="G1755" s="26">
        <f>VLOOKUP(INDIRECT(CHAR(39)&amp;$A1755&amp;CHAR(39)&amp;"!r2c"&amp;$C1755,0),variables,2,0)</f>
        <v>10701</v>
      </c>
      <c r="H1755" s="31" t="str">
        <f t="array" ref="H1755">IF(AND(G1755&gt;=10861,G1755&lt;=10863),TEXT(INDIRECT(CHAR(39)&amp;$A1755&amp;CHAR(39)&amp;"!r"&amp;$B1755&amp;"c"&amp;$C1755,0),"dd-mmm-yyyy"),(INDIRECT(CHAR(39)&amp;$A1755&amp;CHAR(39)&amp;"!r"&amp;$B1755&amp;"c"&amp;$C1755,0)))</f>
        <v>Tier 1: 3.00% compounded, Tier 2: 1.4% not compounded (lesser of 3% or 1/2 CPI increase, but not less than zero)</v>
      </c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  <c r="V1755" s="26"/>
      <c r="W1755" s="26"/>
      <c r="X1755" s="26"/>
      <c r="Y1755" s="26"/>
      <c r="Z1755" s="26"/>
    </row>
    <row r="1756" ht="13.5" customHeight="1">
      <c r="A1756" s="26" t="s">
        <v>785</v>
      </c>
      <c r="B1756" s="26">
        <f t="shared" si="37"/>
        <v>18</v>
      </c>
      <c r="C1756" s="26">
        <f t="shared" si="11"/>
        <v>26</v>
      </c>
      <c r="D1756" s="26"/>
      <c r="E1756" s="26">
        <f>plan_id</f>
        <v>510</v>
      </c>
      <c r="F1756" s="26">
        <f t="shared" si="1"/>
        <v>2015</v>
      </c>
      <c r="G1756" s="26">
        <f>VLOOKUP(INDIRECT(CHAR(39)&amp;$A1756&amp;CHAR(39)&amp;"!r2c"&amp;$C1756,0),variables,2,0)</f>
        <v>10702</v>
      </c>
      <c r="H1756" s="31" t="str">
        <f t="array" ref="H1756">IF(AND(G1756&gt;=10861,G1756&lt;=10863),TEXT(INDIRECT(CHAR(39)&amp;$A1756&amp;CHAR(39)&amp;"!r"&amp;$B1756&amp;"c"&amp;$C1756,0),"dd-mmm-yyyy"),(INDIRECT(CHAR(39)&amp;$A1756&amp;CHAR(39)&amp;"!r"&amp;$B1756&amp;"c"&amp;$C1756,0)))</f>
        <v/>
      </c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  <c r="V1756" s="26"/>
      <c r="W1756" s="26"/>
      <c r="X1756" s="26"/>
      <c r="Y1756" s="26"/>
      <c r="Z1756" s="26"/>
    </row>
    <row r="1757" ht="13.5" customHeight="1">
      <c r="A1757" s="26" t="s">
        <v>785</v>
      </c>
      <c r="B1757" s="26">
        <f t="shared" si="37"/>
        <v>18</v>
      </c>
      <c r="C1757" s="26">
        <f t="shared" si="11"/>
        <v>27</v>
      </c>
      <c r="D1757" s="26"/>
      <c r="E1757" s="26">
        <f>plan_id</f>
        <v>510</v>
      </c>
      <c r="F1757" s="26">
        <f t="shared" si="1"/>
        <v>2015</v>
      </c>
      <c r="G1757" s="26">
        <f>VLOOKUP(INDIRECT(CHAR(39)&amp;$A1757&amp;CHAR(39)&amp;"!r2c"&amp;$C1757,0),variables,2,0)</f>
        <v>10943</v>
      </c>
      <c r="H1757" s="31" t="str">
        <f t="array" ref="H1757">IF(AND(G1757&gt;=10861,G1757&lt;=10863),TEXT(INDIRECT(CHAR(39)&amp;$A1757&amp;CHAR(39)&amp;"!r"&amp;$B1757&amp;"c"&amp;$C1757,0),"dd-mmm-yyyy"),(INDIRECT(CHAR(39)&amp;$A1757&amp;CHAR(39)&amp;"!r"&amp;$B1757&amp;"c"&amp;$C1757,0)))</f>
        <v/>
      </c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  <c r="V1757" s="26"/>
      <c r="W1757" s="26"/>
      <c r="X1757" s="26"/>
      <c r="Y1757" s="26"/>
      <c r="Z1757" s="26"/>
    </row>
    <row r="1758" ht="13.5" customHeight="1">
      <c r="A1758" s="26" t="s">
        <v>785</v>
      </c>
      <c r="B1758" s="26">
        <f t="shared" si="37"/>
        <v>18</v>
      </c>
      <c r="C1758" s="26">
        <f t="shared" si="11"/>
        <v>28</v>
      </c>
      <c r="D1758" s="26"/>
      <c r="E1758" s="26">
        <f>plan_id</f>
        <v>510</v>
      </c>
      <c r="F1758" s="26">
        <f t="shared" si="1"/>
        <v>2015</v>
      </c>
      <c r="G1758" s="26">
        <f>VLOOKUP(INDIRECT(CHAR(39)&amp;$A1758&amp;CHAR(39)&amp;"!r2c"&amp;$C1758,0),variables,2,0)</f>
        <v>10944</v>
      </c>
      <c r="H1758" s="28" t="str">
        <f t="array" ref="H1758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6"/>
      <c r="V1758" s="26"/>
      <c r="W1758" s="26"/>
      <c r="X1758" s="26"/>
      <c r="Y1758" s="26"/>
      <c r="Z1758" s="26"/>
    </row>
    <row r="1759" ht="13.5" customHeight="1">
      <c r="A1759" s="26" t="s">
        <v>785</v>
      </c>
      <c r="B1759" s="26">
        <f t="shared" si="37"/>
        <v>18</v>
      </c>
      <c r="C1759" s="26">
        <f t="shared" si="11"/>
        <v>29</v>
      </c>
      <c r="D1759" s="26"/>
      <c r="E1759" s="26">
        <f>plan_id</f>
        <v>510</v>
      </c>
      <c r="F1759" s="26">
        <f t="shared" si="1"/>
        <v>2015</v>
      </c>
      <c r="G1759" s="26">
        <f>VLOOKUP(INDIRECT(CHAR(39)&amp;$A1759&amp;CHAR(39)&amp;"!r2c"&amp;$C1759,0),variables,2,0)</f>
        <v>10945</v>
      </c>
      <c r="H1759" s="28" t="str">
        <f t="array" ref="H1759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  <c r="V1759" s="26"/>
      <c r="W1759" s="26"/>
      <c r="X1759" s="26"/>
      <c r="Y1759" s="26"/>
      <c r="Z1759" s="26"/>
    </row>
    <row r="1760" ht="13.5" customHeight="1">
      <c r="A1760" s="26" t="s">
        <v>785</v>
      </c>
      <c r="B1760" s="26">
        <f t="shared" si="37"/>
        <v>18</v>
      </c>
      <c r="C1760" s="26">
        <f t="shared" si="11"/>
        <v>30</v>
      </c>
      <c r="D1760" s="26"/>
      <c r="E1760" s="26">
        <f>plan_id</f>
        <v>510</v>
      </c>
      <c r="F1760" s="26">
        <f t="shared" si="1"/>
        <v>2015</v>
      </c>
      <c r="G1760" s="26">
        <f>VLOOKUP(INDIRECT(CHAR(39)&amp;$A1760&amp;CHAR(39)&amp;"!r2c"&amp;$C1760,0),variables,2,0)</f>
        <v>10947</v>
      </c>
      <c r="H1760" s="28" t="str">
        <f t="array" ref="H1760">IF(AND(G1760&gt;=10861,G1760&lt;=10863),TEXT(INDIRECT(CHAR(39)&amp;$A1760&amp;CHAR(39)&amp;"!r"&amp;$B1760&amp;"c"&amp;$C1760,0),"dd-mmm-yyyy"),(INDIRECT(CHAR(39)&amp;$A1760&amp;CHAR(39)&amp;"!r"&amp;$B1760&amp;"c"&amp;$C1760,0)))</f>
        <v/>
      </c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6"/>
      <c r="T1760" s="26"/>
      <c r="U1760" s="26"/>
      <c r="V1760" s="26"/>
      <c r="W1760" s="26"/>
      <c r="X1760" s="26"/>
      <c r="Y1760" s="26"/>
      <c r="Z1760" s="26"/>
    </row>
    <row r="1761" ht="13.5" customHeight="1">
      <c r="A1761" s="26" t="s">
        <v>785</v>
      </c>
      <c r="B1761" s="26">
        <f t="shared" si="37"/>
        <v>18</v>
      </c>
      <c r="C1761" s="26">
        <f t="shared" si="11"/>
        <v>31</v>
      </c>
      <c r="D1761" s="26"/>
      <c r="E1761" s="26">
        <f>plan_id</f>
        <v>510</v>
      </c>
      <c r="F1761" s="26">
        <f t="shared" si="1"/>
        <v>2015</v>
      </c>
      <c r="G1761" s="26">
        <f>VLOOKUP(INDIRECT(CHAR(39)&amp;$A1761&amp;CHAR(39)&amp;"!r2c"&amp;$C1761,0),variables,2,0)</f>
        <v>10948</v>
      </c>
      <c r="H1761" s="28" t="str">
        <f t="array" ref="H176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</row>
    <row r="1762" ht="13.5" customHeight="1">
      <c r="A1762" s="26" t="s">
        <v>785</v>
      </c>
      <c r="B1762" s="26">
        <f t="shared" si="37"/>
        <v>18</v>
      </c>
      <c r="C1762" s="26">
        <f t="shared" si="11"/>
        <v>32</v>
      </c>
      <c r="D1762" s="26"/>
      <c r="E1762" s="26">
        <f>plan_id</f>
        <v>510</v>
      </c>
      <c r="F1762" s="26">
        <f t="shared" si="1"/>
        <v>2015</v>
      </c>
      <c r="G1762" s="26">
        <f>VLOOKUP(INDIRECT(CHAR(39)&amp;$A1762&amp;CHAR(39)&amp;"!r2c"&amp;$C1762,0),variables,2,0)</f>
        <v>10949</v>
      </c>
      <c r="H1762" s="28" t="str">
        <f t="array" ref="H1762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  <c r="S1762" s="26"/>
      <c r="T1762" s="26"/>
      <c r="U1762" s="26"/>
      <c r="V1762" s="26"/>
      <c r="W1762" s="26"/>
      <c r="X1762" s="26"/>
      <c r="Y1762" s="26"/>
      <c r="Z1762" s="26"/>
    </row>
    <row r="1763" ht="13.5" customHeight="1">
      <c r="A1763" s="26" t="s">
        <v>785</v>
      </c>
      <c r="B1763" s="26">
        <f t="shared" si="37"/>
        <v>18</v>
      </c>
      <c r="C1763" s="26">
        <f t="shared" si="11"/>
        <v>33</v>
      </c>
      <c r="D1763" s="26"/>
      <c r="E1763" s="26">
        <f>plan_id</f>
        <v>510</v>
      </c>
      <c r="F1763" s="26">
        <f t="shared" si="1"/>
        <v>2015</v>
      </c>
      <c r="G1763" s="26">
        <f>VLOOKUP(INDIRECT(CHAR(39)&amp;$A1763&amp;CHAR(39)&amp;"!r2c"&amp;$C1763,0),variables,2,0)</f>
        <v>10951</v>
      </c>
      <c r="H1763" s="28" t="str">
        <f t="array" ref="H1763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  <c r="S1763" s="26"/>
      <c r="T1763" s="26"/>
      <c r="U1763" s="26"/>
      <c r="V1763" s="26"/>
      <c r="W1763" s="26"/>
      <c r="X1763" s="26"/>
      <c r="Y1763" s="26"/>
      <c r="Z1763" s="26"/>
    </row>
    <row r="1764" ht="13.5" customHeight="1">
      <c r="A1764" s="26" t="s">
        <v>785</v>
      </c>
      <c r="B1764" s="26">
        <f t="shared" si="37"/>
        <v>18</v>
      </c>
      <c r="C1764" s="26">
        <f t="shared" si="11"/>
        <v>34</v>
      </c>
      <c r="D1764" s="26"/>
      <c r="E1764" s="26">
        <f>plan_id</f>
        <v>510</v>
      </c>
      <c r="F1764" s="26">
        <f t="shared" si="1"/>
        <v>2015</v>
      </c>
      <c r="G1764" s="26">
        <f>VLOOKUP(INDIRECT(CHAR(39)&amp;$A1764&amp;CHAR(39)&amp;"!r2c"&amp;$C1764,0),variables,2,0)</f>
        <v>10950</v>
      </c>
      <c r="H1764" s="28" t="str">
        <f t="array" ref="H1764">IF(AND(G1764&gt;=10861,G1764&lt;=10863),TEXT(INDIRECT(CHAR(39)&amp;$A1764&amp;CHAR(39)&amp;"!r"&amp;$B1764&amp;"c"&amp;$C1764,0),"dd-mmm-yyyy"),(INDIRECT(CHAR(39)&amp;$A1764&amp;CHAR(39)&amp;"!r"&amp;$B1764&amp;"c"&amp;$C1764,0)))</f>
        <v/>
      </c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  <c r="S1764" s="26"/>
      <c r="T1764" s="26"/>
      <c r="U1764" s="26"/>
      <c r="V1764" s="26"/>
      <c r="W1764" s="26"/>
      <c r="X1764" s="26"/>
      <c r="Y1764" s="26"/>
      <c r="Z1764" s="26"/>
    </row>
    <row r="1765" ht="13.5" customHeight="1">
      <c r="A1765" s="26" t="s">
        <v>785</v>
      </c>
      <c r="B1765" s="26">
        <f t="shared" si="37"/>
        <v>18</v>
      </c>
      <c r="C1765" s="26">
        <f t="shared" si="11"/>
        <v>35</v>
      </c>
      <c r="D1765" s="26"/>
      <c r="E1765" s="26">
        <f>plan_id</f>
        <v>510</v>
      </c>
      <c r="F1765" s="26">
        <f t="shared" si="1"/>
        <v>2015</v>
      </c>
      <c r="G1765" s="26">
        <f>VLOOKUP(INDIRECT(CHAR(39)&amp;$A1765&amp;CHAR(39)&amp;"!r2c"&amp;$C1765,0),variables,2,0)</f>
        <v>10954</v>
      </c>
      <c r="H1765" s="31">
        <f t="array" ref="H1765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  <c r="S1765" s="26"/>
      <c r="T1765" s="26"/>
      <c r="U1765" s="26"/>
      <c r="V1765" s="26"/>
      <c r="W1765" s="26"/>
      <c r="X1765" s="26"/>
      <c r="Y1765" s="26"/>
      <c r="Z1765" s="26"/>
    </row>
    <row r="1766" ht="13.5" customHeight="1">
      <c r="A1766" s="26" t="s">
        <v>785</v>
      </c>
      <c r="B1766" s="26">
        <f t="shared" si="37"/>
        <v>18</v>
      </c>
      <c r="C1766" s="26">
        <f t="shared" si="11"/>
        <v>36</v>
      </c>
      <c r="D1766" s="26"/>
      <c r="E1766" s="26">
        <f>plan_id</f>
        <v>510</v>
      </c>
      <c r="F1766" s="26">
        <f t="shared" si="1"/>
        <v>2015</v>
      </c>
      <c r="G1766" s="26">
        <f>VLOOKUP(INDIRECT(CHAR(39)&amp;$A1766&amp;CHAR(39)&amp;"!r2c"&amp;$C1766,0),variables,2,0)</f>
        <v>10955</v>
      </c>
      <c r="H1766" s="31">
        <f t="array" ref="H1766">IF(AND(G1766&gt;=10861,G1766&lt;=10863),TEXT(INDIRECT(CHAR(39)&amp;$A1766&amp;CHAR(39)&amp;"!r"&amp;$B1766&amp;"c"&amp;$C1766,0),"dd-mmm-yyyy"),(INDIRECT(CHAR(39)&amp;$A1766&amp;CHAR(39)&amp;"!r"&amp;$B1766&amp;"c"&amp;$C1766,0)))</f>
        <v>0.08</v>
      </c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6"/>
      <c r="T1766" s="26"/>
      <c r="U1766" s="26"/>
      <c r="V1766" s="26"/>
      <c r="W1766" s="26"/>
      <c r="X1766" s="26"/>
      <c r="Y1766" s="26"/>
      <c r="Z1766" s="26"/>
    </row>
    <row r="1767" ht="13.5" customHeight="1">
      <c r="A1767" s="26" t="s">
        <v>785</v>
      </c>
      <c r="B1767" s="26">
        <f t="shared" si="37"/>
        <v>18</v>
      </c>
      <c r="C1767" s="26">
        <f t="shared" si="11"/>
        <v>37</v>
      </c>
      <c r="D1767" s="26"/>
      <c r="E1767" s="26">
        <f>plan_id</f>
        <v>510</v>
      </c>
      <c r="F1767" s="26">
        <f t="shared" si="1"/>
        <v>2015</v>
      </c>
      <c r="G1767" s="26">
        <f>VLOOKUP(INDIRECT(CHAR(39)&amp;$A1767&amp;CHAR(39)&amp;"!r2c"&amp;$C1767,0),variables,2,0)</f>
        <v>10956</v>
      </c>
      <c r="H1767" s="31" t="str">
        <f t="array" ref="H1767">IF(AND(G1767&gt;=10861,G1767&lt;=10863),TEXT(INDIRECT(CHAR(39)&amp;$A1767&amp;CHAR(39)&amp;"!r"&amp;$B1767&amp;"c"&amp;$C1767,0),"dd-mmm-yyyy"),(INDIRECT(CHAR(39)&amp;$A1767&amp;CHAR(39)&amp;"!r"&amp;$B1767&amp;"c"&amp;$C1767,0)))</f>
        <v/>
      </c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  <c r="S1767" s="26"/>
      <c r="T1767" s="26"/>
      <c r="U1767" s="26"/>
      <c r="V1767" s="26"/>
      <c r="W1767" s="26"/>
      <c r="X1767" s="26"/>
      <c r="Y1767" s="26"/>
      <c r="Z1767" s="26"/>
    </row>
    <row r="1768" ht="13.5" customHeight="1">
      <c r="A1768" s="26" t="s">
        <v>785</v>
      </c>
      <c r="B1768" s="26">
        <f t="shared" si="37"/>
        <v>18</v>
      </c>
      <c r="C1768" s="26">
        <f t="shared" si="11"/>
        <v>38</v>
      </c>
      <c r="D1768" s="26"/>
      <c r="E1768" s="26">
        <f>plan_id</f>
        <v>510</v>
      </c>
      <c r="F1768" s="26">
        <f t="shared" si="1"/>
        <v>2015</v>
      </c>
      <c r="G1768" s="26">
        <f>VLOOKUP(INDIRECT(CHAR(39)&amp;$A1768&amp;CHAR(39)&amp;"!r2c"&amp;$C1768,0),variables,2,0)</f>
        <v>10959</v>
      </c>
      <c r="H1768" s="28" t="str">
        <f t="array" ref="H1768">IF(AND(G1768&gt;=10861,G1768&lt;=10863),TEXT(INDIRECT(CHAR(39)&amp;$A1768&amp;CHAR(39)&amp;"!r"&amp;$B1768&amp;"c"&amp;$C1768,0),"dd-mmm-yyyy"),(INDIRECT(CHAR(39)&amp;$A1768&amp;CHAR(39)&amp;"!r"&amp;$B1768&amp;"c"&amp;$C1768,0)))</f>
        <v>4.75% - 9.90%</v>
      </c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6"/>
      <c r="T1768" s="26"/>
      <c r="U1768" s="26"/>
      <c r="V1768" s="26"/>
      <c r="W1768" s="26"/>
      <c r="X1768" s="26"/>
      <c r="Y1768" s="26"/>
      <c r="Z1768" s="26"/>
    </row>
    <row r="1769" ht="13.5" customHeight="1">
      <c r="A1769" s="26" t="s">
        <v>785</v>
      </c>
      <c r="B1769" s="26">
        <f t="shared" si="37"/>
        <v>18</v>
      </c>
      <c r="C1769" s="26">
        <f t="shared" si="11"/>
        <v>39</v>
      </c>
      <c r="D1769" s="26"/>
      <c r="E1769" s="26">
        <f>plan_id</f>
        <v>510</v>
      </c>
      <c r="F1769" s="26">
        <f t="shared" si="1"/>
        <v>2015</v>
      </c>
      <c r="G1769" s="26">
        <f>VLOOKUP(INDIRECT(CHAR(39)&amp;$A1769&amp;CHAR(39)&amp;"!r2c"&amp;$C1769,0),variables,2,0)</f>
        <v>10962</v>
      </c>
      <c r="H1769" s="28" t="str">
        <f t="array" ref="H1769">IF(AND(G1769&gt;=10861,G1769&lt;=10863),TEXT(INDIRECT(CHAR(39)&amp;$A1769&amp;CHAR(39)&amp;"!r"&amp;$B1769&amp;"c"&amp;$C1769,0),"dd-mmm-yyyy"),(INDIRECT(CHAR(39)&amp;$A1769&amp;CHAR(39)&amp;"!r"&amp;$B1769&amp;"c"&amp;$C1769,0)))</f>
        <v>Pg.No 104</v>
      </c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  <c r="T1769" s="26"/>
      <c r="U1769" s="26"/>
      <c r="V1769" s="26"/>
      <c r="W1769" s="26"/>
      <c r="X1769" s="26"/>
      <c r="Y1769" s="26"/>
      <c r="Z1769" s="26"/>
    </row>
    <row r="1770" ht="13.5" customHeight="1">
      <c r="A1770" s="26" t="s">
        <v>785</v>
      </c>
      <c r="B1770" s="26">
        <f t="shared" si="37"/>
        <v>18</v>
      </c>
      <c r="C1770" s="26">
        <f t="shared" si="11"/>
        <v>40</v>
      </c>
      <c r="D1770" s="26"/>
      <c r="E1770" s="26">
        <f>plan_id</f>
        <v>510</v>
      </c>
      <c r="F1770" s="26">
        <f t="shared" si="1"/>
        <v>2015</v>
      </c>
      <c r="G1770" s="26">
        <f>VLOOKUP(INDIRECT(CHAR(39)&amp;$A1770&amp;CHAR(39)&amp;"!r2c"&amp;$C1770,0),variables,2,0)</f>
        <v>10964</v>
      </c>
      <c r="H1770" s="28" t="str">
        <f t="array" ref="H1770">IF(AND(G1770&gt;=10861,G1770&lt;=10863),TEXT(INDIRECT(CHAR(39)&amp;$A1770&amp;CHAR(39)&amp;"!r"&amp;$B1770&amp;"c"&amp;$C1770,0),"dd-mmm-yyyy"),(INDIRECT(CHAR(39)&amp;$A1770&amp;CHAR(39)&amp;"!r"&amp;$B1770&amp;"c"&amp;$C1770,0)))</f>
        <v>Pg.No 105, 106</v>
      </c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  <c r="T1770" s="26"/>
      <c r="U1770" s="26"/>
      <c r="V1770" s="26"/>
      <c r="W1770" s="26"/>
      <c r="X1770" s="26"/>
      <c r="Y1770" s="26"/>
      <c r="Z1770" s="26"/>
    </row>
    <row r="1771" ht="13.5" customHeight="1">
      <c r="A1771" s="26" t="s">
        <v>785</v>
      </c>
      <c r="B1771" s="26">
        <f t="shared" si="37"/>
        <v>18</v>
      </c>
      <c r="C1771" s="26">
        <f t="shared" si="11"/>
        <v>41</v>
      </c>
      <c r="D1771" s="26"/>
      <c r="E1771" s="26">
        <f>plan_id</f>
        <v>510</v>
      </c>
      <c r="F1771" s="26">
        <f t="shared" si="1"/>
        <v>2015</v>
      </c>
      <c r="G1771" s="26">
        <f>VLOOKUP(INDIRECT(CHAR(39)&amp;$A1771&amp;CHAR(39)&amp;"!r2c"&amp;$C1771,0),variables,2,0)</f>
        <v>10967</v>
      </c>
      <c r="H1771" s="28" t="str">
        <f t="array" ref="H1771">IF(AND(G1771&gt;=10861,G1771&lt;=10863),TEXT(INDIRECT(CHAR(39)&amp;$A1771&amp;CHAR(39)&amp;"!r"&amp;$B1771&amp;"c"&amp;$C1771,0),"dd-mmm-yyyy"),(INDIRECT(CHAR(39)&amp;$A1771&amp;CHAR(39)&amp;"!r"&amp;$B1771&amp;"c"&amp;$C1771,0)))</f>
        <v>RP-2014</v>
      </c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6"/>
      <c r="W1771" s="26"/>
      <c r="X1771" s="26"/>
      <c r="Y1771" s="26"/>
      <c r="Z1771" s="26"/>
    </row>
    <row r="1772" ht="13.5" customHeight="1">
      <c r="A1772" s="26" t="s">
        <v>785</v>
      </c>
      <c r="B1772" s="26">
        <f t="shared" si="37"/>
        <v>18</v>
      </c>
      <c r="C1772" s="26">
        <f t="shared" si="11"/>
        <v>42</v>
      </c>
      <c r="D1772" s="26"/>
      <c r="E1772" s="26">
        <f>plan_id</f>
        <v>510</v>
      </c>
      <c r="F1772" s="26">
        <f t="shared" si="1"/>
        <v>2015</v>
      </c>
      <c r="G1772" s="26">
        <f>VLOOKUP(INDIRECT(CHAR(39)&amp;$A1772&amp;CHAR(39)&amp;"!r2c"&amp;$C1772,0),variables,2,0)</f>
        <v>10968</v>
      </c>
      <c r="H1772" s="28">
        <f t="array" ref="H1772">IF(AND(G1772&gt;=10861,G1772&lt;=10863),TEXT(INDIRECT(CHAR(39)&amp;$A1772&amp;CHAR(39)&amp;"!r"&amp;$B1772&amp;"c"&amp;$C1772,0),"dd-mmm-yyyy"),(INDIRECT(CHAR(39)&amp;$A1772&amp;CHAR(39)&amp;"!r"&amp;$B1772&amp;"c"&amp;$C1772,0)))</f>
        <v>2014</v>
      </c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6"/>
      <c r="V1772" s="26"/>
      <c r="W1772" s="26"/>
      <c r="X1772" s="26"/>
      <c r="Y1772" s="26"/>
      <c r="Z1772" s="26"/>
    </row>
    <row r="1773" ht="13.5" customHeight="1">
      <c r="A1773" s="26" t="s">
        <v>785</v>
      </c>
      <c r="B1773" s="26">
        <f t="shared" si="37"/>
        <v>18</v>
      </c>
      <c r="C1773" s="26">
        <f t="shared" si="11"/>
        <v>43</v>
      </c>
      <c r="D1773" s="26"/>
      <c r="E1773" s="26">
        <f>plan_id</f>
        <v>510</v>
      </c>
      <c r="F1773" s="26">
        <f t="shared" si="1"/>
        <v>2015</v>
      </c>
      <c r="G1773" s="26">
        <f>VLOOKUP(INDIRECT(CHAR(39)&amp;$A1773&amp;CHAR(39)&amp;"!r2c"&amp;$C1773,0),variables,2,0)</f>
        <v>10969</v>
      </c>
      <c r="H1773" s="28" t="str">
        <f t="array" ref="H1773">IF(AND(G1773&gt;=10861,G1773&lt;=10863),TEXT(INDIRECT(CHAR(39)&amp;$A1773&amp;CHAR(39)&amp;"!r"&amp;$B1773&amp;"c"&amp;$C1773,0),"dd-mmm-yyyy"),(INDIRECT(CHAR(39)&amp;$A1773&amp;CHAR(39)&amp;"!r"&amp;$B1773&amp;"c"&amp;$C1773,0)))</f>
        <v>Scale MP-2014</v>
      </c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  <c r="S1773" s="26"/>
      <c r="T1773" s="26"/>
      <c r="U1773" s="26"/>
      <c r="V1773" s="26"/>
      <c r="W1773" s="26"/>
      <c r="X1773" s="26"/>
      <c r="Y1773" s="26"/>
      <c r="Z1773" s="26"/>
    </row>
    <row r="1774" ht="13.5" customHeight="1">
      <c r="A1774" s="26" t="s">
        <v>785</v>
      </c>
      <c r="B1774" s="26">
        <f t="shared" si="37"/>
        <v>18</v>
      </c>
      <c r="C1774" s="26">
        <f t="shared" si="11"/>
        <v>44</v>
      </c>
      <c r="D1774" s="26"/>
      <c r="E1774" s="26">
        <f>plan_id</f>
        <v>510</v>
      </c>
      <c r="F1774" s="26">
        <f t="shared" si="1"/>
        <v>2015</v>
      </c>
      <c r="G1774" s="26">
        <f>VLOOKUP(INDIRECT(CHAR(39)&amp;$A1774&amp;CHAR(39)&amp;"!r2c"&amp;$C1774,0),variables,2,0)</f>
        <v>10970</v>
      </c>
      <c r="H1774" s="28" t="str">
        <f t="array" ref="H1774">IF(AND(G1774&gt;=10861,G1774&lt;=10863),TEXT(INDIRECT(CHAR(39)&amp;$A1774&amp;CHAR(39)&amp;"!r"&amp;$B1774&amp;"c"&amp;$C1774,0),"dd-mmm-yyyy"),(INDIRECT(CHAR(39)&amp;$A1774&amp;CHAR(39)&amp;"!r"&amp;$B1774&amp;"c"&amp;$C1774,0)))</f>
        <v/>
      </c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6"/>
      <c r="X1774" s="26"/>
      <c r="Y1774" s="26"/>
      <c r="Z1774" s="26"/>
    </row>
    <row r="1775" ht="13.5" customHeight="1">
      <c r="A1775" s="26" t="s">
        <v>785</v>
      </c>
      <c r="B1775" s="26">
        <f t="shared" si="37"/>
        <v>18</v>
      </c>
      <c r="C1775" s="26">
        <f t="shared" si="11"/>
        <v>45</v>
      </c>
      <c r="D1775" s="26"/>
      <c r="E1775" s="26">
        <f>plan_id</f>
        <v>510</v>
      </c>
      <c r="F1775" s="26">
        <f t="shared" si="1"/>
        <v>2015</v>
      </c>
      <c r="G1775" s="26">
        <f>VLOOKUP(INDIRECT(CHAR(39)&amp;$A1775&amp;CHAR(39)&amp;"!r2c"&amp;$C1775,0),variables,2,0)</f>
        <v>10971</v>
      </c>
      <c r="H1775" s="28" t="str">
        <f t="array" ref="H1775">IF(AND(G1775&gt;=10861,G1775&lt;=10863),TEXT(INDIRECT(CHAR(39)&amp;$A1775&amp;CHAR(39)&amp;"!r"&amp;$B1775&amp;"c"&amp;$C1775,0),"dd-mmm-yyyy"),(INDIRECT(CHAR(39)&amp;$A1775&amp;CHAR(39)&amp;"!r"&amp;$B1775&amp;"c"&amp;$C1775,0)))</f>
        <v/>
      </c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</row>
    <row r="1776" ht="13.5" customHeight="1">
      <c r="A1776" s="26" t="s">
        <v>785</v>
      </c>
      <c r="B1776" s="26">
        <f t="shared" si="37"/>
        <v>18</v>
      </c>
      <c r="C1776" s="26">
        <f t="shared" si="11"/>
        <v>46</v>
      </c>
      <c r="D1776" s="26"/>
      <c r="E1776" s="26">
        <f>plan_id</f>
        <v>510</v>
      </c>
      <c r="F1776" s="26">
        <f t="shared" si="1"/>
        <v>2015</v>
      </c>
      <c r="G1776" s="26">
        <f>VLOOKUP(INDIRECT(CHAR(39)&amp;$A1776&amp;CHAR(39)&amp;"!r2c"&amp;$C1776,0),variables,2,0)</f>
        <v>10972</v>
      </c>
      <c r="H1776" s="28" t="str">
        <f t="array" ref="H1776">IF(AND(G1776&gt;=10861,G1776&lt;=10863),TEXT(INDIRECT(CHAR(39)&amp;$A1776&amp;CHAR(39)&amp;"!r"&amp;$B1776&amp;"c"&amp;$C1776,0),"dd-mmm-yyyy"),(INDIRECT(CHAR(39)&amp;$A1776&amp;CHAR(39)&amp;"!r"&amp;$B1776&amp;"c"&amp;$C1776,0)))</f>
        <v>Level Percent Open</v>
      </c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</row>
    <row r="1777" ht="13.5" customHeight="1">
      <c r="A1777" s="26" t="s">
        <v>785</v>
      </c>
      <c r="B1777" s="26">
        <f t="shared" si="37"/>
        <v>18</v>
      </c>
      <c r="C1777" s="26">
        <f t="shared" si="11"/>
        <v>47</v>
      </c>
      <c r="D1777" s="26"/>
      <c r="E1777" s="26">
        <f>plan_id</f>
        <v>510</v>
      </c>
      <c r="F1777" s="26">
        <f t="shared" si="1"/>
        <v>2015</v>
      </c>
      <c r="G1777" s="26">
        <f>VLOOKUP(INDIRECT(CHAR(39)&amp;$A1777&amp;CHAR(39)&amp;"!r2c"&amp;$C1777,0),variables,2,0)</f>
        <v>10973</v>
      </c>
      <c r="H1777" s="28" t="str">
        <f t="array" ref="H1777">IF(AND(G1777&gt;=10861,G1777&lt;=10863),TEXT(INDIRECT(CHAR(39)&amp;$A1777&amp;CHAR(39)&amp;"!r"&amp;$B1777&amp;"c"&amp;$C1777,0),"dd-mmm-yyyy"),(INDIRECT(CHAR(39)&amp;$A1777&amp;CHAR(39)&amp;"!r"&amp;$B1777&amp;"c"&amp;$C1777,0)))</f>
        <v>30 Years</v>
      </c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  <c r="S1777" s="26"/>
      <c r="T1777" s="26"/>
      <c r="U1777" s="26"/>
      <c r="V1777" s="26"/>
      <c r="W1777" s="26"/>
      <c r="X1777" s="26"/>
      <c r="Y1777" s="26"/>
      <c r="Z1777" s="26"/>
    </row>
    <row r="1778" ht="13.5" customHeight="1">
      <c r="A1778" s="26" t="s">
        <v>785</v>
      </c>
      <c r="B1778" s="26">
        <f t="shared" si="37"/>
        <v>18</v>
      </c>
      <c r="C1778" s="26">
        <f t="shared" si="11"/>
        <v>48</v>
      </c>
      <c r="D1778" s="26"/>
      <c r="E1778" s="26">
        <f>plan_id</f>
        <v>510</v>
      </c>
      <c r="F1778" s="26">
        <f t="shared" si="1"/>
        <v>2015</v>
      </c>
      <c r="G1778" s="26">
        <f>VLOOKUP(INDIRECT(CHAR(39)&amp;$A1778&amp;CHAR(39)&amp;"!r2c"&amp;$C1778,0),variables,2,0)</f>
        <v>10975</v>
      </c>
      <c r="H1778" s="28" t="str">
        <f t="array" ref="H1778">IF(AND(G1778&gt;=10861,G1778&lt;=10863),TEXT(INDIRECT(CHAR(39)&amp;$A1778&amp;CHAR(39)&amp;"!r"&amp;$B1778&amp;"c"&amp;$C1778,0),"dd-mmm-yyyy"),(INDIRECT(CHAR(39)&amp;$A1778&amp;CHAR(39)&amp;"!r"&amp;$B1778&amp;"c"&amp;$C1778,0)))</f>
        <v>PUC</v>
      </c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6"/>
      <c r="V1778" s="26"/>
      <c r="W1778" s="26"/>
      <c r="X1778" s="26"/>
      <c r="Y1778" s="26"/>
      <c r="Z1778" s="26"/>
    </row>
    <row r="1779" ht="13.5" customHeight="1">
      <c r="A1779" s="26" t="s">
        <v>785</v>
      </c>
      <c r="B1779" s="26">
        <f t="shared" si="37"/>
        <v>18</v>
      </c>
      <c r="C1779" s="26">
        <f t="shared" si="11"/>
        <v>49</v>
      </c>
      <c r="D1779" s="26"/>
      <c r="E1779" s="26">
        <f>plan_id</f>
        <v>510</v>
      </c>
      <c r="F1779" s="26">
        <f t="shared" si="1"/>
        <v>2015</v>
      </c>
      <c r="G1779" s="26">
        <f>VLOOKUP(INDIRECT(CHAR(39)&amp;$A1779&amp;CHAR(39)&amp;"!r2c"&amp;$C1779,0),variables,2,0)</f>
        <v>10976</v>
      </c>
      <c r="H1779" s="31">
        <f t="array" ref="H1779">IF(AND(G1779&gt;=10861,G1779&lt;=10863),TEXT(INDIRECT(CHAR(39)&amp;$A1779&amp;CHAR(39)&amp;"!r"&amp;$B1779&amp;"c"&amp;$C1779,0),"dd-mmm-yyyy"),(INDIRECT(CHAR(39)&amp;$A1779&amp;CHAR(39)&amp;"!r"&amp;$B1779&amp;"c"&amp;$C1779,0)))</f>
        <v>0.0747</v>
      </c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  <c r="S1779" s="26"/>
      <c r="T1779" s="26"/>
      <c r="U1779" s="26"/>
      <c r="V1779" s="26"/>
      <c r="W1779" s="26"/>
      <c r="X1779" s="26"/>
      <c r="Y1779" s="26"/>
      <c r="Z1779" s="26"/>
    </row>
    <row r="1780" ht="13.5" customHeight="1">
      <c r="A1780" s="26" t="s">
        <v>785</v>
      </c>
      <c r="B1780" s="26">
        <f t="shared" si="37"/>
        <v>18</v>
      </c>
      <c r="C1780" s="26">
        <f t="shared" si="11"/>
        <v>50</v>
      </c>
      <c r="D1780" s="26"/>
      <c r="E1780" s="26">
        <f>plan_id</f>
        <v>510</v>
      </c>
      <c r="F1780" s="26">
        <f t="shared" si="1"/>
        <v>2015</v>
      </c>
      <c r="G1780" s="26">
        <f>VLOOKUP(INDIRECT(CHAR(39)&amp;$A1780&amp;CHAR(39)&amp;"!r2c"&amp;$C1780,0),variables,2,0)</f>
        <v>10977</v>
      </c>
      <c r="H1780" s="28" t="str">
        <f t="array" ref="H1780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  <c r="S1780" s="26"/>
      <c r="T1780" s="26"/>
      <c r="U1780" s="26"/>
      <c r="V1780" s="26"/>
      <c r="W1780" s="26"/>
      <c r="X1780" s="26"/>
      <c r="Y1780" s="26"/>
      <c r="Z1780" s="26"/>
    </row>
    <row r="1781" ht="13.5" customHeight="1">
      <c r="A1781" s="26" t="s">
        <v>785</v>
      </c>
      <c r="B1781" s="26">
        <f t="shared" si="37"/>
        <v>18</v>
      </c>
      <c r="C1781" s="26">
        <f t="shared" si="11"/>
        <v>51</v>
      </c>
      <c r="D1781" s="26"/>
      <c r="E1781" s="26">
        <f>plan_id</f>
        <v>510</v>
      </c>
      <c r="F1781" s="26">
        <f t="shared" si="1"/>
        <v>2015</v>
      </c>
      <c r="G1781" s="26">
        <f>VLOOKUP(INDIRECT(CHAR(39)&amp;$A1781&amp;CHAR(39)&amp;"!r2c"&amp;$C1781,0),variables,2,0)</f>
        <v>10978</v>
      </c>
      <c r="H1781" s="31">
        <f t="array" ref="H1781">IF(AND(G1781&gt;=10861,G1781&lt;=10863),TEXT(INDIRECT(CHAR(39)&amp;$A1781&amp;CHAR(39)&amp;"!r"&amp;$B1781&amp;"c"&amp;$C1781,0),"dd-mmm-yyyy"),(INDIRECT(CHAR(39)&amp;$A1781&amp;CHAR(39)&amp;"!r"&amp;$B1781&amp;"c"&amp;$C1781,0)))</f>
        <v>0.08</v>
      </c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  <c r="S1781" s="26"/>
      <c r="T1781" s="26"/>
      <c r="U1781" s="26"/>
      <c r="V1781" s="26"/>
      <c r="W1781" s="26"/>
      <c r="X1781" s="26"/>
      <c r="Y1781" s="26"/>
      <c r="Z1781" s="26"/>
    </row>
    <row r="1782" ht="13.5" customHeight="1">
      <c r="A1782" s="26" t="s">
        <v>785</v>
      </c>
      <c r="B1782" s="26">
        <f t="shared" si="37"/>
        <v>18</v>
      </c>
      <c r="C1782" s="26">
        <f t="shared" si="11"/>
        <v>52</v>
      </c>
      <c r="D1782" s="26"/>
      <c r="E1782" s="26">
        <f>plan_id</f>
        <v>510</v>
      </c>
      <c r="F1782" s="26">
        <f t="shared" si="1"/>
        <v>2015</v>
      </c>
      <c r="G1782" s="26">
        <f>VLOOKUP(INDIRECT(CHAR(39)&amp;$A1782&amp;CHAR(39)&amp;"!r2c"&amp;$C1782,0),variables,2,0)</f>
        <v>10979</v>
      </c>
      <c r="H1782" s="28" t="str">
        <f t="array" ref="H1782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  <c r="S1782" s="26"/>
      <c r="T1782" s="26"/>
      <c r="U1782" s="26"/>
      <c r="V1782" s="26"/>
      <c r="W1782" s="26"/>
      <c r="X1782" s="26"/>
      <c r="Y1782" s="26"/>
      <c r="Z1782" s="26"/>
    </row>
    <row r="1783" ht="13.5" customHeight="1">
      <c r="A1783" s="26" t="s">
        <v>785</v>
      </c>
      <c r="B1783" s="26">
        <f t="shared" si="37"/>
        <v>18</v>
      </c>
      <c r="C1783" s="26">
        <f t="shared" si="11"/>
        <v>53</v>
      </c>
      <c r="D1783" s="26"/>
      <c r="E1783" s="26">
        <f>plan_id</f>
        <v>510</v>
      </c>
      <c r="F1783" s="26">
        <f t="shared" si="1"/>
        <v>2015</v>
      </c>
      <c r="G1783" s="26">
        <f>VLOOKUP(INDIRECT(CHAR(39)&amp;$A1783&amp;CHAR(39)&amp;"!r2c"&amp;$C1783,0),variables,2,0)</f>
        <v>10980</v>
      </c>
      <c r="H1783" s="31">
        <f t="array" ref="H1783">IF(AND(G1783&gt;=10861,G1783&lt;=10863),TEXT(INDIRECT(CHAR(39)&amp;$A1783&amp;CHAR(39)&amp;"!r"&amp;$B1783&amp;"c"&amp;$C1783,0),"dd-mmm-yyyy"),(INDIRECT(CHAR(39)&amp;$A1783&amp;CHAR(39)&amp;"!r"&amp;$B1783&amp;"c"&amp;$C1783,0)))</f>
        <v>0.1076</v>
      </c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</row>
    <row r="1784" ht="13.5" customHeight="1">
      <c r="A1784" s="26" t="s">
        <v>785</v>
      </c>
      <c r="B1784" s="26">
        <f t="shared" si="37"/>
        <v>18</v>
      </c>
      <c r="C1784" s="26">
        <f t="shared" si="11"/>
        <v>54</v>
      </c>
      <c r="D1784" s="26"/>
      <c r="E1784" s="26">
        <f>plan_id</f>
        <v>510</v>
      </c>
      <c r="F1784" s="26">
        <f t="shared" si="1"/>
        <v>2015</v>
      </c>
      <c r="G1784" s="26">
        <f>VLOOKUP(INDIRECT(CHAR(39)&amp;$A1784&amp;CHAR(39)&amp;"!r2c"&amp;$C1784,0),variables,2,0)</f>
        <v>10981</v>
      </c>
      <c r="H1784" s="31">
        <f t="array" ref="H1784">IF(AND(G1784&gt;=10861,G1784&lt;=10863),TEXT(INDIRECT(CHAR(39)&amp;$A1784&amp;CHAR(39)&amp;"!r"&amp;$B1784&amp;"c"&amp;$C1784,0),"dd-mmm-yyyy"),(INDIRECT(CHAR(39)&amp;$A1784&amp;CHAR(39)&amp;"!r"&amp;$B1784&amp;"c"&amp;$C1784,0)))</f>
        <v>0.0391</v>
      </c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  <c r="S1784" s="26"/>
      <c r="T1784" s="26"/>
      <c r="U1784" s="26"/>
      <c r="V1784" s="26"/>
      <c r="W1784" s="26"/>
      <c r="X1784" s="26"/>
      <c r="Y1784" s="26"/>
      <c r="Z1784" s="26"/>
    </row>
    <row r="1785" ht="13.5" customHeight="1">
      <c r="A1785" s="26" t="s">
        <v>785</v>
      </c>
      <c r="B1785" s="26">
        <f t="shared" si="37"/>
        <v>18</v>
      </c>
      <c r="C1785" s="26">
        <f t="shared" si="11"/>
        <v>55</v>
      </c>
      <c r="D1785" s="26"/>
      <c r="E1785" s="26">
        <f>plan_id</f>
        <v>510</v>
      </c>
      <c r="F1785" s="26">
        <f t="shared" si="1"/>
        <v>2015</v>
      </c>
      <c r="G1785" s="26">
        <f>VLOOKUP(INDIRECT(CHAR(39)&amp;$A1785&amp;CHAR(39)&amp;"!r2c"&amp;$C1785,0),variables,2,0)</f>
        <v>10706</v>
      </c>
      <c r="H1785" s="31">
        <f t="array" ref="H1785">IF(AND(G1785&gt;=10861,G1785&lt;=10863),TEXT(INDIRECT(CHAR(39)&amp;$A1785&amp;CHAR(39)&amp;"!r"&amp;$B1785&amp;"c"&amp;$C1785,0),"dd-mmm-yyyy"),(INDIRECT(CHAR(39)&amp;$A1785&amp;CHAR(39)&amp;"!r"&amp;$B1785&amp;"c"&amp;$C1785,0)))</f>
        <v>0.0004673195734</v>
      </c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  <c r="S1785" s="26"/>
      <c r="T1785" s="26"/>
      <c r="U1785" s="26"/>
      <c r="V1785" s="26"/>
      <c r="W1785" s="26"/>
      <c r="X1785" s="26"/>
      <c r="Y1785" s="26"/>
      <c r="Z1785" s="26"/>
    </row>
    <row r="1786" ht="13.5" customHeight="1">
      <c r="A1786" s="26" t="s">
        <v>785</v>
      </c>
      <c r="B1786" s="26">
        <f t="shared" si="37"/>
        <v>18</v>
      </c>
      <c r="C1786" s="26">
        <f t="shared" si="11"/>
        <v>56</v>
      </c>
      <c r="D1786" s="26"/>
      <c r="E1786" s="26">
        <f>plan_id</f>
        <v>510</v>
      </c>
      <c r="F1786" s="26">
        <f t="shared" si="1"/>
        <v>2015</v>
      </c>
      <c r="G1786" s="26">
        <f>VLOOKUP(INDIRECT(CHAR(39)&amp;$A1786&amp;CHAR(39)&amp;"!r2c"&amp;$C1786,0),variables,2,0)</f>
        <v>10983</v>
      </c>
      <c r="H1786" s="28" t="str">
        <f t="array" ref="H1786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</row>
    <row r="1787" ht="13.5" customHeight="1">
      <c r="A1787" s="26" t="s">
        <v>785</v>
      </c>
      <c r="B1787" s="26">
        <f t="shared" si="37"/>
        <v>18</v>
      </c>
      <c r="C1787" s="26">
        <f t="shared" si="11"/>
        <v>57</v>
      </c>
      <c r="D1787" s="26"/>
      <c r="E1787" s="26">
        <f>plan_id</f>
        <v>510</v>
      </c>
      <c r="F1787" s="26">
        <f t="shared" si="1"/>
        <v>2015</v>
      </c>
      <c r="G1787" s="26">
        <f>VLOOKUP(INDIRECT(CHAR(39)&amp;$A1787&amp;CHAR(39)&amp;"!r2c"&amp;$C1787,0),variables,2,0)</f>
        <v>10989</v>
      </c>
      <c r="H1787" s="29">
        <f t="array" ref="H1787">IF(AND(G1787&gt;=10861,G1787&lt;=10863),TEXT(INDIRECT(CHAR(39)&amp;$A1787&amp;CHAR(39)&amp;"!r"&amp;$B1787&amp;"c"&amp;$C1787,0),"dd-mmm-yyyy"),(INDIRECT(CHAR(39)&amp;$A1787&amp;CHAR(39)&amp;"!r"&amp;$B1787&amp;"c"&amp;$C1787,0)))</f>
        <v>45435192645</v>
      </c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</row>
    <row r="1788" ht="13.5" customHeight="1">
      <c r="A1788" s="26" t="s">
        <v>785</v>
      </c>
      <c r="B1788" s="26">
        <f t="shared" si="37"/>
        <v>18</v>
      </c>
      <c r="C1788" s="26">
        <f t="shared" si="11"/>
        <v>58</v>
      </c>
      <c r="D1788" s="26"/>
      <c r="E1788" s="26">
        <f>plan_id</f>
        <v>510</v>
      </c>
      <c r="F1788" s="26">
        <f t="shared" si="1"/>
        <v>2015</v>
      </c>
      <c r="G1788" s="26">
        <f>VLOOKUP(INDIRECT(CHAR(39)&amp;$A1788&amp;CHAR(39)&amp;"!r2c"&amp;$C1788,0),variables,2,0)</f>
        <v>10990</v>
      </c>
      <c r="H1788" s="29">
        <f t="array" ref="H1788">IF(AND(G1788&gt;=10861,G1788&lt;=10863),TEXT(INDIRECT(CHAR(39)&amp;$A1788&amp;CHAR(39)&amp;"!r"&amp;$B1788&amp;"c"&amp;$C1788,0),"dd-mmm-yyyy"),(INDIRECT(CHAR(39)&amp;$A1788&amp;CHAR(39)&amp;"!r"&amp;$B1788&amp;"c"&amp;$C1788,0)))</f>
        <v>108121825171</v>
      </c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6"/>
      <c r="T1788" s="26"/>
      <c r="U1788" s="26"/>
      <c r="V1788" s="26"/>
      <c r="W1788" s="26"/>
      <c r="X1788" s="26"/>
      <c r="Y1788" s="26"/>
      <c r="Z1788" s="26"/>
    </row>
    <row r="1789" ht="13.5" customHeight="1">
      <c r="A1789" s="26" t="s">
        <v>785</v>
      </c>
      <c r="B1789" s="26">
        <f t="shared" si="37"/>
        <v>18</v>
      </c>
      <c r="C1789" s="26">
        <f t="shared" si="11"/>
        <v>59</v>
      </c>
      <c r="D1789" s="26"/>
      <c r="E1789" s="26">
        <f>plan_id</f>
        <v>510</v>
      </c>
      <c r="F1789" s="26">
        <f t="shared" si="1"/>
        <v>2015</v>
      </c>
      <c r="G1789" s="26">
        <f>VLOOKUP(INDIRECT(CHAR(39)&amp;$A1789&amp;CHAR(39)&amp;"!r2c"&amp;$C1789,0),variables,2,0)</f>
        <v>10991</v>
      </c>
      <c r="H1789" s="29">
        <f t="array" ref="H1789">IF(AND(G1789&gt;=10861,G1789&lt;=10863),TEXT(INDIRECT(CHAR(39)&amp;$A1789&amp;CHAR(39)&amp;"!r"&amp;$B1789&amp;"c"&amp;$C1789,0),"dd-mmm-yyyy"),(INDIRECT(CHAR(39)&amp;$A1789&amp;CHAR(39)&amp;"!r"&amp;$B1789&amp;"c"&amp;$C1789,0)))</f>
        <v>62686632526</v>
      </c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W1789" s="26"/>
      <c r="X1789" s="26"/>
      <c r="Y1789" s="26"/>
      <c r="Z1789" s="26"/>
    </row>
    <row r="1790" ht="13.5" customHeight="1">
      <c r="A1790" s="26" t="s">
        <v>785</v>
      </c>
      <c r="B1790" s="26">
        <f t="shared" si="37"/>
        <v>18</v>
      </c>
      <c r="C1790" s="26">
        <f t="shared" si="11"/>
        <v>60</v>
      </c>
      <c r="D1790" s="26"/>
      <c r="E1790" s="26">
        <f>plan_id</f>
        <v>510</v>
      </c>
      <c r="F1790" s="26">
        <f t="shared" si="1"/>
        <v>2015</v>
      </c>
      <c r="G1790" s="26">
        <f>VLOOKUP(INDIRECT(CHAR(39)&amp;$A1790&amp;CHAR(39)&amp;"!r2c"&amp;$C1790,0),variables,2,0)</f>
        <v>10992</v>
      </c>
      <c r="H1790" s="31">
        <f t="array" ref="H1790">IF(AND(G1790&gt;=10861,G1790&lt;=10863),TEXT(INDIRECT(CHAR(39)&amp;$A1790&amp;CHAR(39)&amp;"!r"&amp;$B1790&amp;"c"&amp;$C1790,0),"dd-mmm-yyyy"),(INDIRECT(CHAR(39)&amp;$A1790&amp;CHAR(39)&amp;"!r"&amp;$B1790&amp;"c"&amp;$C1790,0)))</f>
        <v>0.42</v>
      </c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6"/>
      <c r="T1790" s="26"/>
      <c r="U1790" s="26"/>
      <c r="V1790" s="26"/>
      <c r="W1790" s="26"/>
      <c r="X1790" s="26"/>
      <c r="Y1790" s="26"/>
      <c r="Z1790" s="26"/>
    </row>
    <row r="1791" ht="13.5" customHeight="1">
      <c r="A1791" s="26" t="s">
        <v>785</v>
      </c>
      <c r="B1791" s="26">
        <f t="shared" si="37"/>
        <v>18</v>
      </c>
      <c r="C1791" s="26">
        <f t="shared" si="11"/>
        <v>61</v>
      </c>
      <c r="D1791" s="26"/>
      <c r="E1791" s="26">
        <f>plan_id</f>
        <v>510</v>
      </c>
      <c r="F1791" s="26">
        <f t="shared" si="1"/>
        <v>2015</v>
      </c>
      <c r="G1791" s="26">
        <f>VLOOKUP(INDIRECT(CHAR(39)&amp;$A1791&amp;CHAR(39)&amp;"!r2c"&amp;$C1791,0),variables,2,0)</f>
        <v>10993</v>
      </c>
      <c r="H1791" s="29">
        <f t="array" ref="H1791">IF(AND(G1791&gt;=10861,G1791&lt;=10863),TEXT(INDIRECT(CHAR(39)&amp;$A1791&amp;CHAR(39)&amp;"!r"&amp;$B1791&amp;"c"&amp;$C1791,0),"dd-mmm-yyyy"),(INDIRECT(CHAR(39)&amp;$A1791&amp;CHAR(39)&amp;"!r"&amp;$B1791&amp;"c"&amp;$C1791,0)))</f>
        <v>9641170627</v>
      </c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6"/>
      <c r="W1791" s="26"/>
      <c r="X1791" s="26"/>
      <c r="Y1791" s="26"/>
      <c r="Z1791" s="26"/>
    </row>
    <row r="1792" ht="13.5" customHeight="1">
      <c r="A1792" s="26" t="s">
        <v>785</v>
      </c>
      <c r="B1792" s="26">
        <f t="shared" si="37"/>
        <v>18</v>
      </c>
      <c r="C1792" s="26">
        <f t="shared" si="11"/>
        <v>62</v>
      </c>
      <c r="D1792" s="26"/>
      <c r="E1792" s="26">
        <f>plan_id</f>
        <v>510</v>
      </c>
      <c r="F1792" s="26">
        <f t="shared" si="1"/>
        <v>2015</v>
      </c>
      <c r="G1792" s="26">
        <f>VLOOKUP(INDIRECT(CHAR(39)&amp;$A1792&amp;CHAR(39)&amp;"!r2c"&amp;$C1792,0),variables,2,0)</f>
        <v>10801</v>
      </c>
      <c r="H1792" s="29">
        <f t="array" ref="H1792">IF(AND(G1792&gt;=10861,G1792&lt;=10863),TEXT(INDIRECT(CHAR(39)&amp;$A1792&amp;CHAR(39)&amp;"!r"&amp;$B1792&amp;"c"&amp;$C1792,0),"dd-mmm-yyyy"),(INDIRECT(CHAR(39)&amp;$A1792&amp;CHAR(39)&amp;"!r"&amp;$B1792&amp;"c"&amp;$C1792,0)))</f>
        <v>-1354881665</v>
      </c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6"/>
      <c r="V1792" s="26"/>
      <c r="W1792" s="26"/>
      <c r="X1792" s="26"/>
      <c r="Y1792" s="26"/>
      <c r="Z1792" s="26"/>
    </row>
    <row r="1793" ht="13.5" customHeight="1">
      <c r="A1793" s="26" t="s">
        <v>785</v>
      </c>
      <c r="B1793" s="26">
        <f t="shared" si="37"/>
        <v>18</v>
      </c>
      <c r="C1793" s="26">
        <f t="shared" si="11"/>
        <v>63</v>
      </c>
      <c r="D1793" s="26"/>
      <c r="E1793" s="26">
        <f>plan_id</f>
        <v>510</v>
      </c>
      <c r="F1793" s="26">
        <f t="shared" si="1"/>
        <v>2015</v>
      </c>
      <c r="G1793" s="26">
        <f>VLOOKUP(INDIRECT(CHAR(39)&amp;$A1793&amp;CHAR(39)&amp;"!r2c"&amp;$C1793,0),variables,2,0)</f>
        <v>10802</v>
      </c>
      <c r="H1793" s="29">
        <f t="array" ref="H1793">IF(AND(G1793&gt;=10861,G1793&lt;=10863),TEXT(INDIRECT(CHAR(39)&amp;$A1793&amp;CHAR(39)&amp;"!r"&amp;$B1793&amp;"c"&amp;$C1793,0),"dd-mmm-yyyy"),(INDIRECT(CHAR(39)&amp;$A1793&amp;CHAR(39)&amp;"!r"&amp;$B1793&amp;"c"&amp;$C1793,0)))</f>
        <v>302761415</v>
      </c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  <c r="S1793" s="26"/>
      <c r="T1793" s="26"/>
      <c r="U1793" s="26"/>
      <c r="V1793" s="26"/>
      <c r="W1793" s="26"/>
      <c r="X1793" s="26"/>
      <c r="Y1793" s="26"/>
      <c r="Z1793" s="26"/>
    </row>
    <row r="1794" ht="13.5" customHeight="1">
      <c r="A1794" s="26" t="s">
        <v>785</v>
      </c>
      <c r="B1794" s="26">
        <f t="shared" si="37"/>
        <v>18</v>
      </c>
      <c r="C1794" s="26">
        <f t="shared" si="11"/>
        <v>64</v>
      </c>
      <c r="D1794" s="26"/>
      <c r="E1794" s="26">
        <f>plan_id</f>
        <v>510</v>
      </c>
      <c r="F1794" s="26">
        <f t="shared" si="1"/>
        <v>2015</v>
      </c>
      <c r="G1794" s="26">
        <f>VLOOKUP(INDIRECT(CHAR(39)&amp;$A1794&amp;CHAR(39)&amp;"!r2c"&amp;$C1794,0),variables,2,0)</f>
        <v>10803</v>
      </c>
      <c r="H1794" s="29" t="str">
        <f t="array" ref="H1794">IF(AND(G1794&gt;=10861,G1794&lt;=10863),TEXT(INDIRECT(CHAR(39)&amp;$A1794&amp;CHAR(39)&amp;"!r"&amp;$B1794&amp;"c"&amp;$C1794,0),"dd-mmm-yyyy"),(INDIRECT(CHAR(39)&amp;$A1794&amp;CHAR(39)&amp;"!r"&amp;$B1794&amp;"c"&amp;$C1794,0)))</f>
        <v/>
      </c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6"/>
      <c r="T1794" s="26"/>
      <c r="U1794" s="26"/>
      <c r="V1794" s="26"/>
      <c r="W1794" s="26"/>
      <c r="X1794" s="26"/>
      <c r="Y1794" s="26"/>
      <c r="Z1794" s="26"/>
    </row>
    <row r="1795" ht="13.5" customHeight="1">
      <c r="A1795" s="26" t="s">
        <v>785</v>
      </c>
      <c r="B1795" s="26">
        <f t="shared" si="37"/>
        <v>18</v>
      </c>
      <c r="C1795" s="26">
        <f t="shared" si="11"/>
        <v>65</v>
      </c>
      <c r="D1795" s="26"/>
      <c r="E1795" s="26">
        <f>plan_id</f>
        <v>510</v>
      </c>
      <c r="F1795" s="26">
        <f t="shared" si="1"/>
        <v>2015</v>
      </c>
      <c r="G1795" s="26">
        <f>VLOOKUP(INDIRECT(CHAR(39)&amp;$A1795&amp;CHAR(39)&amp;"!r2c"&amp;$C1795,0),variables,2,0)</f>
        <v>10804</v>
      </c>
      <c r="H1795" s="29" t="str">
        <f t="array" ref="H1795">IF(AND(G1795&gt;=10861,G1795&lt;=10863),TEXT(INDIRECT(CHAR(39)&amp;$A1795&amp;CHAR(39)&amp;"!r"&amp;$B1795&amp;"c"&amp;$C1795,0),"dd-mmm-yyyy"),(INDIRECT(CHAR(39)&amp;$A1795&amp;CHAR(39)&amp;"!r"&amp;$B1795&amp;"c"&amp;$C1795,0)))</f>
        <v/>
      </c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6"/>
      <c r="W1795" s="26"/>
      <c r="X1795" s="26"/>
      <c r="Y1795" s="26"/>
      <c r="Z1795" s="26"/>
    </row>
    <row r="1796" ht="13.5" customHeight="1">
      <c r="A1796" s="26" t="s">
        <v>785</v>
      </c>
      <c r="B1796" s="26">
        <f t="shared" si="37"/>
        <v>18</v>
      </c>
      <c r="C1796" s="26">
        <f t="shared" si="11"/>
        <v>66</v>
      </c>
      <c r="D1796" s="26"/>
      <c r="E1796" s="26">
        <f>plan_id</f>
        <v>510</v>
      </c>
      <c r="F1796" s="26">
        <f t="shared" si="1"/>
        <v>2015</v>
      </c>
      <c r="G1796" s="26">
        <f>VLOOKUP(INDIRECT(CHAR(39)&amp;$A1796&amp;CHAR(39)&amp;"!r2c"&amp;$C1796,0),variables,2,0)</f>
        <v>10805</v>
      </c>
      <c r="H1796" s="29" t="str">
        <f t="array" ref="H1796">IF(AND(G1796&gt;=10861,G1796&lt;=10863),TEXT(INDIRECT(CHAR(39)&amp;$A1796&amp;CHAR(39)&amp;"!r"&amp;$B1796&amp;"c"&amp;$C1796,0),"dd-mmm-yyyy"),(INDIRECT(CHAR(39)&amp;$A1796&amp;CHAR(39)&amp;"!r"&amp;$B1796&amp;"c"&amp;$C1796,0)))</f>
        <v/>
      </c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6"/>
      <c r="T1796" s="26"/>
      <c r="U1796" s="26"/>
      <c r="V1796" s="26"/>
      <c r="W1796" s="26"/>
      <c r="X1796" s="26"/>
      <c r="Y1796" s="26"/>
      <c r="Z1796" s="26"/>
    </row>
    <row r="1797" ht="13.5" customHeight="1">
      <c r="A1797" s="26" t="s">
        <v>785</v>
      </c>
      <c r="B1797" s="26">
        <f t="shared" si="37"/>
        <v>18</v>
      </c>
      <c r="C1797" s="26">
        <f t="shared" si="11"/>
        <v>67</v>
      </c>
      <c r="D1797" s="26"/>
      <c r="E1797" s="26">
        <f>plan_id</f>
        <v>510</v>
      </c>
      <c r="F1797" s="26">
        <f t="shared" si="1"/>
        <v>2015</v>
      </c>
      <c r="G1797" s="26">
        <f>VLOOKUP(INDIRECT(CHAR(39)&amp;$A1797&amp;CHAR(39)&amp;"!r2c"&amp;$C1797,0),variables,2,0)</f>
        <v>10806</v>
      </c>
      <c r="H1797" s="29">
        <f t="array" ref="H1797">IF(AND(G1797&gt;=10861,G1797&lt;=10863),TEXT(INDIRECT(CHAR(39)&amp;$A1797&amp;CHAR(39)&amp;"!r"&amp;$B1797&amp;"c"&amp;$C1797,0),"dd-mmm-yyyy"),(INDIRECT(CHAR(39)&amp;$A1797&amp;CHAR(39)&amp;"!r"&amp;$B1797&amp;"c"&amp;$C1797,0)))</f>
        <v>-13393193</v>
      </c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</row>
    <row r="1798" ht="13.5" customHeight="1">
      <c r="A1798" s="26" t="s">
        <v>785</v>
      </c>
      <c r="B1798" s="26">
        <f t="shared" ref="B1798:B1823" si="38">B1797</f>
        <v>18</v>
      </c>
      <c r="C1798" s="26">
        <f t="shared" si="11"/>
        <v>68</v>
      </c>
      <c r="D1798" s="26"/>
      <c r="E1798" s="26">
        <f>plan_id</f>
        <v>510</v>
      </c>
      <c r="F1798" s="26">
        <f t="shared" si="1"/>
        <v>2015</v>
      </c>
      <c r="G1798" s="26">
        <f>VLOOKUP(INDIRECT(CHAR(39)&amp;$A1798&amp;CHAR(39)&amp;"!r2c"&amp;$C1798,0),variables,2,0)</f>
        <v>10807</v>
      </c>
      <c r="H1798" s="29" t="str">
        <f t="array" ref="H1798">IF(AND(G1798&gt;=10861,G1798&lt;=10863),TEXT(INDIRECT(CHAR(39)&amp;$A1798&amp;CHAR(39)&amp;"!r"&amp;$B1798&amp;"c"&amp;$C1798,0),"dd-mmm-yyyy"),(INDIRECT(CHAR(39)&amp;$A1798&amp;CHAR(39)&amp;"!r"&amp;$B1798&amp;"c"&amp;$C1798,0)))</f>
        <v/>
      </c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6"/>
      <c r="T1798" s="26"/>
      <c r="U1798" s="26"/>
      <c r="V1798" s="26"/>
      <c r="W1798" s="26"/>
      <c r="X1798" s="26"/>
      <c r="Y1798" s="26"/>
      <c r="Z1798" s="26"/>
    </row>
    <row r="1799" ht="13.5" customHeight="1">
      <c r="A1799" s="26" t="s">
        <v>785</v>
      </c>
      <c r="B1799" s="26">
        <f t="shared" si="38"/>
        <v>18</v>
      </c>
      <c r="C1799" s="26">
        <f t="shared" si="11"/>
        <v>69</v>
      </c>
      <c r="D1799" s="26"/>
      <c r="E1799" s="26">
        <f>plan_id</f>
        <v>510</v>
      </c>
      <c r="F1799" s="26">
        <f t="shared" si="1"/>
        <v>2015</v>
      </c>
      <c r="G1799" s="26">
        <f>VLOOKUP(INDIRECT(CHAR(39)&amp;$A1799&amp;CHAR(39)&amp;"!r2c"&amp;$C1799,0),variables,2,0)</f>
        <v>10808</v>
      </c>
      <c r="H1799" s="29" t="str">
        <f t="array" ref="H1799">IF(AND(G1799&gt;=10861,G1799&lt;=10863),TEXT(INDIRECT(CHAR(39)&amp;$A1799&amp;CHAR(39)&amp;"!r"&amp;$B1799&amp;"c"&amp;$C1799,0),"dd-mmm-yyyy"),(INDIRECT(CHAR(39)&amp;$A1799&amp;CHAR(39)&amp;"!r"&amp;$B1799&amp;"c"&amp;$C1799,0)))</f>
        <v/>
      </c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6"/>
      <c r="W1799" s="26"/>
      <c r="X1799" s="26"/>
      <c r="Y1799" s="26"/>
      <c r="Z1799" s="26"/>
    </row>
    <row r="1800" ht="13.5" customHeight="1">
      <c r="A1800" s="26" t="s">
        <v>785</v>
      </c>
      <c r="B1800" s="26">
        <f t="shared" si="38"/>
        <v>18</v>
      </c>
      <c r="C1800" s="26">
        <f t="shared" si="11"/>
        <v>70</v>
      </c>
      <c r="D1800" s="26"/>
      <c r="E1800" s="26">
        <f>plan_id</f>
        <v>510</v>
      </c>
      <c r="F1800" s="26">
        <f t="shared" si="1"/>
        <v>2015</v>
      </c>
      <c r="G1800" s="26">
        <f>VLOOKUP(INDIRECT(CHAR(39)&amp;$A1800&amp;CHAR(39)&amp;"!r2c"&amp;$C1800,0),variables,2,0)</f>
        <v>10809</v>
      </c>
      <c r="H1800" s="29" t="str">
        <f t="array" ref="H1800">IF(AND(G1800&gt;=10861,G1800&lt;=10863),TEXT(INDIRECT(CHAR(39)&amp;$A1800&amp;CHAR(39)&amp;"!r"&amp;$B1800&amp;"c"&amp;$C1800,0),"dd-mmm-yyyy"),(INDIRECT(CHAR(39)&amp;$A1800&amp;CHAR(39)&amp;"!r"&amp;$B1800&amp;"c"&amp;$C1800,0)))</f>
        <v/>
      </c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6"/>
      <c r="T1800" s="26"/>
      <c r="U1800" s="26"/>
      <c r="V1800" s="26"/>
      <c r="W1800" s="26"/>
      <c r="X1800" s="26"/>
      <c r="Y1800" s="26"/>
      <c r="Z1800" s="26"/>
    </row>
    <row r="1801" ht="13.5" customHeight="1">
      <c r="A1801" s="26" t="s">
        <v>785</v>
      </c>
      <c r="B1801" s="26">
        <f t="shared" si="38"/>
        <v>18</v>
      </c>
      <c r="C1801" s="26">
        <f t="shared" si="11"/>
        <v>71</v>
      </c>
      <c r="D1801" s="26"/>
      <c r="E1801" s="26">
        <f>plan_id</f>
        <v>510</v>
      </c>
      <c r="F1801" s="26">
        <f t="shared" si="1"/>
        <v>2015</v>
      </c>
      <c r="G1801" s="26">
        <f>VLOOKUP(INDIRECT(CHAR(39)&amp;$A1801&amp;CHAR(39)&amp;"!r2c"&amp;$C1801,0),variables,2,0)</f>
        <v>10810</v>
      </c>
      <c r="H1801" s="29">
        <f t="array" ref="H1801">IF(AND(G1801&gt;=10861,G1801&lt;=10863),TEXT(INDIRECT(CHAR(39)&amp;$A1801&amp;CHAR(39)&amp;"!r"&amp;$B1801&amp;"c"&amp;$C1801,0),"dd-mmm-yyyy"),(INDIRECT(CHAR(39)&amp;$A1801&amp;CHAR(39)&amp;"!r"&amp;$B1801&amp;"c"&amp;$C1801,0)))</f>
        <v>-45647175</v>
      </c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</row>
    <row r="1802" ht="13.5" customHeight="1">
      <c r="A1802" s="26" t="s">
        <v>785</v>
      </c>
      <c r="B1802" s="26">
        <f t="shared" si="38"/>
        <v>18</v>
      </c>
      <c r="C1802" s="26">
        <f t="shared" si="11"/>
        <v>72</v>
      </c>
      <c r="D1802" s="26"/>
      <c r="E1802" s="26">
        <f>plan_id</f>
        <v>510</v>
      </c>
      <c r="F1802" s="26">
        <f t="shared" si="1"/>
        <v>2015</v>
      </c>
      <c r="G1802" s="26">
        <f>VLOOKUP(INDIRECT(CHAR(39)&amp;$A1802&amp;CHAR(39)&amp;"!r2c"&amp;$C1802,0),variables,2,0)</f>
        <v>10811</v>
      </c>
      <c r="H1802" s="29" t="str">
        <f t="array" ref="H1802">IF(AND(G1802&gt;=10861,G1802&lt;=10863),TEXT(INDIRECT(CHAR(39)&amp;$A1802&amp;CHAR(39)&amp;"!r"&amp;$B1802&amp;"c"&amp;$C1802,0),"dd-mmm-yyyy"),(INDIRECT(CHAR(39)&amp;$A1802&amp;CHAR(39)&amp;"!r"&amp;$B1802&amp;"c"&amp;$C1802,0)))</f>
        <v/>
      </c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</row>
    <row r="1803" ht="13.5" customHeight="1">
      <c r="A1803" s="26" t="s">
        <v>785</v>
      </c>
      <c r="B1803" s="26">
        <f t="shared" si="38"/>
        <v>18</v>
      </c>
      <c r="C1803" s="26">
        <f t="shared" si="11"/>
        <v>73</v>
      </c>
      <c r="D1803" s="26"/>
      <c r="E1803" s="26">
        <f>plan_id</f>
        <v>510</v>
      </c>
      <c r="F1803" s="26">
        <f t="shared" si="1"/>
        <v>2015</v>
      </c>
      <c r="G1803" s="26">
        <f>VLOOKUP(INDIRECT(CHAR(39)&amp;$A1803&amp;CHAR(39)&amp;"!r2c"&amp;$C1803,0),variables,2,0)</f>
        <v>10812</v>
      </c>
      <c r="H1803" s="29" t="str">
        <f t="array" ref="H1803">IF(AND(G1803&gt;=10861,G1803&lt;=10863),TEXT(INDIRECT(CHAR(39)&amp;$A1803&amp;CHAR(39)&amp;"!r"&amp;$B1803&amp;"c"&amp;$C1803,0),"dd-mmm-yyyy"),(INDIRECT(CHAR(39)&amp;$A1803&amp;CHAR(39)&amp;"!r"&amp;$B1803&amp;"c"&amp;$C1803,0)))</f>
        <v/>
      </c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</row>
    <row r="1804" ht="13.5" customHeight="1">
      <c r="A1804" s="26" t="s">
        <v>785</v>
      </c>
      <c r="B1804" s="26">
        <f t="shared" si="38"/>
        <v>18</v>
      </c>
      <c r="C1804" s="26">
        <f t="shared" si="11"/>
        <v>74</v>
      </c>
      <c r="D1804" s="26"/>
      <c r="E1804" s="26">
        <f>plan_id</f>
        <v>510</v>
      </c>
      <c r="F1804" s="26">
        <f t="shared" si="1"/>
        <v>2015</v>
      </c>
      <c r="G1804" s="26">
        <f>VLOOKUP(INDIRECT(CHAR(39)&amp;$A1804&amp;CHAR(39)&amp;"!r2c"&amp;$C1804,0),variables,2,0)</f>
        <v>10813</v>
      </c>
      <c r="H1804" s="29" t="str">
        <f t="array" ref="H1804">IF(AND(G1804&gt;=10861,G1804&lt;=10863),TEXT(INDIRECT(CHAR(39)&amp;$A1804&amp;CHAR(39)&amp;"!r"&amp;$B1804&amp;"c"&amp;$C1804,0),"dd-mmm-yyyy"),(INDIRECT(CHAR(39)&amp;$A1804&amp;CHAR(39)&amp;"!r"&amp;$B1804&amp;"c"&amp;$C1804,0)))</f>
        <v/>
      </c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</row>
    <row r="1805" ht="13.5" customHeight="1">
      <c r="A1805" s="26" t="s">
        <v>785</v>
      </c>
      <c r="B1805" s="26">
        <f t="shared" si="38"/>
        <v>18</v>
      </c>
      <c r="C1805" s="26">
        <f t="shared" si="11"/>
        <v>75</v>
      </c>
      <c r="D1805" s="26"/>
      <c r="E1805" s="26">
        <f>plan_id</f>
        <v>510</v>
      </c>
      <c r="F1805" s="26">
        <f t="shared" si="1"/>
        <v>2015</v>
      </c>
      <c r="G1805" s="26">
        <f>VLOOKUP(INDIRECT(CHAR(39)&amp;$A1805&amp;CHAR(39)&amp;"!r2c"&amp;$C1805,0),variables,2,0)</f>
        <v>10814</v>
      </c>
      <c r="H1805" s="29" t="str">
        <f t="array" ref="H1805">IF(AND(G1805&gt;=10861,G1805&lt;=10863),TEXT(INDIRECT(CHAR(39)&amp;$A1805&amp;CHAR(39)&amp;"!r"&amp;$B1805&amp;"c"&amp;$C1805,0),"dd-mmm-yyyy"),(INDIRECT(CHAR(39)&amp;$A1805&amp;CHAR(39)&amp;"!r"&amp;$B1805&amp;"c"&amp;$C1805,0)))</f>
        <v/>
      </c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  <c r="S1805" s="26"/>
      <c r="T1805" s="26"/>
      <c r="U1805" s="26"/>
      <c r="V1805" s="26"/>
      <c r="W1805" s="26"/>
      <c r="X1805" s="26"/>
      <c r="Y1805" s="26"/>
      <c r="Z1805" s="26"/>
    </row>
    <row r="1806" ht="13.5" customHeight="1">
      <c r="A1806" s="26" t="s">
        <v>785</v>
      </c>
      <c r="B1806" s="26">
        <f t="shared" si="38"/>
        <v>18</v>
      </c>
      <c r="C1806" s="26">
        <f t="shared" si="11"/>
        <v>76</v>
      </c>
      <c r="D1806" s="26"/>
      <c r="E1806" s="26">
        <f>plan_id</f>
        <v>510</v>
      </c>
      <c r="F1806" s="26">
        <f t="shared" si="1"/>
        <v>2015</v>
      </c>
      <c r="G1806" s="26">
        <f>VLOOKUP(INDIRECT(CHAR(39)&amp;$A1806&amp;CHAR(39)&amp;"!r2c"&amp;$C1806,0),variables,2,0)</f>
        <v>10815</v>
      </c>
      <c r="H1806" s="29">
        <f t="array" ref="H1806">IF(AND(G1806&gt;=10861,G1806&lt;=10863),TEXT(INDIRECT(CHAR(39)&amp;$A1806&amp;CHAR(39)&amp;"!r"&amp;$B1806&amp;"c"&amp;$C1806,0),"dd-mmm-yyyy"),(INDIRECT(CHAR(39)&amp;$A1806&amp;CHAR(39)&amp;"!r"&amp;$B1806&amp;"c"&amp;$C1806,0)))</f>
        <v>56862195</v>
      </c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6"/>
      <c r="V1806" s="26"/>
      <c r="W1806" s="26"/>
      <c r="X1806" s="26"/>
      <c r="Y1806" s="26"/>
      <c r="Z1806" s="26"/>
    </row>
    <row r="1807" ht="13.5" customHeight="1">
      <c r="A1807" s="26" t="s">
        <v>785</v>
      </c>
      <c r="B1807" s="26">
        <f t="shared" si="38"/>
        <v>18</v>
      </c>
      <c r="C1807" s="26">
        <f t="shared" si="11"/>
        <v>77</v>
      </c>
      <c r="D1807" s="26"/>
      <c r="E1807" s="26">
        <f>plan_id</f>
        <v>510</v>
      </c>
      <c r="F1807" s="26">
        <f t="shared" si="1"/>
        <v>2015</v>
      </c>
      <c r="G1807" s="26">
        <f>VLOOKUP(INDIRECT(CHAR(39)&amp;$A1807&amp;CHAR(39)&amp;"!r2c"&amp;$C1807,0),variables,2,0)</f>
        <v>10816</v>
      </c>
      <c r="H1807" s="29">
        <f t="array" ref="H1807">IF(AND(G1807&gt;=10861,G1807&lt;=10863),TEXT(INDIRECT(CHAR(39)&amp;$A1807&amp;CHAR(39)&amp;"!r"&amp;$B1807&amp;"c"&amp;$C1807,0),"dd-mmm-yyyy"),(INDIRECT(CHAR(39)&amp;$A1807&amp;CHAR(39)&amp;"!r"&amp;$B1807&amp;"c"&amp;$C1807,0)))</f>
        <v>-468541235</v>
      </c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</row>
    <row r="1808" ht="13.5" customHeight="1">
      <c r="A1808" s="26" t="s">
        <v>785</v>
      </c>
      <c r="B1808" s="26">
        <f t="shared" si="38"/>
        <v>18</v>
      </c>
      <c r="C1808" s="26">
        <f t="shared" si="11"/>
        <v>78</v>
      </c>
      <c r="D1808" s="26"/>
      <c r="E1808" s="26">
        <f>plan_id</f>
        <v>510</v>
      </c>
      <c r="F1808" s="26">
        <f t="shared" si="1"/>
        <v>2015</v>
      </c>
      <c r="G1808" s="26">
        <f>VLOOKUP(INDIRECT(CHAR(39)&amp;$A1808&amp;CHAR(39)&amp;"!r2c"&amp;$C1808,0),variables,2,0)</f>
        <v>10817</v>
      </c>
      <c r="H1808" s="29" t="str">
        <f t="array" ref="H1808">IF(AND(G1808&gt;=10861,G1808&lt;=10863),TEXT(INDIRECT(CHAR(39)&amp;$A1808&amp;CHAR(39)&amp;"!r"&amp;$B1808&amp;"c"&amp;$C1808,0),"dd-mmm-yyyy"),(INDIRECT(CHAR(39)&amp;$A1808&amp;CHAR(39)&amp;"!r"&amp;$B1808&amp;"c"&amp;$C1808,0)))</f>
        <v/>
      </c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</row>
    <row r="1809" ht="13.5" customHeight="1">
      <c r="A1809" s="26" t="s">
        <v>785</v>
      </c>
      <c r="B1809" s="26">
        <f t="shared" si="38"/>
        <v>18</v>
      </c>
      <c r="C1809" s="26">
        <f t="shared" si="11"/>
        <v>79</v>
      </c>
      <c r="D1809" s="26"/>
      <c r="E1809" s="26">
        <f>plan_id</f>
        <v>510</v>
      </c>
      <c r="F1809" s="26">
        <f t="shared" si="1"/>
        <v>2015</v>
      </c>
      <c r="G1809" s="26">
        <f>VLOOKUP(INDIRECT(CHAR(39)&amp;$A1809&amp;CHAR(39)&amp;"!r2c"&amp;$C1809,0),variables,2,0)</f>
        <v>10818</v>
      </c>
      <c r="H1809" s="29">
        <f t="array" ref="H1809">IF(AND(G1809&gt;=10861,G1809&lt;=10863),TEXT(INDIRECT(CHAR(39)&amp;$A1809&amp;CHAR(39)&amp;"!r"&amp;$B1809&amp;"c"&amp;$C1809,0),"dd-mmm-yyyy"),(INDIRECT(CHAR(39)&amp;$A1809&amp;CHAR(39)&amp;"!r"&amp;$B1809&amp;"c"&amp;$C1809,0)))</f>
        <v>5168927</v>
      </c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</row>
    <row r="1810" ht="13.5" customHeight="1">
      <c r="A1810" s="26" t="s">
        <v>785</v>
      </c>
      <c r="B1810" s="26">
        <f t="shared" si="38"/>
        <v>18</v>
      </c>
      <c r="C1810" s="26">
        <f t="shared" si="11"/>
        <v>80</v>
      </c>
      <c r="D1810" s="26"/>
      <c r="E1810" s="26">
        <f>plan_id</f>
        <v>510</v>
      </c>
      <c r="F1810" s="26">
        <f t="shared" si="1"/>
        <v>2015</v>
      </c>
      <c r="G1810" s="26">
        <f>VLOOKUP(INDIRECT(CHAR(39)&amp;$A1810&amp;CHAR(39)&amp;"!r2c"&amp;$C1810,0),variables,2,0)</f>
        <v>10819</v>
      </c>
      <c r="H1810" s="29">
        <f t="array" ref="H1810">IF(AND(G1810&gt;=10861,G1810&lt;=10863),TEXT(INDIRECT(CHAR(39)&amp;$A1810&amp;CHAR(39)&amp;"!r"&amp;$B1810&amp;"c"&amp;$C1810,0),"dd-mmm-yyyy"),(INDIRECT(CHAR(39)&amp;$A1810&amp;CHAR(39)&amp;"!r"&amp;$B1810&amp;"c"&amp;$C1810,0)))</f>
        <v>13630966</v>
      </c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  <c r="S1810" s="26"/>
      <c r="T1810" s="26"/>
      <c r="U1810" s="26"/>
      <c r="V1810" s="26"/>
      <c r="W1810" s="26"/>
      <c r="X1810" s="26"/>
      <c r="Y1810" s="26"/>
      <c r="Z1810" s="26"/>
    </row>
    <row r="1811" ht="13.5" customHeight="1">
      <c r="A1811" s="26" t="s">
        <v>785</v>
      </c>
      <c r="B1811" s="26">
        <f t="shared" si="38"/>
        <v>18</v>
      </c>
      <c r="C1811" s="26">
        <f t="shared" si="11"/>
        <v>81</v>
      </c>
      <c r="D1811" s="26"/>
      <c r="E1811" s="26">
        <f>plan_id</f>
        <v>510</v>
      </c>
      <c r="F1811" s="26">
        <f t="shared" si="1"/>
        <v>2015</v>
      </c>
      <c r="G1811" s="26">
        <f>VLOOKUP(INDIRECT(CHAR(39)&amp;$A1811&amp;CHAR(39)&amp;"!r2c"&amp;$C1811,0),variables,2,0)</f>
        <v>10820</v>
      </c>
      <c r="H1811" s="29">
        <f t="array" ref="H1811">IF(AND(G1811&gt;=10861,G1811&lt;=10863),TEXT(INDIRECT(CHAR(39)&amp;$A1811&amp;CHAR(39)&amp;"!r"&amp;$B1811&amp;"c"&amp;$C1811,0),"dd-mmm-yyyy"),(INDIRECT(CHAR(39)&amp;$A1811&amp;CHAR(39)&amp;"!r"&amp;$B1811&amp;"c"&amp;$C1811,0)))</f>
        <v>21988860</v>
      </c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  <c r="S1811" s="26"/>
      <c r="T1811" s="26"/>
      <c r="U1811" s="26"/>
      <c r="V1811" s="26"/>
      <c r="W1811" s="26"/>
      <c r="X1811" s="26"/>
      <c r="Y1811" s="26"/>
      <c r="Z1811" s="26"/>
    </row>
    <row r="1812" ht="13.5" customHeight="1">
      <c r="A1812" s="26" t="s">
        <v>785</v>
      </c>
      <c r="B1812" s="26">
        <f t="shared" si="38"/>
        <v>18</v>
      </c>
      <c r="C1812" s="26">
        <f t="shared" si="11"/>
        <v>82</v>
      </c>
      <c r="D1812" s="26"/>
      <c r="E1812" s="26">
        <f>plan_id</f>
        <v>510</v>
      </c>
      <c r="F1812" s="26">
        <f t="shared" si="1"/>
        <v>2015</v>
      </c>
      <c r="G1812" s="26">
        <f>VLOOKUP(INDIRECT(CHAR(39)&amp;$A1812&amp;CHAR(39)&amp;"!r2c"&amp;$C1812,0),variables,2,0)</f>
        <v>10821</v>
      </c>
      <c r="H1812" s="29" t="str">
        <f t="array" ref="H1812">IF(AND(G1812&gt;=10861,G1812&lt;=10863),TEXT(INDIRECT(CHAR(39)&amp;$A1812&amp;CHAR(39)&amp;"!r"&amp;$B1812&amp;"c"&amp;$C1812,0),"dd-mmm-yyyy"),(INDIRECT(CHAR(39)&amp;$A1812&amp;CHAR(39)&amp;"!r"&amp;$B1812&amp;"c"&amp;$C1812,0)))</f>
        <v/>
      </c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</row>
    <row r="1813" ht="13.5" customHeight="1">
      <c r="A1813" s="26" t="s">
        <v>785</v>
      </c>
      <c r="B1813" s="26">
        <f t="shared" si="38"/>
        <v>18</v>
      </c>
      <c r="C1813" s="26">
        <f t="shared" si="11"/>
        <v>83</v>
      </c>
      <c r="D1813" s="26"/>
      <c r="E1813" s="26">
        <f>plan_id</f>
        <v>510</v>
      </c>
      <c r="F1813" s="26">
        <f t="shared" si="1"/>
        <v>2015</v>
      </c>
      <c r="G1813" s="26">
        <f>VLOOKUP(INDIRECT(CHAR(39)&amp;$A1813&amp;CHAR(39)&amp;"!r2c"&amp;$C1813,0),variables,2,0)</f>
        <v>10822</v>
      </c>
      <c r="H1813" s="29" t="str">
        <f t="array" ref="H1813">IF(AND(G1813&gt;=10861,G1813&lt;=10863),TEXT(INDIRECT(CHAR(39)&amp;$A1813&amp;CHAR(39)&amp;"!r"&amp;$B1813&amp;"c"&amp;$C1813,0),"dd-mmm-yyyy"),(INDIRECT(CHAR(39)&amp;$A1813&amp;CHAR(39)&amp;"!r"&amp;$B1813&amp;"c"&amp;$C1813,0)))</f>
        <v/>
      </c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  <c r="S1813" s="26"/>
      <c r="T1813" s="26"/>
      <c r="U1813" s="26"/>
      <c r="V1813" s="26"/>
      <c r="W1813" s="26"/>
      <c r="X1813" s="26"/>
      <c r="Y1813" s="26"/>
      <c r="Z1813" s="26"/>
    </row>
    <row r="1814" ht="13.5" customHeight="1">
      <c r="A1814" s="26" t="s">
        <v>785</v>
      </c>
      <c r="B1814" s="26">
        <f t="shared" si="38"/>
        <v>18</v>
      </c>
      <c r="C1814" s="26">
        <f t="shared" si="11"/>
        <v>84</v>
      </c>
      <c r="D1814" s="26"/>
      <c r="E1814" s="26">
        <f>plan_id</f>
        <v>510</v>
      </c>
      <c r="F1814" s="26">
        <f t="shared" si="1"/>
        <v>2015</v>
      </c>
      <c r="G1814" s="26">
        <f>VLOOKUP(INDIRECT(CHAR(39)&amp;$A1814&amp;CHAR(39)&amp;"!r2c"&amp;$C1814,0),variables,2,0)</f>
        <v>10829</v>
      </c>
      <c r="H1814" s="29" t="str">
        <f t="array" ref="H1814">IF(AND(G1814&gt;=10861,G1814&lt;=10863),TEXT(INDIRECT(CHAR(39)&amp;$A1814&amp;CHAR(39)&amp;"!r"&amp;$B1814&amp;"c"&amp;$C1814,0),"dd-mmm-yyyy"),(INDIRECT(CHAR(39)&amp;$A1814&amp;CHAR(39)&amp;"!r"&amp;$B1814&amp;"c"&amp;$C1814,0)))</f>
        <v/>
      </c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  <c r="S1814" s="26"/>
      <c r="T1814" s="26"/>
      <c r="U1814" s="26"/>
      <c r="V1814" s="26"/>
      <c r="W1814" s="26"/>
      <c r="X1814" s="26"/>
      <c r="Y1814" s="26"/>
      <c r="Z1814" s="26"/>
    </row>
    <row r="1815" ht="13.5" customHeight="1">
      <c r="A1815" s="26" t="s">
        <v>785</v>
      </c>
      <c r="B1815" s="26">
        <f t="shared" si="38"/>
        <v>18</v>
      </c>
      <c r="C1815" s="26">
        <f t="shared" si="11"/>
        <v>85</v>
      </c>
      <c r="D1815" s="26"/>
      <c r="E1815" s="26">
        <f>plan_id</f>
        <v>510</v>
      </c>
      <c r="F1815" s="26">
        <f t="shared" si="1"/>
        <v>2015</v>
      </c>
      <c r="G1815" s="26">
        <f>VLOOKUP(INDIRECT(CHAR(39)&amp;$A1815&amp;CHAR(39)&amp;"!r2c"&amp;$C1815,0),variables,2,0)</f>
        <v>10823</v>
      </c>
      <c r="H1815" s="29">
        <f t="array" ref="H1815">IF(AND(G1815&gt;=10861,G1815&lt;=10863),TEXT(INDIRECT(CHAR(39)&amp;$A1815&amp;CHAR(39)&amp;"!r"&amp;$B1815&amp;"c"&amp;$C1815,0),"dd-mmm-yyyy"),(INDIRECT(CHAR(39)&amp;$A1815&amp;CHAR(39)&amp;"!r"&amp;$B1815&amp;"c"&amp;$C1815,0)))</f>
        <v>1097020520</v>
      </c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  <c r="S1815" s="26"/>
      <c r="T1815" s="26"/>
      <c r="U1815" s="26"/>
      <c r="V1815" s="26"/>
      <c r="W1815" s="26"/>
      <c r="X1815" s="26"/>
      <c r="Y1815" s="26"/>
      <c r="Z1815" s="26"/>
    </row>
    <row r="1816" ht="13.5" customHeight="1">
      <c r="A1816" s="26" t="s">
        <v>785</v>
      </c>
      <c r="B1816" s="26">
        <f t="shared" si="38"/>
        <v>18</v>
      </c>
      <c r="C1816" s="26">
        <f t="shared" si="11"/>
        <v>86</v>
      </c>
      <c r="D1816" s="26"/>
      <c r="E1816" s="26">
        <f>plan_id</f>
        <v>510</v>
      </c>
      <c r="F1816" s="26">
        <f t="shared" si="1"/>
        <v>2015</v>
      </c>
      <c r="G1816" s="26">
        <f>VLOOKUP(INDIRECT(CHAR(39)&amp;$A1816&amp;CHAR(39)&amp;"!r2c"&amp;$C1816,0),variables,2,0)</f>
        <v>10798</v>
      </c>
      <c r="H1816" s="29" t="str">
        <f t="array" ref="H1816">IF(AND(G1816&gt;=10861,G1816&lt;=10863),TEXT(INDIRECT(CHAR(39)&amp;$A1816&amp;CHAR(39)&amp;"!r"&amp;$B1816&amp;"c"&amp;$C1816,0),"dd-mmm-yyyy"),(INDIRECT(CHAR(39)&amp;$A1816&amp;CHAR(39)&amp;"!r"&amp;$B1816&amp;"c"&amp;$C1816,0)))</f>
        <v/>
      </c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6"/>
      <c r="V1816" s="26"/>
      <c r="W1816" s="26"/>
      <c r="X1816" s="26"/>
      <c r="Y1816" s="26"/>
      <c r="Z1816" s="26"/>
    </row>
    <row r="1817" ht="13.5" customHeight="1">
      <c r="A1817" s="26" t="s">
        <v>785</v>
      </c>
      <c r="B1817" s="26">
        <f t="shared" si="38"/>
        <v>18</v>
      </c>
      <c r="C1817" s="26">
        <f t="shared" si="11"/>
        <v>87</v>
      </c>
      <c r="D1817" s="26"/>
      <c r="E1817" s="26">
        <f>plan_id</f>
        <v>510</v>
      </c>
      <c r="F1817" s="26">
        <f t="shared" si="1"/>
        <v>2015</v>
      </c>
      <c r="G1817" s="26">
        <f>VLOOKUP(INDIRECT(CHAR(39)&amp;$A1817&amp;CHAR(39)&amp;"!r2c"&amp;$C1817,0),variables,2,0)</f>
        <v>10799</v>
      </c>
      <c r="H1817" s="29" t="str">
        <f t="array" ref="H1817">IF(AND(G1817&gt;=10861,G1817&lt;=10863),TEXT(INDIRECT(CHAR(39)&amp;$A1817&amp;CHAR(39)&amp;"!r"&amp;$B1817&amp;"c"&amp;$C1817,0),"dd-mmm-yyyy"),(INDIRECT(CHAR(39)&amp;$A1817&amp;CHAR(39)&amp;"!r"&amp;$B1817&amp;"c"&amp;$C1817,0)))</f>
        <v/>
      </c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</row>
    <row r="1818" ht="13.5" customHeight="1">
      <c r="A1818" s="26" t="s">
        <v>785</v>
      </c>
      <c r="B1818" s="26">
        <f t="shared" si="38"/>
        <v>18</v>
      </c>
      <c r="C1818" s="26">
        <f t="shared" si="11"/>
        <v>88</v>
      </c>
      <c r="D1818" s="26"/>
      <c r="E1818" s="26">
        <f>plan_id</f>
        <v>510</v>
      </c>
      <c r="F1818" s="26">
        <f t="shared" si="1"/>
        <v>2015</v>
      </c>
      <c r="G1818" s="26">
        <f>VLOOKUP(INDIRECT(CHAR(39)&amp;$A1818&amp;CHAR(39)&amp;"!r2c"&amp;$C1818,0),variables,2,0)</f>
        <v>10800</v>
      </c>
      <c r="H1818" s="29" t="str">
        <f t="array" ref="H1818">IF(AND(G1818&gt;=10861,G1818&lt;=10863),TEXT(INDIRECT(CHAR(39)&amp;$A1818&amp;CHAR(39)&amp;"!r"&amp;$B1818&amp;"c"&amp;$C1818,0),"dd-mmm-yyyy"),(INDIRECT(CHAR(39)&amp;$A1818&amp;CHAR(39)&amp;"!r"&amp;$B1818&amp;"c"&amp;$C1818,0)))</f>
        <v/>
      </c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</row>
    <row r="1819" ht="13.5" customHeight="1">
      <c r="A1819" s="26" t="s">
        <v>785</v>
      </c>
      <c r="B1819" s="26">
        <f t="shared" si="38"/>
        <v>18</v>
      </c>
      <c r="C1819" s="26">
        <f t="shared" si="11"/>
        <v>89</v>
      </c>
      <c r="D1819" s="26"/>
      <c r="E1819" s="26">
        <f>plan_id</f>
        <v>510</v>
      </c>
      <c r="F1819" s="26">
        <f t="shared" si="1"/>
        <v>2015</v>
      </c>
      <c r="G1819" s="26">
        <f>VLOOKUP(INDIRECT(CHAR(39)&amp;$A1819&amp;CHAR(39)&amp;"!r2c"&amp;$C1819,0),variables,2,0)</f>
        <v>10824</v>
      </c>
      <c r="H1819" s="29" t="str">
        <f t="array" ref="H1819">IF(AND(G1819&gt;=10861,G1819&lt;=10863),TEXT(INDIRECT(CHAR(39)&amp;$A1819&amp;CHAR(39)&amp;"!r"&amp;$B1819&amp;"c"&amp;$C1819,0),"dd-mmm-yyyy"),(INDIRECT(CHAR(39)&amp;$A1819&amp;CHAR(39)&amp;"!r"&amp;$B1819&amp;"c"&amp;$C1819,0)))</f>
        <v/>
      </c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6"/>
      <c r="W1819" s="26"/>
      <c r="X1819" s="26"/>
      <c r="Y1819" s="26"/>
      <c r="Z1819" s="26"/>
    </row>
    <row r="1820" ht="13.5" customHeight="1">
      <c r="A1820" s="26" t="s">
        <v>785</v>
      </c>
      <c r="B1820" s="26">
        <f t="shared" si="38"/>
        <v>18</v>
      </c>
      <c r="C1820" s="26">
        <f t="shared" si="11"/>
        <v>90</v>
      </c>
      <c r="D1820" s="26"/>
      <c r="E1820" s="26">
        <f>plan_id</f>
        <v>510</v>
      </c>
      <c r="F1820" s="26">
        <f t="shared" si="1"/>
        <v>2015</v>
      </c>
      <c r="G1820" s="26">
        <f>VLOOKUP(INDIRECT(CHAR(39)&amp;$A1820&amp;CHAR(39)&amp;"!r2c"&amp;$C1820,0),variables,2,0)</f>
        <v>10825</v>
      </c>
      <c r="H1820" s="29">
        <f t="array" ref="H1820">IF(AND(G1820&gt;=10861,G1820&lt;=10863),TEXT(INDIRECT(CHAR(39)&amp;$A1820&amp;CHAR(39)&amp;"!r"&amp;$B1820&amp;"c"&amp;$C1820,0),"dd-mmm-yyyy"),(INDIRECT(CHAR(39)&amp;$A1820&amp;CHAR(39)&amp;"!r"&amp;$B1820&amp;"c"&amp;$C1820,0)))</f>
        <v>586418960</v>
      </c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  <c r="S1820" s="26"/>
      <c r="T1820" s="26"/>
      <c r="U1820" s="26"/>
      <c r="V1820" s="26"/>
      <c r="W1820" s="26"/>
      <c r="X1820" s="26"/>
      <c r="Y1820" s="26"/>
      <c r="Z1820" s="26"/>
    </row>
    <row r="1821" ht="13.5" customHeight="1">
      <c r="A1821" s="26" t="s">
        <v>785</v>
      </c>
      <c r="B1821" s="26">
        <f t="shared" si="38"/>
        <v>18</v>
      </c>
      <c r="C1821" s="26">
        <f t="shared" si="11"/>
        <v>91</v>
      </c>
      <c r="D1821" s="26"/>
      <c r="E1821" s="26">
        <f>plan_id</f>
        <v>510</v>
      </c>
      <c r="F1821" s="26">
        <f t="shared" si="1"/>
        <v>2015</v>
      </c>
      <c r="G1821" s="26">
        <f>VLOOKUP(INDIRECT(CHAR(39)&amp;$A1821&amp;CHAR(39)&amp;"!r2c"&amp;$C1821,0),variables,2,0)</f>
        <v>10826</v>
      </c>
      <c r="H1821" s="29" t="str">
        <f t="array" ref="H1821">IF(AND(G1821&gt;=10861,G1821&lt;=10863),TEXT(INDIRECT(CHAR(39)&amp;$A1821&amp;CHAR(39)&amp;"!r"&amp;$B1821&amp;"c"&amp;$C1821,0),"dd-mmm-yyyy"),(INDIRECT(CHAR(39)&amp;$A1821&amp;CHAR(39)&amp;"!r"&amp;$B1821&amp;"c"&amp;$C1821,0)))</f>
        <v/>
      </c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</row>
    <row r="1822" ht="13.5" customHeight="1">
      <c r="A1822" s="26" t="s">
        <v>785</v>
      </c>
      <c r="B1822" s="26">
        <f t="shared" si="38"/>
        <v>18</v>
      </c>
      <c r="C1822" s="26">
        <f t="shared" si="11"/>
        <v>92</v>
      </c>
      <c r="D1822" s="26"/>
      <c r="E1822" s="26">
        <f>plan_id</f>
        <v>510</v>
      </c>
      <c r="F1822" s="26">
        <f t="shared" si="1"/>
        <v>2015</v>
      </c>
      <c r="G1822" s="26">
        <f>VLOOKUP(INDIRECT(CHAR(39)&amp;$A1822&amp;CHAR(39)&amp;"!r2c"&amp;$C1822,0),variables,2,0)</f>
        <v>10828</v>
      </c>
      <c r="H1822" s="29" t="str">
        <f t="array" ref="H1822">IF(AND(G1822&gt;=10861,G1822&lt;=10863),TEXT(INDIRECT(CHAR(39)&amp;$A1822&amp;CHAR(39)&amp;"!r"&amp;$B1822&amp;"c"&amp;$C1822,0),"dd-mmm-yyyy"),(INDIRECT(CHAR(39)&amp;$A1822&amp;CHAR(39)&amp;"!r"&amp;$B1822&amp;"c"&amp;$C1822,0)))</f>
        <v/>
      </c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</row>
    <row r="1823" ht="13.5" customHeight="1">
      <c r="A1823" s="26" t="s">
        <v>785</v>
      </c>
      <c r="B1823" s="26">
        <f t="shared" si="38"/>
        <v>18</v>
      </c>
      <c r="C1823" s="26">
        <f t="shared" si="11"/>
        <v>93</v>
      </c>
      <c r="D1823" s="26"/>
      <c r="E1823" s="26">
        <f>plan_id</f>
        <v>510</v>
      </c>
      <c r="F1823" s="26">
        <f t="shared" si="1"/>
        <v>2015</v>
      </c>
      <c r="G1823" s="26">
        <f>VLOOKUP(INDIRECT(CHAR(39)&amp;$A1823&amp;CHAR(39)&amp;"!r2c"&amp;$C1823,0),variables,2,0)</f>
        <v>10827</v>
      </c>
      <c r="H1823" s="28" t="str">
        <f t="array" ref="H1823">IF(AND(G1823&gt;=10861,G1823&lt;=10863),TEXT(INDIRECT(CHAR(39)&amp;$A1823&amp;CHAR(39)&amp;"!r"&amp;$B1823&amp;"c"&amp;$C1823,0),"dd-mmm-yyyy"),(INDIRECT(CHAR(39)&amp;$A1823&amp;CHAR(39)&amp;"!r"&amp;$B1823&amp;"c"&amp;$C1823,0)))</f>
        <v/>
      </c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</row>
    <row r="1824" ht="13.5" customHeight="1">
      <c r="A1824" s="26" t="s">
        <v>785</v>
      </c>
      <c r="B1824" s="26">
        <f t="shared" ref="B1824:B1888" si="39">B1759+1</f>
        <v>19</v>
      </c>
      <c r="C1824" s="26">
        <f t="shared" si="11"/>
        <v>3</v>
      </c>
      <c r="D1824" s="26"/>
      <c r="E1824" s="26">
        <f>plan_id</f>
        <v>510</v>
      </c>
      <c r="F1824" s="26">
        <f t="shared" si="1"/>
        <v>2016</v>
      </c>
      <c r="G1824" s="26">
        <f>VLOOKUP(INDIRECT(CHAR(39)&amp;$A1824&amp;CHAR(39)&amp;"!r2c"&amp;$C1824,0),variables,2,0)</f>
        <v>10703</v>
      </c>
      <c r="H1824" s="28">
        <f t="array" ref="H1824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</row>
    <row r="1825" ht="13.5" customHeight="1">
      <c r="A1825" s="26" t="s">
        <v>785</v>
      </c>
      <c r="B1825" s="26">
        <f t="shared" si="39"/>
        <v>19</v>
      </c>
      <c r="C1825" s="26">
        <f t="shared" si="11"/>
        <v>4</v>
      </c>
      <c r="D1825" s="26"/>
      <c r="E1825" s="26">
        <f>plan_id</f>
        <v>510</v>
      </c>
      <c r="F1825" s="26">
        <f t="shared" si="1"/>
        <v>2016</v>
      </c>
      <c r="G1825" s="26">
        <f>VLOOKUP(INDIRECT(CHAR(39)&amp;$A1825&amp;CHAR(39)&amp;"!r2c"&amp;$C1825,0),variables,2,0)</f>
        <v>10845</v>
      </c>
      <c r="H1825" s="28" t="str">
        <f t="array" ref="H1825">IF(AND(G1825&gt;=10861,G1825&lt;=10863),TEXT(INDIRECT(CHAR(39)&amp;$A1825&amp;CHAR(39)&amp;"!r"&amp;$B1825&amp;"c"&amp;$C1825,0),"dd-mmm-yyyy"),(INDIRECT(CHAR(39)&amp;$A1825&amp;CHAR(39)&amp;"!r"&amp;$B1825&amp;"c"&amp;$C1825,0)))</f>
        <v>Segal Consulting</v>
      </c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</row>
    <row r="1826" ht="13.5" customHeight="1">
      <c r="A1826" s="26" t="s">
        <v>785</v>
      </c>
      <c r="B1826" s="26">
        <f t="shared" si="39"/>
        <v>19</v>
      </c>
      <c r="C1826" s="26">
        <f t="shared" si="11"/>
        <v>5</v>
      </c>
      <c r="D1826" s="26"/>
      <c r="E1826" s="26">
        <f>plan_id</f>
        <v>510</v>
      </c>
      <c r="F1826" s="26">
        <f t="shared" si="1"/>
        <v>2016</v>
      </c>
      <c r="G1826" s="26">
        <f>VLOOKUP(INDIRECT(CHAR(39)&amp;$A1826&amp;CHAR(39)&amp;"!r2c"&amp;$C1826,0),variables,2,0)</f>
        <v>10924</v>
      </c>
      <c r="H1826" s="31">
        <f t="array" ref="H1826">IF(AND(G1826&gt;=10861,G1826&lt;=10863),TEXT(INDIRECT(CHAR(39)&amp;$A1826&amp;CHAR(39)&amp;"!r"&amp;$B1826&amp;"c"&amp;$C1826,0),"dd-mmm-yyyy"),(INDIRECT(CHAR(39)&amp;$A1826&amp;CHAR(39)&amp;"!r"&amp;$B1826&amp;"c"&amp;$C1826,0)))</f>
        <v>0.191</v>
      </c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</row>
    <row r="1827" ht="13.5" customHeight="1">
      <c r="A1827" s="26" t="s">
        <v>785</v>
      </c>
      <c r="B1827" s="26">
        <f t="shared" si="39"/>
        <v>19</v>
      </c>
      <c r="C1827" s="26">
        <f t="shared" si="11"/>
        <v>6</v>
      </c>
      <c r="D1827" s="26"/>
      <c r="E1827" s="26">
        <f>plan_id</f>
        <v>510</v>
      </c>
      <c r="F1827" s="26">
        <f t="shared" si="1"/>
        <v>2016</v>
      </c>
      <c r="G1827" s="26">
        <f>VLOOKUP(INDIRECT(CHAR(39)&amp;$A1827&amp;CHAR(39)&amp;"!r2c"&amp;$C1827,0),variables,2,0)</f>
        <v>10925</v>
      </c>
      <c r="H1827" s="31">
        <f t="array" ref="H1827">IF(AND(G1827&gt;=10861,G1827&lt;=10863),TEXT(INDIRECT(CHAR(39)&amp;$A1827&amp;CHAR(39)&amp;"!r"&amp;$B1827&amp;"c"&amp;$C1827,0),"dd-mmm-yyyy"),(INDIRECT(CHAR(39)&amp;$A1827&amp;CHAR(39)&amp;"!r"&amp;$B1827&amp;"c"&amp;$C1827,0)))</f>
        <v>0.101</v>
      </c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</row>
    <row r="1828" ht="13.5" customHeight="1">
      <c r="A1828" s="26" t="s">
        <v>785</v>
      </c>
      <c r="B1828" s="26">
        <f t="shared" si="39"/>
        <v>19</v>
      </c>
      <c r="C1828" s="26">
        <f t="shared" si="11"/>
        <v>7</v>
      </c>
      <c r="D1828" s="26"/>
      <c r="E1828" s="26">
        <f>plan_id</f>
        <v>510</v>
      </c>
      <c r="F1828" s="26">
        <f t="shared" si="1"/>
        <v>2016</v>
      </c>
      <c r="G1828" s="26">
        <f>VLOOKUP(INDIRECT(CHAR(39)&amp;$A1828&amp;CHAR(39)&amp;"!r2c"&amp;$C1828,0),variables,2,0)</f>
        <v>10926</v>
      </c>
      <c r="H1828" s="31">
        <f t="array" ref="H1828">IF(AND(G1828&gt;=10861,G1828&lt;=10863),TEXT(INDIRECT(CHAR(39)&amp;$A1828&amp;CHAR(39)&amp;"!r"&amp;$B1828&amp;"c"&amp;$C1828,0),"dd-mmm-yyyy"),(INDIRECT(CHAR(39)&amp;$A1828&amp;CHAR(39)&amp;"!r"&amp;$B1828&amp;"c"&amp;$C1828,0)))</f>
        <v>0.09</v>
      </c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</row>
    <row r="1829" ht="13.5" customHeight="1">
      <c r="A1829" s="26" t="s">
        <v>785</v>
      </c>
      <c r="B1829" s="26">
        <f t="shared" si="39"/>
        <v>19</v>
      </c>
      <c r="C1829" s="26">
        <f t="shared" si="11"/>
        <v>8</v>
      </c>
      <c r="D1829" s="26"/>
      <c r="E1829" s="26">
        <f>plan_id</f>
        <v>510</v>
      </c>
      <c r="F1829" s="26">
        <f t="shared" si="1"/>
        <v>2016</v>
      </c>
      <c r="G1829" s="26">
        <f>VLOOKUP(INDIRECT(CHAR(39)&amp;$A1829&amp;CHAR(39)&amp;"!r2c"&amp;$C1829,0),variables,2,0)</f>
        <v>10704</v>
      </c>
      <c r="H1829" s="29">
        <f t="array" ref="H1829">IF(AND(G1829&gt;=10861,G1829&lt;=10863),TEXT(INDIRECT(CHAR(39)&amp;$A1829&amp;CHAR(39)&amp;"!r"&amp;$B1829&amp;"c"&amp;$C1829,0),"dd-mmm-yyyy"),(INDIRECT(CHAR(39)&amp;$A1829&amp;CHAR(39)&amp;"!r"&amp;$B1829&amp;"c"&amp;$C1829,0)))</f>
        <v>3433347000</v>
      </c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</row>
    <row r="1830" ht="13.5" customHeight="1">
      <c r="A1830" s="26" t="s">
        <v>785</v>
      </c>
      <c r="B1830" s="26">
        <f t="shared" si="39"/>
        <v>19</v>
      </c>
      <c r="C1830" s="26">
        <f t="shared" si="11"/>
        <v>9</v>
      </c>
      <c r="D1830" s="26"/>
      <c r="E1830" s="26">
        <f>plan_id</f>
        <v>510</v>
      </c>
      <c r="F1830" s="26">
        <f t="shared" si="1"/>
        <v>2016</v>
      </c>
      <c r="G1830" s="26">
        <f>VLOOKUP(INDIRECT(CHAR(39)&amp;$A1830&amp;CHAR(39)&amp;"!r2c"&amp;$C1830,0),variables,2,0)</f>
        <v>10928</v>
      </c>
      <c r="H1830" s="31" t="str">
        <f t="array" ref="H1830">IF(AND(G1830&gt;=10861,G1830&lt;=10863),TEXT(INDIRECT(CHAR(39)&amp;$A1830&amp;CHAR(39)&amp;"!r"&amp;$B1830&amp;"c"&amp;$C1830,0),"dd-mmm-yyyy"),(INDIRECT(CHAR(39)&amp;$A1830&amp;CHAR(39)&amp;"!r"&amp;$B1830&amp;"c"&amp;$C1830,0)))</f>
        <v/>
      </c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</row>
    <row r="1831" ht="13.5" customHeight="1">
      <c r="A1831" s="26" t="s">
        <v>785</v>
      </c>
      <c r="B1831" s="26">
        <f t="shared" si="39"/>
        <v>19</v>
      </c>
      <c r="C1831" s="26">
        <f t="shared" si="11"/>
        <v>10</v>
      </c>
      <c r="D1831" s="26"/>
      <c r="E1831" s="26">
        <f>plan_id</f>
        <v>510</v>
      </c>
      <c r="F1831" s="26">
        <f t="shared" si="1"/>
        <v>2016</v>
      </c>
      <c r="G1831" s="26">
        <f>VLOOKUP(INDIRECT(CHAR(39)&amp;$A1831&amp;CHAR(39)&amp;"!r2c"&amp;$C1831,0),variables,2,0)</f>
        <v>10929</v>
      </c>
      <c r="H1831" s="31">
        <f t="array" ref="H1831">IF(AND(G1831&gt;=10861,G1831&lt;=10863),TEXT(INDIRECT(CHAR(39)&amp;$A1831&amp;CHAR(39)&amp;"!r"&amp;$B1831&amp;"c"&amp;$C1831,0),"dd-mmm-yyyy"),(INDIRECT(CHAR(39)&amp;$A1831&amp;CHAR(39)&amp;"!r"&amp;$B1831&amp;"c"&amp;$C1831,0)))</f>
        <v>0.3508</v>
      </c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</row>
    <row r="1832" ht="13.5" customHeight="1">
      <c r="A1832" s="26" t="s">
        <v>785</v>
      </c>
      <c r="B1832" s="26">
        <f t="shared" si="39"/>
        <v>19</v>
      </c>
      <c r="C1832" s="26">
        <f t="shared" si="11"/>
        <v>11</v>
      </c>
      <c r="D1832" s="26"/>
      <c r="E1832" s="26">
        <f>plan_id</f>
        <v>510</v>
      </c>
      <c r="F1832" s="26">
        <f t="shared" si="1"/>
        <v>2016</v>
      </c>
      <c r="G1832" s="26">
        <f>VLOOKUP(INDIRECT(CHAR(39)&amp;$A1832&amp;CHAR(39)&amp;"!r2c"&amp;$C1832,0),variables,2,0)</f>
        <v>10930</v>
      </c>
      <c r="H1832" s="31">
        <f t="array" ref="H1832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</row>
    <row r="1833" ht="13.5" customHeight="1">
      <c r="A1833" s="26" t="s">
        <v>785</v>
      </c>
      <c r="B1833" s="26">
        <f t="shared" si="39"/>
        <v>19</v>
      </c>
      <c r="C1833" s="26">
        <f t="shared" si="11"/>
        <v>12</v>
      </c>
      <c r="D1833" s="26"/>
      <c r="E1833" s="26">
        <f>plan_id</f>
        <v>510</v>
      </c>
      <c r="F1833" s="26">
        <f t="shared" si="1"/>
        <v>2016</v>
      </c>
      <c r="G1833" s="26">
        <f>VLOOKUP(INDIRECT(CHAR(39)&amp;$A1833&amp;CHAR(39)&amp;"!r2c"&amp;$C1833,0),variables,2,0)</f>
        <v>10705</v>
      </c>
      <c r="H1833" s="29">
        <f t="array" ref="H1833">IF(AND(G1833&gt;=10861,G1833&lt;=10863),TEXT(INDIRECT(CHAR(39)&amp;$A1833&amp;CHAR(39)&amp;"!r"&amp;$B1833&amp;"c"&amp;$C1833,0),"dd-mmm-yyyy"),(INDIRECT(CHAR(39)&amp;$A1833&amp;CHAR(39)&amp;"!r"&amp;$B1833&amp;"c"&amp;$C1833,0)))</f>
        <v>951809398</v>
      </c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</row>
    <row r="1834" ht="13.5" customHeight="1">
      <c r="A1834" s="26" t="s">
        <v>785</v>
      </c>
      <c r="B1834" s="26">
        <f t="shared" si="39"/>
        <v>19</v>
      </c>
      <c r="C1834" s="26">
        <f t="shared" si="11"/>
        <v>13</v>
      </c>
      <c r="D1834" s="26"/>
      <c r="E1834" s="26">
        <f>plan_id</f>
        <v>510</v>
      </c>
      <c r="F1834" s="26">
        <f t="shared" si="1"/>
        <v>2016</v>
      </c>
      <c r="G1834" s="26">
        <f>VLOOKUP(INDIRECT(CHAR(39)&amp;$A1834&amp;CHAR(39)&amp;"!r2c"&amp;$C1834,0),variables,2,0)</f>
        <v>10842</v>
      </c>
      <c r="H1834" s="29">
        <f t="array" ref="H1834">IF(AND(G1834&gt;=10861,G1834&lt;=10863),TEXT(INDIRECT(CHAR(39)&amp;$A1834&amp;CHAR(39)&amp;"!r"&amp;$B1834&amp;"c"&amp;$C1834,0),"dd-mmm-yyyy"),(INDIRECT(CHAR(39)&amp;$A1834&amp;CHAR(39)&amp;"!r"&amp;$B1834&amp;"c"&amp;$C1834,0)))</f>
        <v>4564952674</v>
      </c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</row>
    <row r="1835" ht="13.5" customHeight="1">
      <c r="A1835" s="26" t="s">
        <v>785</v>
      </c>
      <c r="B1835" s="26">
        <f t="shared" si="39"/>
        <v>19</v>
      </c>
      <c r="C1835" s="26">
        <f t="shared" si="11"/>
        <v>14</v>
      </c>
      <c r="D1835" s="26"/>
      <c r="E1835" s="26">
        <f>plan_id</f>
        <v>510</v>
      </c>
      <c r="F1835" s="26">
        <f t="shared" si="1"/>
        <v>2016</v>
      </c>
      <c r="G1835" s="26">
        <f>VLOOKUP(INDIRECT(CHAR(39)&amp;$A1835&amp;CHAR(39)&amp;"!r2c"&amp;$C1835,0),variables,2,0)</f>
        <v>10843</v>
      </c>
      <c r="H1835" s="31">
        <f t="array" ref="H1835">IF(AND(G1835&gt;=10861,G1835&lt;=10863),TEXT(INDIRECT(CHAR(39)&amp;$A1835&amp;CHAR(39)&amp;"!r"&amp;$B1835&amp;"c"&amp;$C1835,0),"dd-mmm-yyyy"),(INDIRECT(CHAR(39)&amp;$A1835&amp;CHAR(39)&amp;"!r"&amp;$B1835&amp;"c"&amp;$C1835,0)))</f>
        <v>0.101</v>
      </c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</row>
    <row r="1836" ht="13.5" customHeight="1">
      <c r="A1836" s="26" t="s">
        <v>785</v>
      </c>
      <c r="B1836" s="26">
        <f t="shared" si="39"/>
        <v>19</v>
      </c>
      <c r="C1836" s="26">
        <f t="shared" si="11"/>
        <v>15</v>
      </c>
      <c r="D1836" s="26"/>
      <c r="E1836" s="26">
        <f>plan_id</f>
        <v>510</v>
      </c>
      <c r="F1836" s="26">
        <f t="shared" si="1"/>
        <v>2016</v>
      </c>
      <c r="G1836" s="26">
        <f>VLOOKUP(INDIRECT(CHAR(39)&amp;$A1836&amp;CHAR(39)&amp;"!r2c"&amp;$C1836,0),variables,2,0)</f>
        <v>10931</v>
      </c>
      <c r="H1836" s="31" t="str">
        <f t="array" ref="H1836">IF(AND(G1836&gt;=10861,G1836&lt;=10863),TEXT(INDIRECT(CHAR(39)&amp;$A1836&amp;CHAR(39)&amp;"!r"&amp;$B1836&amp;"c"&amp;$C1836,0),"dd-mmm-yyyy"),(INDIRECT(CHAR(39)&amp;$A1836&amp;CHAR(39)&amp;"!r"&amp;$B1836&amp;"c"&amp;$C1836,0)))</f>
        <v/>
      </c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</row>
    <row r="1837" ht="13.5" customHeight="1">
      <c r="A1837" s="26" t="s">
        <v>785</v>
      </c>
      <c r="B1837" s="26">
        <f t="shared" si="39"/>
        <v>19</v>
      </c>
      <c r="C1837" s="26">
        <f t="shared" si="11"/>
        <v>16</v>
      </c>
      <c r="D1837" s="26"/>
      <c r="E1837" s="26">
        <f>plan_id</f>
        <v>510</v>
      </c>
      <c r="F1837" s="26">
        <f t="shared" si="1"/>
        <v>2016</v>
      </c>
      <c r="G1837" s="26">
        <f>VLOOKUP(INDIRECT(CHAR(39)&amp;$A1837&amp;CHAR(39)&amp;"!r2c"&amp;$C1837,0),variables,2,0)</f>
        <v>10932</v>
      </c>
      <c r="H1837" s="31" t="str">
        <f t="array" ref="H1837">IF(AND(G1837&gt;=10861,G1837&lt;=10863),TEXT(INDIRECT(CHAR(39)&amp;$A1837&amp;CHAR(39)&amp;"!r"&amp;$B1837&amp;"c"&amp;$C1837,0),"dd-mmm-yyyy"),(INDIRECT(CHAR(39)&amp;$A1837&amp;CHAR(39)&amp;"!r"&amp;$B1837&amp;"c"&amp;$C1837,0)))</f>
        <v/>
      </c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</row>
    <row r="1838" ht="13.5" customHeight="1">
      <c r="A1838" s="26" t="s">
        <v>785</v>
      </c>
      <c r="B1838" s="26">
        <f t="shared" si="39"/>
        <v>19</v>
      </c>
      <c r="C1838" s="26">
        <f t="shared" si="11"/>
        <v>17</v>
      </c>
      <c r="D1838" s="26"/>
      <c r="E1838" s="26">
        <f>plan_id</f>
        <v>510</v>
      </c>
      <c r="F1838" s="26">
        <f t="shared" si="1"/>
        <v>2016</v>
      </c>
      <c r="G1838" s="26">
        <f>VLOOKUP(INDIRECT(CHAR(39)&amp;$A1838&amp;CHAR(39)&amp;"!r2c"&amp;$C1838,0),variables,2,0)</f>
        <v>10933</v>
      </c>
      <c r="H1838" s="31">
        <f t="array" ref="H1838">IF(AND(G1838&gt;=10861,G1838&lt;=10863),TEXT(INDIRECT(CHAR(39)&amp;$A1838&amp;CHAR(39)&amp;"!r"&amp;$B1838&amp;"c"&amp;$C1838,0),"dd-mmm-yyyy"),(INDIRECT(CHAR(39)&amp;$A1838&amp;CHAR(39)&amp;"!r"&amp;$B1838&amp;"c"&amp;$C1838,0)))</f>
        <v>0.4519</v>
      </c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</row>
    <row r="1839" ht="13.5" customHeight="1">
      <c r="A1839" s="26" t="s">
        <v>785</v>
      </c>
      <c r="B1839" s="26">
        <f t="shared" si="39"/>
        <v>19</v>
      </c>
      <c r="C1839" s="26">
        <f t="shared" si="11"/>
        <v>18</v>
      </c>
      <c r="D1839" s="26"/>
      <c r="E1839" s="26">
        <f>plan_id</f>
        <v>510</v>
      </c>
      <c r="F1839" s="26">
        <f t="shared" si="1"/>
        <v>2016</v>
      </c>
      <c r="G1839" s="26">
        <f>VLOOKUP(INDIRECT(CHAR(39)&amp;$A1839&amp;CHAR(39)&amp;"!r2c"&amp;$C1839,0),variables,2,0)</f>
        <v>10934</v>
      </c>
      <c r="H1839" s="31">
        <f t="array" ref="H1839">IF(AND(G1839&gt;=10861,G1839&lt;=10863),TEXT(INDIRECT(CHAR(39)&amp;$A1839&amp;CHAR(39)&amp;"!r"&amp;$B1839&amp;"c"&amp;$C1839,0),"dd-mmm-yyyy"),(INDIRECT(CHAR(39)&amp;$A1839&amp;CHAR(39)&amp;"!r"&amp;$B1839&amp;"c"&amp;$C1839,0)))</f>
        <v>0.09</v>
      </c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  <c r="S1839" s="26"/>
      <c r="T1839" s="26"/>
      <c r="U1839" s="26"/>
      <c r="V1839" s="26"/>
      <c r="W1839" s="26"/>
      <c r="X1839" s="26"/>
      <c r="Y1839" s="26"/>
      <c r="Z1839" s="26"/>
    </row>
    <row r="1840" ht="13.5" customHeight="1">
      <c r="A1840" s="26" t="s">
        <v>785</v>
      </c>
      <c r="B1840" s="26">
        <f t="shared" si="39"/>
        <v>19</v>
      </c>
      <c r="C1840" s="26">
        <f t="shared" si="11"/>
        <v>19</v>
      </c>
      <c r="D1840" s="26"/>
      <c r="E1840" s="26">
        <f>plan_id</f>
        <v>510</v>
      </c>
      <c r="F1840" s="26">
        <f t="shared" si="1"/>
        <v>2016</v>
      </c>
      <c r="G1840" s="26">
        <f>VLOOKUP(INDIRECT(CHAR(39)&amp;$A1840&amp;CHAR(39)&amp;"!r2c"&amp;$C1840,0),variables,2,0)</f>
        <v>10935</v>
      </c>
      <c r="H1840" s="28" t="str">
        <f t="array" ref="H1840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  <c r="S1840" s="26"/>
      <c r="T1840" s="26"/>
      <c r="U1840" s="26"/>
      <c r="V1840" s="26"/>
      <c r="W1840" s="26"/>
      <c r="X1840" s="26"/>
      <c r="Y1840" s="26"/>
      <c r="Z1840" s="26"/>
    </row>
    <row r="1841" ht="13.5" customHeight="1">
      <c r="A1841" s="26" t="s">
        <v>785</v>
      </c>
      <c r="B1841" s="26">
        <f t="shared" si="39"/>
        <v>19</v>
      </c>
      <c r="C1841" s="26">
        <f t="shared" si="11"/>
        <v>20</v>
      </c>
      <c r="D1841" s="26"/>
      <c r="E1841" s="26">
        <f>plan_id</f>
        <v>510</v>
      </c>
      <c r="F1841" s="26">
        <f t="shared" si="1"/>
        <v>2016</v>
      </c>
      <c r="G1841" s="26">
        <f>VLOOKUP(INDIRECT(CHAR(39)&amp;$A1841&amp;CHAR(39)&amp;"!r2c"&amp;$C1841,0),variables,2,0)</f>
        <v>10937</v>
      </c>
      <c r="H1841" s="31" t="str">
        <f t="array" ref="H1841">IF(AND(G1841&gt;=10861,G1841&lt;=10863),TEXT(INDIRECT(CHAR(39)&amp;$A1841&amp;CHAR(39)&amp;"!r"&amp;$B1841&amp;"c"&amp;$C1841,0),"dd-mmm-yyyy"),(INDIRECT(CHAR(39)&amp;$A1841&amp;CHAR(39)&amp;"!r"&amp;$B1841&amp;"c"&amp;$C1841,0)))</f>
        <v/>
      </c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</row>
    <row r="1842" ht="13.5" customHeight="1">
      <c r="A1842" s="26" t="s">
        <v>785</v>
      </c>
      <c r="B1842" s="26">
        <f t="shared" si="39"/>
        <v>19</v>
      </c>
      <c r="C1842" s="26">
        <f t="shared" si="11"/>
        <v>21</v>
      </c>
      <c r="D1842" s="26"/>
      <c r="E1842" s="26">
        <f>plan_id</f>
        <v>510</v>
      </c>
      <c r="F1842" s="26">
        <f t="shared" si="1"/>
        <v>2016</v>
      </c>
      <c r="G1842" s="26">
        <f>VLOOKUP(INDIRECT(CHAR(39)&amp;$A1842&amp;CHAR(39)&amp;"!r2c"&amp;$C1842,0),variables,2,0)</f>
        <v>10938</v>
      </c>
      <c r="H1842" s="31" t="str">
        <f t="array" ref="H1842">IF(AND(G1842&gt;=10861,G1842&lt;=10863),TEXT(INDIRECT(CHAR(39)&amp;$A1842&amp;CHAR(39)&amp;"!r"&amp;$B1842&amp;"c"&amp;$C1842,0),"dd-mmm-yyyy"),(INDIRECT(CHAR(39)&amp;$A1842&amp;CHAR(39)&amp;"!r"&amp;$B1842&amp;"c"&amp;$C1842,0)))</f>
        <v/>
      </c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6"/>
      <c r="V1842" s="26"/>
      <c r="W1842" s="26"/>
      <c r="X1842" s="26"/>
      <c r="Y1842" s="26"/>
      <c r="Z1842" s="26"/>
    </row>
    <row r="1843" ht="13.5" customHeight="1">
      <c r="A1843" s="26" t="s">
        <v>785</v>
      </c>
      <c r="B1843" s="26">
        <f t="shared" si="39"/>
        <v>19</v>
      </c>
      <c r="C1843" s="26">
        <f t="shared" si="11"/>
        <v>22</v>
      </c>
      <c r="D1843" s="26"/>
      <c r="E1843" s="26">
        <f>plan_id</f>
        <v>510</v>
      </c>
      <c r="F1843" s="26">
        <f t="shared" si="1"/>
        <v>2016</v>
      </c>
      <c r="G1843" s="26">
        <f>VLOOKUP(INDIRECT(CHAR(39)&amp;$A1843&amp;CHAR(39)&amp;"!r2c"&amp;$C1843,0),variables,2,0)</f>
        <v>11007</v>
      </c>
      <c r="H1843" s="28" t="str">
        <f t="array" ref="H1843">IF(AND(G1843&gt;=10861,G1843&lt;=10863),TEXT(INDIRECT(CHAR(39)&amp;$A1843&amp;CHAR(39)&amp;"!r"&amp;$B1843&amp;"c"&amp;$C1843,0),"dd-mmm-yyyy"),(INDIRECT(CHAR(39)&amp;$A1843&amp;CHAR(39)&amp;"!r"&amp;$B1843&amp;"c"&amp;$C1843,0)))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  <c r="V1843" s="26"/>
      <c r="W1843" s="26"/>
      <c r="X1843" s="26"/>
      <c r="Y1843" s="26"/>
      <c r="Z1843" s="26"/>
    </row>
    <row r="1844" ht="13.5" customHeight="1">
      <c r="A1844" s="26" t="s">
        <v>785</v>
      </c>
      <c r="B1844" s="26">
        <f t="shared" si="39"/>
        <v>19</v>
      </c>
      <c r="C1844" s="26">
        <f t="shared" si="11"/>
        <v>23</v>
      </c>
      <c r="D1844" s="26"/>
      <c r="E1844" s="26">
        <f>plan_id</f>
        <v>510</v>
      </c>
      <c r="F1844" s="26">
        <f t="shared" si="1"/>
        <v>2016</v>
      </c>
      <c r="G1844" s="26">
        <f>VLOOKUP(INDIRECT(CHAR(39)&amp;$A1844&amp;CHAR(39)&amp;"!r2c"&amp;$C1844,0),variables,2,0)</f>
        <v>10941</v>
      </c>
      <c r="H1844" s="28" t="str">
        <f t="array" ref="H1844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6"/>
      <c r="V1844" s="26"/>
      <c r="W1844" s="26"/>
      <c r="X1844" s="26"/>
      <c r="Y1844" s="26"/>
      <c r="Z1844" s="26"/>
    </row>
    <row r="1845" ht="13.5" customHeight="1">
      <c r="A1845" s="26" t="s">
        <v>785</v>
      </c>
      <c r="B1845" s="26">
        <f t="shared" si="39"/>
        <v>19</v>
      </c>
      <c r="C1845" s="26">
        <f t="shared" si="11"/>
        <v>24</v>
      </c>
      <c r="D1845" s="26"/>
      <c r="E1845" s="26">
        <f>plan_id</f>
        <v>510</v>
      </c>
      <c r="F1845" s="26">
        <f t="shared" si="1"/>
        <v>2016</v>
      </c>
      <c r="G1845" s="26">
        <f>VLOOKUP(INDIRECT(CHAR(39)&amp;$A1845&amp;CHAR(39)&amp;"!r2c"&amp;$C1845,0),variables,2,0)</f>
        <v>10942</v>
      </c>
      <c r="H1845" s="28" t="str">
        <f t="array" ref="H1845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6"/>
      <c r="W1845" s="26"/>
      <c r="X1845" s="26"/>
      <c r="Y1845" s="26"/>
      <c r="Z1845" s="26"/>
    </row>
    <row r="1846" ht="13.5" customHeight="1">
      <c r="A1846" s="26" t="s">
        <v>785</v>
      </c>
      <c r="B1846" s="26">
        <f t="shared" si="39"/>
        <v>19</v>
      </c>
      <c r="C1846" s="26">
        <f t="shared" si="11"/>
        <v>25</v>
      </c>
      <c r="D1846" s="26"/>
      <c r="E1846" s="26">
        <f>plan_id</f>
        <v>510</v>
      </c>
      <c r="F1846" s="26">
        <f t="shared" si="1"/>
        <v>2016</v>
      </c>
      <c r="G1846" s="26">
        <f>VLOOKUP(INDIRECT(CHAR(39)&amp;$A1846&amp;CHAR(39)&amp;"!r2c"&amp;$C1846,0),variables,2,0)</f>
        <v>10701</v>
      </c>
      <c r="H1846" s="31" t="str">
        <f t="array" ref="H1846">IF(AND(G1846&gt;=10861,G1846&lt;=10863),TEXT(INDIRECT(CHAR(39)&amp;$A1846&amp;CHAR(39)&amp;"!r"&amp;$B1846&amp;"c"&amp;$C1846,0),"dd-mmm-yyyy"),(INDIRECT(CHAR(39)&amp;$A1846&amp;CHAR(39)&amp;"!r"&amp;$B1846&amp;"c"&amp;$C1846,0)))</f>
        <v>Tier 1: 3.00% compounded, Tier 2: 1.4% not compounded (lesser of 3% or 1/2 CPI increase, but not less than zero)</v>
      </c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6"/>
      <c r="V1846" s="26"/>
      <c r="W1846" s="26"/>
      <c r="X1846" s="26"/>
      <c r="Y1846" s="26"/>
      <c r="Z1846" s="26"/>
    </row>
    <row r="1847" ht="13.5" customHeight="1">
      <c r="A1847" s="26" t="s">
        <v>785</v>
      </c>
      <c r="B1847" s="26">
        <f t="shared" si="39"/>
        <v>19</v>
      </c>
      <c r="C1847" s="26">
        <f t="shared" si="11"/>
        <v>26</v>
      </c>
      <c r="D1847" s="26"/>
      <c r="E1847" s="26">
        <f>plan_id</f>
        <v>510</v>
      </c>
      <c r="F1847" s="26">
        <f t="shared" si="1"/>
        <v>2016</v>
      </c>
      <c r="G1847" s="26">
        <f>VLOOKUP(INDIRECT(CHAR(39)&amp;$A1847&amp;CHAR(39)&amp;"!r2c"&amp;$C1847,0),variables,2,0)</f>
        <v>10702</v>
      </c>
      <c r="H1847" s="31" t="str">
        <f t="array" ref="H1847">IF(AND(G1847&gt;=10861,G1847&lt;=10863),TEXT(INDIRECT(CHAR(39)&amp;$A1847&amp;CHAR(39)&amp;"!r"&amp;$B1847&amp;"c"&amp;$C1847,0),"dd-mmm-yyyy"),(INDIRECT(CHAR(39)&amp;$A1847&amp;CHAR(39)&amp;"!r"&amp;$B1847&amp;"c"&amp;$C1847,0)))</f>
        <v/>
      </c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  <c r="V1847" s="26"/>
      <c r="W1847" s="26"/>
      <c r="X1847" s="26"/>
      <c r="Y1847" s="26"/>
      <c r="Z1847" s="26"/>
    </row>
    <row r="1848" ht="13.5" customHeight="1">
      <c r="A1848" s="26" t="s">
        <v>785</v>
      </c>
      <c r="B1848" s="26">
        <f t="shared" si="39"/>
        <v>19</v>
      </c>
      <c r="C1848" s="26">
        <f t="shared" si="11"/>
        <v>27</v>
      </c>
      <c r="D1848" s="26"/>
      <c r="E1848" s="26">
        <f>plan_id</f>
        <v>510</v>
      </c>
      <c r="F1848" s="26">
        <f t="shared" si="1"/>
        <v>2016</v>
      </c>
      <c r="G1848" s="26">
        <f>VLOOKUP(INDIRECT(CHAR(39)&amp;$A1848&amp;CHAR(39)&amp;"!r2c"&amp;$C1848,0),variables,2,0)</f>
        <v>10943</v>
      </c>
      <c r="H1848" s="31" t="str">
        <f t="array" ref="H1848">IF(AND(G1848&gt;=10861,G1848&lt;=10863),TEXT(INDIRECT(CHAR(39)&amp;$A1848&amp;CHAR(39)&amp;"!r"&amp;$B1848&amp;"c"&amp;$C1848,0),"dd-mmm-yyyy"),(INDIRECT(CHAR(39)&amp;$A1848&amp;CHAR(39)&amp;"!r"&amp;$B1848&amp;"c"&amp;$C1848,0)))</f>
        <v/>
      </c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  <c r="S1848" s="26"/>
      <c r="T1848" s="26"/>
      <c r="U1848" s="26"/>
      <c r="V1848" s="26"/>
      <c r="W1848" s="26"/>
      <c r="X1848" s="26"/>
      <c r="Y1848" s="26"/>
      <c r="Z1848" s="26"/>
    </row>
    <row r="1849" ht="13.5" customHeight="1">
      <c r="A1849" s="26" t="s">
        <v>785</v>
      </c>
      <c r="B1849" s="26">
        <f t="shared" si="39"/>
        <v>19</v>
      </c>
      <c r="C1849" s="26">
        <f t="shared" si="11"/>
        <v>28</v>
      </c>
      <c r="D1849" s="26"/>
      <c r="E1849" s="26">
        <f>plan_id</f>
        <v>510</v>
      </c>
      <c r="F1849" s="26">
        <f t="shared" si="1"/>
        <v>2016</v>
      </c>
      <c r="G1849" s="26">
        <f>VLOOKUP(INDIRECT(CHAR(39)&amp;$A1849&amp;CHAR(39)&amp;"!r2c"&amp;$C1849,0),variables,2,0)</f>
        <v>10944</v>
      </c>
      <c r="H1849" s="28" t="str">
        <f t="array" ref="H1849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  <c r="S1849" s="26"/>
      <c r="T1849" s="26"/>
      <c r="U1849" s="26"/>
      <c r="V1849" s="26"/>
      <c r="W1849" s="26"/>
      <c r="X1849" s="26"/>
      <c r="Y1849" s="26"/>
      <c r="Z1849" s="26"/>
    </row>
    <row r="1850" ht="13.5" customHeight="1">
      <c r="A1850" s="26" t="s">
        <v>785</v>
      </c>
      <c r="B1850" s="26">
        <f t="shared" si="39"/>
        <v>19</v>
      </c>
      <c r="C1850" s="26">
        <f t="shared" si="11"/>
        <v>29</v>
      </c>
      <c r="D1850" s="26"/>
      <c r="E1850" s="26">
        <f>plan_id</f>
        <v>510</v>
      </c>
      <c r="F1850" s="26">
        <f t="shared" si="1"/>
        <v>2016</v>
      </c>
      <c r="G1850" s="26">
        <f>VLOOKUP(INDIRECT(CHAR(39)&amp;$A1850&amp;CHAR(39)&amp;"!r2c"&amp;$C1850,0),variables,2,0)</f>
        <v>10945</v>
      </c>
      <c r="H1850" s="28" t="str">
        <f t="array" ref="H1850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  <c r="S1850" s="26"/>
      <c r="T1850" s="26"/>
      <c r="U1850" s="26"/>
      <c r="V1850" s="26"/>
      <c r="W1850" s="26"/>
      <c r="X1850" s="26"/>
      <c r="Y1850" s="26"/>
      <c r="Z1850" s="26"/>
    </row>
    <row r="1851" ht="13.5" customHeight="1">
      <c r="A1851" s="26" t="s">
        <v>785</v>
      </c>
      <c r="B1851" s="26">
        <f t="shared" si="39"/>
        <v>19</v>
      </c>
      <c r="C1851" s="26">
        <f t="shared" si="11"/>
        <v>30</v>
      </c>
      <c r="D1851" s="26"/>
      <c r="E1851" s="26">
        <f>plan_id</f>
        <v>510</v>
      </c>
      <c r="F1851" s="26">
        <f t="shared" si="1"/>
        <v>2016</v>
      </c>
      <c r="G1851" s="26">
        <f>VLOOKUP(INDIRECT(CHAR(39)&amp;$A1851&amp;CHAR(39)&amp;"!r2c"&amp;$C1851,0),variables,2,0)</f>
        <v>10947</v>
      </c>
      <c r="H1851" s="28" t="str">
        <f t="array" ref="H1851">IF(AND(G1851&gt;=10861,G1851&lt;=10863),TEXT(INDIRECT(CHAR(39)&amp;$A1851&amp;CHAR(39)&amp;"!r"&amp;$B1851&amp;"c"&amp;$C1851,0),"dd-mmm-yyyy"),(INDIRECT(CHAR(39)&amp;$A1851&amp;CHAR(39)&amp;"!r"&amp;$B1851&amp;"c"&amp;$C1851,0)))</f>
        <v/>
      </c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  <c r="S1851" s="26"/>
      <c r="T1851" s="26"/>
      <c r="U1851" s="26"/>
      <c r="V1851" s="26"/>
      <c r="W1851" s="26"/>
      <c r="X1851" s="26"/>
      <c r="Y1851" s="26"/>
      <c r="Z1851" s="26"/>
    </row>
    <row r="1852" ht="13.5" customHeight="1">
      <c r="A1852" s="26" t="s">
        <v>785</v>
      </c>
      <c r="B1852" s="26">
        <f t="shared" si="39"/>
        <v>19</v>
      </c>
      <c r="C1852" s="26">
        <f t="shared" si="11"/>
        <v>31</v>
      </c>
      <c r="D1852" s="26"/>
      <c r="E1852" s="26">
        <f>plan_id</f>
        <v>510</v>
      </c>
      <c r="F1852" s="26">
        <f t="shared" si="1"/>
        <v>2016</v>
      </c>
      <c r="G1852" s="26">
        <f>VLOOKUP(INDIRECT(CHAR(39)&amp;$A1852&amp;CHAR(39)&amp;"!r2c"&amp;$C1852,0),variables,2,0)</f>
        <v>10948</v>
      </c>
      <c r="H1852" s="28" t="str">
        <f t="array" ref="H1852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  <c r="S1852" s="26"/>
      <c r="T1852" s="26"/>
      <c r="U1852" s="26"/>
      <c r="V1852" s="26"/>
      <c r="W1852" s="26"/>
      <c r="X1852" s="26"/>
      <c r="Y1852" s="26"/>
      <c r="Z1852" s="26"/>
    </row>
    <row r="1853" ht="13.5" customHeight="1">
      <c r="A1853" s="26" t="s">
        <v>785</v>
      </c>
      <c r="B1853" s="26">
        <f t="shared" si="39"/>
        <v>19</v>
      </c>
      <c r="C1853" s="26">
        <f t="shared" si="11"/>
        <v>32</v>
      </c>
      <c r="D1853" s="26"/>
      <c r="E1853" s="26">
        <f>plan_id</f>
        <v>510</v>
      </c>
      <c r="F1853" s="26">
        <f t="shared" si="1"/>
        <v>2016</v>
      </c>
      <c r="G1853" s="26">
        <f>VLOOKUP(INDIRECT(CHAR(39)&amp;$A1853&amp;CHAR(39)&amp;"!r2c"&amp;$C1853,0),variables,2,0)</f>
        <v>10949</v>
      </c>
      <c r="H1853" s="28" t="str">
        <f t="array" ref="H1853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  <c r="S1853" s="26"/>
      <c r="T1853" s="26"/>
      <c r="U1853" s="26"/>
      <c r="V1853" s="26"/>
      <c r="W1853" s="26"/>
      <c r="X1853" s="26"/>
      <c r="Y1853" s="26"/>
      <c r="Z1853" s="26"/>
    </row>
    <row r="1854" ht="13.5" customHeight="1">
      <c r="A1854" s="26" t="s">
        <v>785</v>
      </c>
      <c r="B1854" s="26">
        <f t="shared" si="39"/>
        <v>19</v>
      </c>
      <c r="C1854" s="26">
        <f t="shared" si="11"/>
        <v>33</v>
      </c>
      <c r="D1854" s="26"/>
      <c r="E1854" s="26">
        <f>plan_id</f>
        <v>510</v>
      </c>
      <c r="F1854" s="26">
        <f t="shared" si="1"/>
        <v>2016</v>
      </c>
      <c r="G1854" s="26">
        <f>VLOOKUP(INDIRECT(CHAR(39)&amp;$A1854&amp;CHAR(39)&amp;"!r2c"&amp;$C1854,0),variables,2,0)</f>
        <v>10951</v>
      </c>
      <c r="H1854" s="28" t="str">
        <f t="array" ref="H1854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6"/>
      <c r="V1854" s="26"/>
      <c r="W1854" s="26"/>
      <c r="X1854" s="26"/>
      <c r="Y1854" s="26"/>
      <c r="Z1854" s="26"/>
    </row>
    <row r="1855" ht="13.5" customHeight="1">
      <c r="A1855" s="26" t="s">
        <v>785</v>
      </c>
      <c r="B1855" s="26">
        <f t="shared" si="39"/>
        <v>19</v>
      </c>
      <c r="C1855" s="26">
        <f t="shared" si="11"/>
        <v>34</v>
      </c>
      <c r="D1855" s="26"/>
      <c r="E1855" s="26">
        <f>plan_id</f>
        <v>510</v>
      </c>
      <c r="F1855" s="26">
        <f t="shared" si="1"/>
        <v>2016</v>
      </c>
      <c r="G1855" s="26">
        <f>VLOOKUP(INDIRECT(CHAR(39)&amp;$A1855&amp;CHAR(39)&amp;"!r2c"&amp;$C1855,0),variables,2,0)</f>
        <v>10950</v>
      </c>
      <c r="H1855" s="28" t="str">
        <f t="array" ref="H1855">IF(AND(G1855&gt;=10861,G1855&lt;=10863),TEXT(INDIRECT(CHAR(39)&amp;$A1855&amp;CHAR(39)&amp;"!r"&amp;$B1855&amp;"c"&amp;$C1855,0),"dd-mmm-yyyy"),(INDIRECT(CHAR(39)&amp;$A1855&amp;CHAR(39)&amp;"!r"&amp;$B1855&amp;"c"&amp;$C1855,0)))</f>
        <v/>
      </c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  <c r="S1855" s="26"/>
      <c r="T1855" s="26"/>
      <c r="U1855" s="26"/>
      <c r="V1855" s="26"/>
      <c r="W1855" s="26"/>
      <c r="X1855" s="26"/>
      <c r="Y1855" s="26"/>
      <c r="Z1855" s="26"/>
    </row>
    <row r="1856" ht="13.5" customHeight="1">
      <c r="A1856" s="26" t="s">
        <v>785</v>
      </c>
      <c r="B1856" s="26">
        <f t="shared" si="39"/>
        <v>19</v>
      </c>
      <c r="C1856" s="26">
        <f t="shared" si="11"/>
        <v>35</v>
      </c>
      <c r="D1856" s="26"/>
      <c r="E1856" s="26">
        <f>plan_id</f>
        <v>510</v>
      </c>
      <c r="F1856" s="26">
        <f t="shared" si="1"/>
        <v>2016</v>
      </c>
      <c r="G1856" s="26">
        <f>VLOOKUP(INDIRECT(CHAR(39)&amp;$A1856&amp;CHAR(39)&amp;"!r2c"&amp;$C1856,0),variables,2,0)</f>
        <v>10954</v>
      </c>
      <c r="H1856" s="31">
        <f t="array" ref="H1856">IF(AND(G1856&gt;=10861,G1856&lt;=10863),TEXT(INDIRECT(CHAR(39)&amp;$A1856&amp;CHAR(39)&amp;"!r"&amp;$B1856&amp;"c"&amp;$C1856,0),"dd-mmm-yyyy"),(INDIRECT(CHAR(39)&amp;$A1856&amp;CHAR(39)&amp;"!r"&amp;$B1856&amp;"c"&amp;$C1856,0)))</f>
        <v>0.03</v>
      </c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6"/>
      <c r="T1856" s="26"/>
      <c r="U1856" s="26"/>
      <c r="V1856" s="26"/>
      <c r="W1856" s="26"/>
      <c r="X1856" s="26"/>
      <c r="Y1856" s="26"/>
      <c r="Z1856" s="26"/>
    </row>
    <row r="1857" ht="13.5" customHeight="1">
      <c r="A1857" s="26" t="s">
        <v>785</v>
      </c>
      <c r="B1857" s="26">
        <f t="shared" si="39"/>
        <v>19</v>
      </c>
      <c r="C1857" s="26">
        <f t="shared" si="11"/>
        <v>36</v>
      </c>
      <c r="D1857" s="26"/>
      <c r="E1857" s="26">
        <f>plan_id</f>
        <v>510</v>
      </c>
      <c r="F1857" s="26">
        <f t="shared" si="1"/>
        <v>2016</v>
      </c>
      <c r="G1857" s="26">
        <f>VLOOKUP(INDIRECT(CHAR(39)&amp;$A1857&amp;CHAR(39)&amp;"!r2c"&amp;$C1857,0),variables,2,0)</f>
        <v>10955</v>
      </c>
      <c r="H1857" s="31">
        <f t="array" ref="H1857">IF(AND(G1857&gt;=10861,G1857&lt;=10863),TEXT(INDIRECT(CHAR(39)&amp;$A1857&amp;CHAR(39)&amp;"!r"&amp;$B1857&amp;"c"&amp;$C1857,0),"dd-mmm-yyyy"),(INDIRECT(CHAR(39)&amp;$A1857&amp;CHAR(39)&amp;"!r"&amp;$B1857&amp;"c"&amp;$C1857,0)))</f>
        <v>0.075</v>
      </c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  <c r="S1857" s="26"/>
      <c r="T1857" s="26"/>
      <c r="U1857" s="26"/>
      <c r="V1857" s="26"/>
      <c r="W1857" s="26"/>
      <c r="X1857" s="26"/>
      <c r="Y1857" s="26"/>
      <c r="Z1857" s="26"/>
    </row>
    <row r="1858" ht="13.5" customHeight="1">
      <c r="A1858" s="26" t="s">
        <v>785</v>
      </c>
      <c r="B1858" s="26">
        <f t="shared" si="39"/>
        <v>19</v>
      </c>
      <c r="C1858" s="26">
        <f t="shared" si="11"/>
        <v>37</v>
      </c>
      <c r="D1858" s="26"/>
      <c r="E1858" s="26">
        <f>plan_id</f>
        <v>510</v>
      </c>
      <c r="F1858" s="26">
        <f t="shared" si="1"/>
        <v>2016</v>
      </c>
      <c r="G1858" s="26">
        <f>VLOOKUP(INDIRECT(CHAR(39)&amp;$A1858&amp;CHAR(39)&amp;"!r2c"&amp;$C1858,0),variables,2,0)</f>
        <v>10956</v>
      </c>
      <c r="H1858" s="31" t="str">
        <f t="array" ref="H1858">IF(AND(G1858&gt;=10861,G1858&lt;=10863),TEXT(INDIRECT(CHAR(39)&amp;$A1858&amp;CHAR(39)&amp;"!r"&amp;$B1858&amp;"c"&amp;$C1858,0),"dd-mmm-yyyy"),(INDIRECT(CHAR(39)&amp;$A1858&amp;CHAR(39)&amp;"!r"&amp;$B1858&amp;"c"&amp;$C1858,0)))</f>
        <v/>
      </c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6"/>
      <c r="T1858" s="26"/>
      <c r="U1858" s="26"/>
      <c r="V1858" s="26"/>
      <c r="W1858" s="26"/>
      <c r="X1858" s="26"/>
      <c r="Y1858" s="26"/>
      <c r="Z1858" s="26"/>
    </row>
    <row r="1859" ht="13.5" customHeight="1">
      <c r="A1859" s="26" t="s">
        <v>785</v>
      </c>
      <c r="B1859" s="26">
        <f t="shared" si="39"/>
        <v>19</v>
      </c>
      <c r="C1859" s="26">
        <f t="shared" si="11"/>
        <v>38</v>
      </c>
      <c r="D1859" s="26"/>
      <c r="E1859" s="26">
        <f>plan_id</f>
        <v>510</v>
      </c>
      <c r="F1859" s="26">
        <f t="shared" si="1"/>
        <v>2016</v>
      </c>
      <c r="G1859" s="26">
        <f>VLOOKUP(INDIRECT(CHAR(39)&amp;$A1859&amp;CHAR(39)&amp;"!r2c"&amp;$C1859,0),variables,2,0)</f>
        <v>10959</v>
      </c>
      <c r="H1859" s="28" t="str">
        <f t="array" ref="H1859">IF(AND(G1859&gt;=10861,G1859&lt;=10863),TEXT(INDIRECT(CHAR(39)&amp;$A1859&amp;CHAR(39)&amp;"!r"&amp;$B1859&amp;"c"&amp;$C1859,0),"dd-mmm-yyyy"),(INDIRECT(CHAR(39)&amp;$A1859&amp;CHAR(39)&amp;"!r"&amp;$B1859&amp;"c"&amp;$C1859,0)))</f>
        <v>4.75% – 9.90%</v>
      </c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  <c r="S1859" s="26"/>
      <c r="T1859" s="26"/>
      <c r="U1859" s="26"/>
      <c r="V1859" s="26"/>
      <c r="W1859" s="26"/>
      <c r="X1859" s="26"/>
      <c r="Y1859" s="26"/>
      <c r="Z1859" s="26"/>
    </row>
    <row r="1860" ht="13.5" customHeight="1">
      <c r="A1860" s="26" t="s">
        <v>785</v>
      </c>
      <c r="B1860" s="26">
        <f t="shared" si="39"/>
        <v>19</v>
      </c>
      <c r="C1860" s="26">
        <f t="shared" si="11"/>
        <v>39</v>
      </c>
      <c r="D1860" s="26"/>
      <c r="E1860" s="26">
        <f>plan_id</f>
        <v>510</v>
      </c>
      <c r="F1860" s="26">
        <f t="shared" si="1"/>
        <v>2016</v>
      </c>
      <c r="G1860" s="26">
        <f>VLOOKUP(INDIRECT(CHAR(39)&amp;$A1860&amp;CHAR(39)&amp;"!r2c"&amp;$C1860,0),variables,2,0)</f>
        <v>10962</v>
      </c>
      <c r="H1860" s="28" t="str">
        <f t="array" ref="H1860">IF(AND(G1860&gt;=10861,G1860&lt;=10863),TEXT(INDIRECT(CHAR(39)&amp;$A1860&amp;CHAR(39)&amp;"!r"&amp;$B1860&amp;"c"&amp;$C1860,0),"dd-mmm-yyyy"),(INDIRECT(CHAR(39)&amp;$A1860&amp;CHAR(39)&amp;"!r"&amp;$B1860&amp;"c"&amp;$C1860,0)))</f>
        <v>Pg.No 105</v>
      </c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  <c r="S1860" s="26"/>
      <c r="T1860" s="26"/>
      <c r="U1860" s="26"/>
      <c r="V1860" s="26"/>
      <c r="W1860" s="26"/>
      <c r="X1860" s="26"/>
      <c r="Y1860" s="26"/>
      <c r="Z1860" s="26"/>
    </row>
    <row r="1861" ht="13.5" customHeight="1">
      <c r="A1861" s="26" t="s">
        <v>785</v>
      </c>
      <c r="B1861" s="26">
        <f t="shared" si="39"/>
        <v>19</v>
      </c>
      <c r="C1861" s="26">
        <f t="shared" si="11"/>
        <v>40</v>
      </c>
      <c r="D1861" s="26"/>
      <c r="E1861" s="26">
        <f>plan_id</f>
        <v>510</v>
      </c>
      <c r="F1861" s="26">
        <f t="shared" si="1"/>
        <v>2016</v>
      </c>
      <c r="G1861" s="26">
        <f>VLOOKUP(INDIRECT(CHAR(39)&amp;$A1861&amp;CHAR(39)&amp;"!r2c"&amp;$C1861,0),variables,2,0)</f>
        <v>10964</v>
      </c>
      <c r="H1861" s="28" t="str">
        <f t="array" ref="H1861">IF(AND(G1861&gt;=10861,G1861&lt;=10863),TEXT(INDIRECT(CHAR(39)&amp;$A1861&amp;CHAR(39)&amp;"!r"&amp;$B1861&amp;"c"&amp;$C1861,0),"dd-mmm-yyyy"),(INDIRECT(CHAR(39)&amp;$A1861&amp;CHAR(39)&amp;"!r"&amp;$B1861&amp;"c"&amp;$C1861,0)))</f>
        <v>Pg.No 103, 104</v>
      </c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  <c r="S1861" s="26"/>
      <c r="T1861" s="26"/>
      <c r="U1861" s="26"/>
      <c r="V1861" s="26"/>
      <c r="W1861" s="26"/>
      <c r="X1861" s="26"/>
      <c r="Y1861" s="26"/>
      <c r="Z1861" s="26"/>
    </row>
    <row r="1862" ht="13.5" customHeight="1">
      <c r="A1862" s="26" t="s">
        <v>785</v>
      </c>
      <c r="B1862" s="26">
        <f t="shared" si="39"/>
        <v>19</v>
      </c>
      <c r="C1862" s="26">
        <f t="shared" si="11"/>
        <v>41</v>
      </c>
      <c r="D1862" s="26"/>
      <c r="E1862" s="26">
        <f>plan_id</f>
        <v>510</v>
      </c>
      <c r="F1862" s="26">
        <f t="shared" si="1"/>
        <v>2016</v>
      </c>
      <c r="G1862" s="26">
        <f>VLOOKUP(INDIRECT(CHAR(39)&amp;$A1862&amp;CHAR(39)&amp;"!r2c"&amp;$C1862,0),variables,2,0)</f>
        <v>10967</v>
      </c>
      <c r="H1862" s="28" t="str">
        <f t="array" ref="H1862">IF(AND(G1862&gt;=10861,G1862&lt;=10863),TEXT(INDIRECT(CHAR(39)&amp;$A1862&amp;CHAR(39)&amp;"!r"&amp;$B1862&amp;"c"&amp;$C1862,0),"dd-mmm-yyyy"),(INDIRECT(CHAR(39)&amp;$A1862&amp;CHAR(39)&amp;"!r"&amp;$B1862&amp;"c"&amp;$C1862,0)))</f>
        <v>RP-2014</v>
      </c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  <c r="S1862" s="26"/>
      <c r="T1862" s="26"/>
      <c r="U1862" s="26"/>
      <c r="V1862" s="26"/>
      <c r="W1862" s="26"/>
      <c r="X1862" s="26"/>
      <c r="Y1862" s="26"/>
      <c r="Z1862" s="26"/>
    </row>
    <row r="1863" ht="13.5" customHeight="1">
      <c r="A1863" s="26" t="s">
        <v>785</v>
      </c>
      <c r="B1863" s="26">
        <f t="shared" si="39"/>
        <v>19</v>
      </c>
      <c r="C1863" s="26">
        <f t="shared" si="11"/>
        <v>42</v>
      </c>
      <c r="D1863" s="26"/>
      <c r="E1863" s="26">
        <f>plan_id</f>
        <v>510</v>
      </c>
      <c r="F1863" s="26">
        <f t="shared" si="1"/>
        <v>2016</v>
      </c>
      <c r="G1863" s="26">
        <f>VLOOKUP(INDIRECT(CHAR(39)&amp;$A1863&amp;CHAR(39)&amp;"!r2c"&amp;$C1863,0),variables,2,0)</f>
        <v>10968</v>
      </c>
      <c r="H1863" s="28">
        <f t="array" ref="H1863">IF(AND(G1863&gt;=10861,G1863&lt;=10863),TEXT(INDIRECT(CHAR(39)&amp;$A1863&amp;CHAR(39)&amp;"!r"&amp;$B1863&amp;"c"&amp;$C1863,0),"dd-mmm-yyyy"),(INDIRECT(CHAR(39)&amp;$A1863&amp;CHAR(39)&amp;"!r"&amp;$B1863&amp;"c"&amp;$C1863,0)))</f>
        <v>2014</v>
      </c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  <c r="T1863" s="26"/>
      <c r="U1863" s="26"/>
      <c r="V1863" s="26"/>
      <c r="W1863" s="26"/>
      <c r="X1863" s="26"/>
      <c r="Y1863" s="26"/>
      <c r="Z1863" s="26"/>
    </row>
    <row r="1864" ht="13.5" customHeight="1">
      <c r="A1864" s="26" t="s">
        <v>785</v>
      </c>
      <c r="B1864" s="26">
        <f t="shared" si="39"/>
        <v>19</v>
      </c>
      <c r="C1864" s="26">
        <f t="shared" si="11"/>
        <v>43</v>
      </c>
      <c r="D1864" s="26"/>
      <c r="E1864" s="26">
        <f>plan_id</f>
        <v>510</v>
      </c>
      <c r="F1864" s="26">
        <f t="shared" si="1"/>
        <v>2016</v>
      </c>
      <c r="G1864" s="26">
        <f>VLOOKUP(INDIRECT(CHAR(39)&amp;$A1864&amp;CHAR(39)&amp;"!r2c"&amp;$C1864,0),variables,2,0)</f>
        <v>10969</v>
      </c>
      <c r="H1864" s="28" t="str">
        <f t="array" ref="H1864">IF(AND(G1864&gt;=10861,G1864&lt;=10863),TEXT(INDIRECT(CHAR(39)&amp;$A1864&amp;CHAR(39)&amp;"!r"&amp;$B1864&amp;"c"&amp;$C1864,0),"dd-mmm-yyyy"),(INDIRECT(CHAR(39)&amp;$A1864&amp;CHAR(39)&amp;"!r"&amp;$B1864&amp;"c"&amp;$C1864,0)))</f>
        <v>Scale MP-2014</v>
      </c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  <c r="S1864" s="26"/>
      <c r="T1864" s="26"/>
      <c r="U1864" s="26"/>
      <c r="V1864" s="26"/>
      <c r="W1864" s="26"/>
      <c r="X1864" s="26"/>
      <c r="Y1864" s="26"/>
      <c r="Z1864" s="26"/>
    </row>
    <row r="1865" ht="13.5" customHeight="1">
      <c r="A1865" s="26" t="s">
        <v>785</v>
      </c>
      <c r="B1865" s="26">
        <f t="shared" si="39"/>
        <v>19</v>
      </c>
      <c r="C1865" s="26">
        <f t="shared" si="11"/>
        <v>44</v>
      </c>
      <c r="D1865" s="26"/>
      <c r="E1865" s="26">
        <f>plan_id</f>
        <v>510</v>
      </c>
      <c r="F1865" s="26">
        <f t="shared" si="1"/>
        <v>2016</v>
      </c>
      <c r="G1865" s="26">
        <f>VLOOKUP(INDIRECT(CHAR(39)&amp;$A1865&amp;CHAR(39)&amp;"!r2c"&amp;$C1865,0),variables,2,0)</f>
        <v>10970</v>
      </c>
      <c r="H1865" s="28" t="str">
        <f t="array" ref="H1865">IF(AND(G1865&gt;=10861,G1865&lt;=10863),TEXT(INDIRECT(CHAR(39)&amp;$A1865&amp;CHAR(39)&amp;"!r"&amp;$B1865&amp;"c"&amp;$C1865,0),"dd-mmm-yyyy"),(INDIRECT(CHAR(39)&amp;$A1865&amp;CHAR(39)&amp;"!r"&amp;$B1865&amp;"c"&amp;$C1865,0)))</f>
        <v/>
      </c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  <c r="S1865" s="26"/>
      <c r="T1865" s="26"/>
      <c r="U1865" s="26"/>
      <c r="V1865" s="26"/>
      <c r="W1865" s="26"/>
      <c r="X1865" s="26"/>
      <c r="Y1865" s="26"/>
      <c r="Z1865" s="26"/>
    </row>
    <row r="1866" ht="13.5" customHeight="1">
      <c r="A1866" s="26" t="s">
        <v>785</v>
      </c>
      <c r="B1866" s="26">
        <f t="shared" si="39"/>
        <v>19</v>
      </c>
      <c r="C1866" s="26">
        <f t="shared" si="11"/>
        <v>45</v>
      </c>
      <c r="D1866" s="26"/>
      <c r="E1866" s="26">
        <f>plan_id</f>
        <v>510</v>
      </c>
      <c r="F1866" s="26">
        <f t="shared" si="1"/>
        <v>2016</v>
      </c>
      <c r="G1866" s="26">
        <f>VLOOKUP(INDIRECT(CHAR(39)&amp;$A1866&amp;CHAR(39)&amp;"!r2c"&amp;$C1866,0),variables,2,0)</f>
        <v>10971</v>
      </c>
      <c r="H1866" s="28" t="str">
        <f t="array" ref="H1866">IF(AND(G1866&gt;=10861,G1866&lt;=10863),TEXT(INDIRECT(CHAR(39)&amp;$A1866&amp;CHAR(39)&amp;"!r"&amp;$B1866&amp;"c"&amp;$C1866,0),"dd-mmm-yyyy"),(INDIRECT(CHAR(39)&amp;$A1866&amp;CHAR(39)&amp;"!r"&amp;$B1866&amp;"c"&amp;$C1866,0)))</f>
        <v/>
      </c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  <c r="S1866" s="26"/>
      <c r="T1866" s="26"/>
      <c r="U1866" s="26"/>
      <c r="V1866" s="26"/>
      <c r="W1866" s="26"/>
      <c r="X1866" s="26"/>
      <c r="Y1866" s="26"/>
      <c r="Z1866" s="26"/>
    </row>
    <row r="1867" ht="13.5" customHeight="1">
      <c r="A1867" s="26" t="s">
        <v>785</v>
      </c>
      <c r="B1867" s="26">
        <f t="shared" si="39"/>
        <v>19</v>
      </c>
      <c r="C1867" s="26">
        <f t="shared" si="11"/>
        <v>46</v>
      </c>
      <c r="D1867" s="26"/>
      <c r="E1867" s="26">
        <f>plan_id</f>
        <v>510</v>
      </c>
      <c r="F1867" s="26">
        <f t="shared" si="1"/>
        <v>2016</v>
      </c>
      <c r="G1867" s="26">
        <f>VLOOKUP(INDIRECT(CHAR(39)&amp;$A1867&amp;CHAR(39)&amp;"!r2c"&amp;$C1867,0),variables,2,0)</f>
        <v>10972</v>
      </c>
      <c r="H1867" s="28" t="str">
        <f t="array" ref="H1867">IF(AND(G1867&gt;=10861,G1867&lt;=10863),TEXT(INDIRECT(CHAR(39)&amp;$A1867&amp;CHAR(39)&amp;"!r"&amp;$B1867&amp;"c"&amp;$C1867,0),"dd-mmm-yyyy"),(INDIRECT(CHAR(39)&amp;$A1867&amp;CHAR(39)&amp;"!r"&amp;$B1867&amp;"c"&amp;$C1867,0)))</f>
        <v>Level Percent Open</v>
      </c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</row>
    <row r="1868" ht="13.5" customHeight="1">
      <c r="A1868" s="26" t="s">
        <v>785</v>
      </c>
      <c r="B1868" s="26">
        <f t="shared" si="39"/>
        <v>19</v>
      </c>
      <c r="C1868" s="26">
        <f t="shared" si="11"/>
        <v>47</v>
      </c>
      <c r="D1868" s="26"/>
      <c r="E1868" s="26">
        <f>plan_id</f>
        <v>510</v>
      </c>
      <c r="F1868" s="26">
        <f t="shared" si="1"/>
        <v>2016</v>
      </c>
      <c r="G1868" s="26">
        <f>VLOOKUP(INDIRECT(CHAR(39)&amp;$A1868&amp;CHAR(39)&amp;"!r2c"&amp;$C1868,0),variables,2,0)</f>
        <v>10973</v>
      </c>
      <c r="H1868" s="28" t="str">
        <f t="array" ref="H1868">IF(AND(G1868&gt;=10861,G1868&lt;=10863),TEXT(INDIRECT(CHAR(39)&amp;$A1868&amp;CHAR(39)&amp;"!r"&amp;$B1868&amp;"c"&amp;$C1868,0),"dd-mmm-yyyy"),(INDIRECT(CHAR(39)&amp;$A1868&amp;CHAR(39)&amp;"!r"&amp;$B1868&amp;"c"&amp;$C1868,0)))</f>
        <v>30 Years</v>
      </c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  <c r="S1868" s="26"/>
      <c r="T1868" s="26"/>
      <c r="U1868" s="26"/>
      <c r="V1868" s="26"/>
      <c r="W1868" s="26"/>
      <c r="X1868" s="26"/>
      <c r="Y1868" s="26"/>
      <c r="Z1868" s="26"/>
    </row>
    <row r="1869" ht="13.5" customHeight="1">
      <c r="A1869" s="26" t="s">
        <v>785</v>
      </c>
      <c r="B1869" s="26">
        <f t="shared" si="39"/>
        <v>19</v>
      </c>
      <c r="C1869" s="26">
        <f t="shared" si="11"/>
        <v>48</v>
      </c>
      <c r="D1869" s="26"/>
      <c r="E1869" s="26">
        <f>plan_id</f>
        <v>510</v>
      </c>
      <c r="F1869" s="26">
        <f t="shared" si="1"/>
        <v>2016</v>
      </c>
      <c r="G1869" s="26">
        <f>VLOOKUP(INDIRECT(CHAR(39)&amp;$A1869&amp;CHAR(39)&amp;"!r2c"&amp;$C1869,0),variables,2,0)</f>
        <v>10975</v>
      </c>
      <c r="H1869" s="28" t="str">
        <f t="array" ref="H1869">IF(AND(G1869&gt;=10861,G1869&lt;=10863),TEXT(INDIRECT(CHAR(39)&amp;$A1869&amp;CHAR(39)&amp;"!r"&amp;$B1869&amp;"c"&amp;$C1869,0),"dd-mmm-yyyy"),(INDIRECT(CHAR(39)&amp;$A1869&amp;CHAR(39)&amp;"!r"&amp;$B1869&amp;"c"&amp;$C1869,0)))</f>
        <v>PUC</v>
      </c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  <c r="S1869" s="26"/>
      <c r="T1869" s="26"/>
      <c r="U1869" s="26"/>
      <c r="V1869" s="26"/>
      <c r="W1869" s="26"/>
      <c r="X1869" s="26"/>
      <c r="Y1869" s="26"/>
      <c r="Z1869" s="26"/>
    </row>
    <row r="1870" ht="13.5" customHeight="1">
      <c r="A1870" s="26" t="s">
        <v>785</v>
      </c>
      <c r="B1870" s="26">
        <f t="shared" si="39"/>
        <v>19</v>
      </c>
      <c r="C1870" s="26">
        <f t="shared" si="11"/>
        <v>49</v>
      </c>
      <c r="D1870" s="26"/>
      <c r="E1870" s="26">
        <f>plan_id</f>
        <v>510</v>
      </c>
      <c r="F1870" s="26">
        <f t="shared" si="1"/>
        <v>2016</v>
      </c>
      <c r="G1870" s="26">
        <f>VLOOKUP(INDIRECT(CHAR(39)&amp;$A1870&amp;CHAR(39)&amp;"!r2c"&amp;$C1870,0),variables,2,0)</f>
        <v>10976</v>
      </c>
      <c r="H1870" s="31">
        <f t="array" ref="H1870">IF(AND(G1870&gt;=10861,G1870&lt;=10863),TEXT(INDIRECT(CHAR(39)&amp;$A1870&amp;CHAR(39)&amp;"!r"&amp;$B1870&amp;"c"&amp;$C1870,0),"dd-mmm-yyyy"),(INDIRECT(CHAR(39)&amp;$A1870&amp;CHAR(39)&amp;"!r"&amp;$B1870&amp;"c"&amp;$C1870,0)))</f>
        <v>0.0683</v>
      </c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  <c r="S1870" s="26"/>
      <c r="T1870" s="26"/>
      <c r="U1870" s="26"/>
      <c r="V1870" s="26"/>
      <c r="W1870" s="26"/>
      <c r="X1870" s="26"/>
      <c r="Y1870" s="26"/>
      <c r="Z1870" s="26"/>
    </row>
    <row r="1871" ht="13.5" customHeight="1">
      <c r="A1871" s="26" t="s">
        <v>785</v>
      </c>
      <c r="B1871" s="26">
        <f t="shared" si="39"/>
        <v>19</v>
      </c>
      <c r="C1871" s="26">
        <f t="shared" si="11"/>
        <v>50</v>
      </c>
      <c r="D1871" s="26"/>
      <c r="E1871" s="26">
        <f>plan_id</f>
        <v>510</v>
      </c>
      <c r="F1871" s="26">
        <f t="shared" si="1"/>
        <v>2016</v>
      </c>
      <c r="G1871" s="26">
        <f>VLOOKUP(INDIRECT(CHAR(39)&amp;$A1871&amp;CHAR(39)&amp;"!r2c"&amp;$C1871,0),variables,2,0)</f>
        <v>10977</v>
      </c>
      <c r="H1871" s="28" t="str">
        <f t="array" ref="H187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6"/>
      <c r="T1871" s="26"/>
      <c r="U1871" s="26"/>
      <c r="V1871" s="26"/>
      <c r="W1871" s="26"/>
      <c r="X1871" s="26"/>
      <c r="Y1871" s="26"/>
      <c r="Z1871" s="26"/>
    </row>
    <row r="1872" ht="13.5" customHeight="1">
      <c r="A1872" s="26" t="s">
        <v>785</v>
      </c>
      <c r="B1872" s="26">
        <f t="shared" si="39"/>
        <v>19</v>
      </c>
      <c r="C1872" s="26">
        <f t="shared" si="11"/>
        <v>51</v>
      </c>
      <c r="D1872" s="26"/>
      <c r="E1872" s="26">
        <f>plan_id</f>
        <v>510</v>
      </c>
      <c r="F1872" s="26">
        <f t="shared" si="1"/>
        <v>2016</v>
      </c>
      <c r="G1872" s="26">
        <f>VLOOKUP(INDIRECT(CHAR(39)&amp;$A1872&amp;CHAR(39)&amp;"!r2c"&amp;$C1872,0),variables,2,0)</f>
        <v>10978</v>
      </c>
      <c r="H1872" s="31">
        <f t="array" ref="H1872">IF(AND(G1872&gt;=10861,G1872&lt;=10863),TEXT(INDIRECT(CHAR(39)&amp;$A1872&amp;CHAR(39)&amp;"!r"&amp;$B1872&amp;"c"&amp;$C1872,0),"dd-mmm-yyyy"),(INDIRECT(CHAR(39)&amp;$A1872&amp;CHAR(39)&amp;"!r"&amp;$B1872&amp;"c"&amp;$C1872,0)))</f>
        <v>0.075</v>
      </c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  <c r="S1872" s="26"/>
      <c r="T1872" s="26"/>
      <c r="U1872" s="26"/>
      <c r="V1872" s="26"/>
      <c r="W1872" s="26"/>
      <c r="X1872" s="26"/>
      <c r="Y1872" s="26"/>
      <c r="Z1872" s="26"/>
    </row>
    <row r="1873" ht="13.5" customHeight="1">
      <c r="A1873" s="26" t="s">
        <v>785</v>
      </c>
      <c r="B1873" s="26">
        <f t="shared" si="39"/>
        <v>19</v>
      </c>
      <c r="C1873" s="26">
        <f t="shared" si="11"/>
        <v>52</v>
      </c>
      <c r="D1873" s="26"/>
      <c r="E1873" s="26">
        <f>plan_id</f>
        <v>510</v>
      </c>
      <c r="F1873" s="26">
        <f t="shared" si="1"/>
        <v>2016</v>
      </c>
      <c r="G1873" s="26">
        <f>VLOOKUP(INDIRECT(CHAR(39)&amp;$A1873&amp;CHAR(39)&amp;"!r2c"&amp;$C1873,0),variables,2,0)</f>
        <v>10979</v>
      </c>
      <c r="H1873" s="28" t="str">
        <f t="array" ref="H1873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  <c r="S1873" s="26"/>
      <c r="T1873" s="26"/>
      <c r="U1873" s="26"/>
      <c r="V1873" s="26"/>
      <c r="W1873" s="26"/>
      <c r="X1873" s="26"/>
      <c r="Y1873" s="26"/>
      <c r="Z1873" s="26"/>
    </row>
    <row r="1874" ht="13.5" customHeight="1">
      <c r="A1874" s="26" t="s">
        <v>785</v>
      </c>
      <c r="B1874" s="26">
        <f t="shared" si="39"/>
        <v>19</v>
      </c>
      <c r="C1874" s="26">
        <f t="shared" si="11"/>
        <v>53</v>
      </c>
      <c r="D1874" s="26"/>
      <c r="E1874" s="26">
        <f>plan_id</f>
        <v>510</v>
      </c>
      <c r="F1874" s="26">
        <f t="shared" si="1"/>
        <v>2016</v>
      </c>
      <c r="G1874" s="26">
        <f>VLOOKUP(INDIRECT(CHAR(39)&amp;$A1874&amp;CHAR(39)&amp;"!r2c"&amp;$C1874,0),variables,2,0)</f>
        <v>10980</v>
      </c>
      <c r="H1874" s="31">
        <f t="array" ref="H1874">IF(AND(G1874&gt;=10861,G1874&lt;=10863),TEXT(INDIRECT(CHAR(39)&amp;$A1874&amp;CHAR(39)&amp;"!r"&amp;$B1874&amp;"c"&amp;$C1874,0),"dd-mmm-yyyy"),(INDIRECT(CHAR(39)&amp;$A1874&amp;CHAR(39)&amp;"!r"&amp;$B1874&amp;"c"&amp;$C1874,0)))</f>
        <v>0.0646</v>
      </c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  <c r="S1874" s="26"/>
      <c r="T1874" s="26"/>
      <c r="U1874" s="26"/>
      <c r="V1874" s="26"/>
      <c r="W1874" s="26"/>
      <c r="X1874" s="26"/>
      <c r="Y1874" s="26"/>
      <c r="Z1874" s="26"/>
    </row>
    <row r="1875" ht="13.5" customHeight="1">
      <c r="A1875" s="26" t="s">
        <v>785</v>
      </c>
      <c r="B1875" s="26">
        <f t="shared" si="39"/>
        <v>19</v>
      </c>
      <c r="C1875" s="26">
        <f t="shared" si="11"/>
        <v>54</v>
      </c>
      <c r="D1875" s="26"/>
      <c r="E1875" s="26">
        <f>plan_id</f>
        <v>510</v>
      </c>
      <c r="F1875" s="26">
        <f t="shared" si="1"/>
        <v>2016</v>
      </c>
      <c r="G1875" s="26">
        <f>VLOOKUP(INDIRECT(CHAR(39)&amp;$A1875&amp;CHAR(39)&amp;"!r2c"&amp;$C1875,0),variables,2,0)</f>
        <v>10981</v>
      </c>
      <c r="H1875" s="31">
        <f t="array" ref="H1875">IF(AND(G1875&gt;=10861,G1875&lt;=10863),TEXT(INDIRECT(CHAR(39)&amp;$A1875&amp;CHAR(39)&amp;"!r"&amp;$B1875&amp;"c"&amp;$C1875,0),"dd-mmm-yyyy"),(INDIRECT(CHAR(39)&amp;$A1875&amp;CHAR(39)&amp;"!r"&amp;$B1875&amp;"c"&amp;$C1875,0)))</f>
        <v>-0.001</v>
      </c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  <c r="S1875" s="26"/>
      <c r="T1875" s="26"/>
      <c r="U1875" s="26"/>
      <c r="V1875" s="26"/>
      <c r="W1875" s="26"/>
      <c r="X1875" s="26"/>
      <c r="Y1875" s="26"/>
      <c r="Z1875" s="26"/>
    </row>
    <row r="1876" ht="13.5" customHeight="1">
      <c r="A1876" s="26" t="s">
        <v>785</v>
      </c>
      <c r="B1876" s="26">
        <f t="shared" si="39"/>
        <v>19</v>
      </c>
      <c r="C1876" s="26">
        <f t="shared" si="11"/>
        <v>55</v>
      </c>
      <c r="D1876" s="26"/>
      <c r="E1876" s="26">
        <f>plan_id</f>
        <v>510</v>
      </c>
      <c r="F1876" s="26">
        <f t="shared" si="1"/>
        <v>2016</v>
      </c>
      <c r="G1876" s="26">
        <f>VLOOKUP(INDIRECT(CHAR(39)&amp;$A1876&amp;CHAR(39)&amp;"!r2c"&amp;$C1876,0),variables,2,0)</f>
        <v>10706</v>
      </c>
      <c r="H1876" s="31">
        <f t="array" ref="H1876">IF(AND(G1876&gt;=10861,G1876&lt;=10863),TEXT(INDIRECT(CHAR(39)&amp;$A1876&amp;CHAR(39)&amp;"!r"&amp;$B1876&amp;"c"&amp;$C1876,0),"dd-mmm-yyyy"),(INDIRECT(CHAR(39)&amp;$A1876&amp;CHAR(39)&amp;"!r"&amp;$B1876&amp;"c"&amp;$C1876,0)))</f>
        <v>0.0005075675446</v>
      </c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  <c r="S1876" s="26"/>
      <c r="T1876" s="26"/>
      <c r="U1876" s="26"/>
      <c r="V1876" s="26"/>
      <c r="W1876" s="26"/>
      <c r="X1876" s="26"/>
      <c r="Y1876" s="26"/>
      <c r="Z1876" s="26"/>
    </row>
    <row r="1877" ht="13.5" customHeight="1">
      <c r="A1877" s="26" t="s">
        <v>785</v>
      </c>
      <c r="B1877" s="26">
        <f t="shared" si="39"/>
        <v>19</v>
      </c>
      <c r="C1877" s="26">
        <f t="shared" si="11"/>
        <v>56</v>
      </c>
      <c r="D1877" s="26"/>
      <c r="E1877" s="26">
        <f>plan_id</f>
        <v>510</v>
      </c>
      <c r="F1877" s="26">
        <f t="shared" si="1"/>
        <v>2016</v>
      </c>
      <c r="G1877" s="26">
        <f>VLOOKUP(INDIRECT(CHAR(39)&amp;$A1877&amp;CHAR(39)&amp;"!r2c"&amp;$C1877,0),variables,2,0)</f>
        <v>10983</v>
      </c>
      <c r="H1877" s="28" t="str">
        <f t="array" ref="H1877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</row>
    <row r="1878" ht="13.5" customHeight="1">
      <c r="A1878" s="26" t="s">
        <v>785</v>
      </c>
      <c r="B1878" s="26">
        <f t="shared" si="39"/>
        <v>19</v>
      </c>
      <c r="C1878" s="26">
        <f t="shared" si="11"/>
        <v>57</v>
      </c>
      <c r="D1878" s="26"/>
      <c r="E1878" s="26">
        <f>plan_id</f>
        <v>510</v>
      </c>
      <c r="F1878" s="26">
        <f t="shared" si="1"/>
        <v>2016</v>
      </c>
      <c r="G1878" s="26">
        <f>VLOOKUP(INDIRECT(CHAR(39)&amp;$A1878&amp;CHAR(39)&amp;"!r2c"&amp;$C1878,0),variables,2,0)</f>
        <v>10989</v>
      </c>
      <c r="H1878" s="29">
        <f t="array" ref="H1878">IF(AND(G1878&gt;=10861,G1878&lt;=10863),TEXT(INDIRECT(CHAR(39)&amp;$A1878&amp;CHAR(39)&amp;"!r"&amp;$B1878&amp;"c"&amp;$C1878,0),"dd-mmm-yyyy"),(INDIRECT(CHAR(39)&amp;$A1878&amp;CHAR(39)&amp;"!r"&amp;$B1878&amp;"c"&amp;$C1878,0)))</f>
        <v>47222098000</v>
      </c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6"/>
      <c r="V1878" s="26"/>
      <c r="W1878" s="26"/>
      <c r="X1878" s="26"/>
      <c r="Y1878" s="26"/>
      <c r="Z1878" s="26"/>
    </row>
    <row r="1879" ht="13.5" customHeight="1">
      <c r="A1879" s="26" t="s">
        <v>785</v>
      </c>
      <c r="B1879" s="26">
        <f t="shared" si="39"/>
        <v>19</v>
      </c>
      <c r="C1879" s="26">
        <f t="shared" si="11"/>
        <v>58</v>
      </c>
      <c r="D1879" s="26"/>
      <c r="E1879" s="26">
        <f>plan_id</f>
        <v>510</v>
      </c>
      <c r="F1879" s="26">
        <f t="shared" si="1"/>
        <v>2016</v>
      </c>
      <c r="G1879" s="26">
        <f>VLOOKUP(INDIRECT(CHAR(39)&amp;$A1879&amp;CHAR(39)&amp;"!r2c"&amp;$C1879,0),variables,2,0)</f>
        <v>10990</v>
      </c>
      <c r="H1879" s="29">
        <f t="array" ref="H1879">IF(AND(G1879&gt;=10861,G1879&lt;=10863),TEXT(INDIRECT(CHAR(39)&amp;$A1879&amp;CHAR(39)&amp;"!r"&amp;$B1879&amp;"c"&amp;$C1879,0),"dd-mmm-yyyy"),(INDIRECT(CHAR(39)&amp;$A1879&amp;CHAR(39)&amp;"!r"&amp;$B1879&amp;"c"&amp;$C1879,0)))</f>
        <v>118629890000</v>
      </c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  <c r="S1879" s="26"/>
      <c r="T1879" s="26"/>
      <c r="U1879" s="26"/>
      <c r="V1879" s="26"/>
      <c r="W1879" s="26"/>
      <c r="X1879" s="26"/>
      <c r="Y1879" s="26"/>
      <c r="Z1879" s="26"/>
    </row>
    <row r="1880" ht="13.5" customHeight="1">
      <c r="A1880" s="26" t="s">
        <v>785</v>
      </c>
      <c r="B1880" s="26">
        <f t="shared" si="39"/>
        <v>19</v>
      </c>
      <c r="C1880" s="26">
        <f t="shared" si="11"/>
        <v>59</v>
      </c>
      <c r="D1880" s="26"/>
      <c r="E1880" s="26">
        <f>plan_id</f>
        <v>510</v>
      </c>
      <c r="F1880" s="26">
        <f t="shared" si="1"/>
        <v>2016</v>
      </c>
      <c r="G1880" s="26">
        <f>VLOOKUP(INDIRECT(CHAR(39)&amp;$A1880&amp;CHAR(39)&amp;"!r2c"&amp;$C1880,0),variables,2,0)</f>
        <v>10991</v>
      </c>
      <c r="H1880" s="29">
        <f t="array" ref="H1880">IF(AND(G1880&gt;=10861,G1880&lt;=10863),TEXT(INDIRECT(CHAR(39)&amp;$A1880&amp;CHAR(39)&amp;"!r"&amp;$B1880&amp;"c"&amp;$C1880,0),"dd-mmm-yyyy"),(INDIRECT(CHAR(39)&amp;$A1880&amp;CHAR(39)&amp;"!r"&amp;$B1880&amp;"c"&amp;$C1880,0)))</f>
        <v>71407792000</v>
      </c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  <c r="S1880" s="26"/>
      <c r="T1880" s="26"/>
      <c r="U1880" s="26"/>
      <c r="V1880" s="26"/>
      <c r="W1880" s="26"/>
      <c r="X1880" s="26"/>
      <c r="Y1880" s="26"/>
      <c r="Z1880" s="26"/>
    </row>
    <row r="1881" ht="13.5" customHeight="1">
      <c r="A1881" s="26" t="s">
        <v>785</v>
      </c>
      <c r="B1881" s="26">
        <f t="shared" si="39"/>
        <v>19</v>
      </c>
      <c r="C1881" s="26">
        <f t="shared" si="11"/>
        <v>60</v>
      </c>
      <c r="D1881" s="26"/>
      <c r="E1881" s="26">
        <f>plan_id</f>
        <v>510</v>
      </c>
      <c r="F1881" s="26">
        <f t="shared" si="1"/>
        <v>2016</v>
      </c>
      <c r="G1881" s="26">
        <f>VLOOKUP(INDIRECT(CHAR(39)&amp;$A1881&amp;CHAR(39)&amp;"!r2c"&amp;$C1881,0),variables,2,0)</f>
        <v>10992</v>
      </c>
      <c r="H1881" s="31">
        <f t="array" ref="H1881">IF(AND(G1881&gt;=10861,G1881&lt;=10863),TEXT(INDIRECT(CHAR(39)&amp;$A1881&amp;CHAR(39)&amp;"!r"&amp;$B1881&amp;"c"&amp;$C1881,0),"dd-mmm-yyyy"),(INDIRECT(CHAR(39)&amp;$A1881&amp;CHAR(39)&amp;"!r"&amp;$B1881&amp;"c"&amp;$C1881,0)))</f>
        <v>0.398</v>
      </c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  <c r="S1881" s="26"/>
      <c r="T1881" s="26"/>
      <c r="U1881" s="26"/>
      <c r="V1881" s="26"/>
      <c r="W1881" s="26"/>
      <c r="X1881" s="26"/>
      <c r="Y1881" s="26"/>
      <c r="Z1881" s="26"/>
    </row>
    <row r="1882" ht="13.5" customHeight="1">
      <c r="A1882" s="26" t="s">
        <v>785</v>
      </c>
      <c r="B1882" s="26">
        <f t="shared" si="39"/>
        <v>19</v>
      </c>
      <c r="C1882" s="26">
        <f t="shared" si="11"/>
        <v>61</v>
      </c>
      <c r="D1882" s="26"/>
      <c r="E1882" s="26">
        <f>plan_id</f>
        <v>510</v>
      </c>
      <c r="F1882" s="26">
        <f t="shared" si="1"/>
        <v>2016</v>
      </c>
      <c r="G1882" s="26">
        <f>VLOOKUP(INDIRECT(CHAR(39)&amp;$A1882&amp;CHAR(39)&amp;"!r2c"&amp;$C1882,0),variables,2,0)</f>
        <v>10993</v>
      </c>
      <c r="H1882" s="29">
        <f t="array" ref="H1882">IF(AND(G1882&gt;=10861,G1882&lt;=10863),TEXT(INDIRECT(CHAR(39)&amp;$A1882&amp;CHAR(39)&amp;"!r"&amp;$B1882&amp;"c"&amp;$C1882,0),"dd-mmm-yyyy"),(INDIRECT(CHAR(39)&amp;$A1882&amp;CHAR(39)&amp;"!r"&amp;$B1882&amp;"c"&amp;$C1882,0)))</f>
        <v>9811614000</v>
      </c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  <c r="S1882" s="26"/>
      <c r="T1882" s="26"/>
      <c r="U1882" s="26"/>
      <c r="V1882" s="26"/>
      <c r="W1882" s="26"/>
      <c r="X1882" s="26"/>
      <c r="Y1882" s="26"/>
      <c r="Z1882" s="26"/>
    </row>
    <row r="1883" ht="13.5" customHeight="1">
      <c r="A1883" s="26" t="s">
        <v>785</v>
      </c>
      <c r="B1883" s="26">
        <f t="shared" si="39"/>
        <v>19</v>
      </c>
      <c r="C1883" s="26">
        <f t="shared" si="11"/>
        <v>62</v>
      </c>
      <c r="D1883" s="26"/>
      <c r="E1883" s="26">
        <f>plan_id</f>
        <v>510</v>
      </c>
      <c r="F1883" s="26">
        <f t="shared" si="1"/>
        <v>2016</v>
      </c>
      <c r="G1883" s="26">
        <f>VLOOKUP(INDIRECT(CHAR(39)&amp;$A1883&amp;CHAR(39)&amp;"!r2c"&amp;$C1883,0),variables,2,0)</f>
        <v>10801</v>
      </c>
      <c r="H1883" s="29">
        <f t="array" ref="H1883">IF(AND(G1883&gt;=10861,G1883&lt;=10863),TEXT(INDIRECT(CHAR(39)&amp;$A1883&amp;CHAR(39)&amp;"!r"&amp;$B1883&amp;"c"&amp;$C1883,0),"dd-mmm-yyyy"),(INDIRECT(CHAR(39)&amp;$A1883&amp;CHAR(39)&amp;"!r"&amp;$B1883&amp;"c"&amp;$C1883,0)))</f>
        <v>467184012</v>
      </c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  <c r="S1883" s="26"/>
      <c r="T1883" s="26"/>
      <c r="U1883" s="26"/>
      <c r="V1883" s="26"/>
      <c r="W1883" s="26"/>
      <c r="X1883" s="26"/>
      <c r="Y1883" s="26"/>
      <c r="Z1883" s="26"/>
    </row>
    <row r="1884" ht="13.5" customHeight="1">
      <c r="A1884" s="26" t="s">
        <v>785</v>
      </c>
      <c r="B1884" s="26">
        <f t="shared" si="39"/>
        <v>19</v>
      </c>
      <c r="C1884" s="26">
        <f t="shared" si="11"/>
        <v>63</v>
      </c>
      <c r="D1884" s="26"/>
      <c r="E1884" s="26">
        <f>plan_id</f>
        <v>510</v>
      </c>
      <c r="F1884" s="26">
        <f t="shared" si="1"/>
        <v>2016</v>
      </c>
      <c r="G1884" s="26">
        <f>VLOOKUP(INDIRECT(CHAR(39)&amp;$A1884&amp;CHAR(39)&amp;"!r2c"&amp;$C1884,0),variables,2,0)</f>
        <v>10802</v>
      </c>
      <c r="H1884" s="29">
        <f t="array" ref="H1884">IF(AND(G1884&gt;=10861,G1884&lt;=10863),TEXT(INDIRECT(CHAR(39)&amp;$A1884&amp;CHAR(39)&amp;"!r"&amp;$B1884&amp;"c"&amp;$C1884,0),"dd-mmm-yyyy"),(INDIRECT(CHAR(39)&amp;$A1884&amp;CHAR(39)&amp;"!r"&amp;$B1884&amp;"c"&amp;$C1884,0)))</f>
        <v>237492448</v>
      </c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  <c r="S1884" s="26"/>
      <c r="T1884" s="26"/>
      <c r="U1884" s="26"/>
      <c r="V1884" s="26"/>
      <c r="W1884" s="26"/>
      <c r="X1884" s="26"/>
      <c r="Y1884" s="26"/>
      <c r="Z1884" s="26"/>
    </row>
    <row r="1885" ht="13.5" customHeight="1">
      <c r="A1885" s="26" t="s">
        <v>785</v>
      </c>
      <c r="B1885" s="26">
        <f t="shared" si="39"/>
        <v>19</v>
      </c>
      <c r="C1885" s="26">
        <f t="shared" si="11"/>
        <v>64</v>
      </c>
      <c r="D1885" s="26"/>
      <c r="E1885" s="26">
        <f>plan_id</f>
        <v>510</v>
      </c>
      <c r="F1885" s="26">
        <f t="shared" si="1"/>
        <v>2016</v>
      </c>
      <c r="G1885" s="26">
        <f>VLOOKUP(INDIRECT(CHAR(39)&amp;$A1885&amp;CHAR(39)&amp;"!r2c"&amp;$C1885,0),variables,2,0)</f>
        <v>10803</v>
      </c>
      <c r="H1885" s="29" t="str">
        <f t="array" ref="H1885">IF(AND(G1885&gt;=10861,G1885&lt;=10863),TEXT(INDIRECT(CHAR(39)&amp;$A1885&amp;CHAR(39)&amp;"!r"&amp;$B1885&amp;"c"&amp;$C1885,0),"dd-mmm-yyyy"),(INDIRECT(CHAR(39)&amp;$A1885&amp;CHAR(39)&amp;"!r"&amp;$B1885&amp;"c"&amp;$C1885,0)))</f>
        <v/>
      </c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  <c r="S1885" s="26"/>
      <c r="T1885" s="26"/>
      <c r="U1885" s="26"/>
      <c r="V1885" s="26"/>
      <c r="W1885" s="26"/>
      <c r="X1885" s="26"/>
      <c r="Y1885" s="26"/>
      <c r="Z1885" s="26"/>
    </row>
    <row r="1886" ht="13.5" customHeight="1">
      <c r="A1886" s="26" t="s">
        <v>785</v>
      </c>
      <c r="B1886" s="26">
        <f t="shared" si="39"/>
        <v>19</v>
      </c>
      <c r="C1886" s="26">
        <f t="shared" si="11"/>
        <v>65</v>
      </c>
      <c r="D1886" s="26"/>
      <c r="E1886" s="26">
        <f>plan_id</f>
        <v>510</v>
      </c>
      <c r="F1886" s="26">
        <f t="shared" si="1"/>
        <v>2016</v>
      </c>
      <c r="G1886" s="26">
        <f>VLOOKUP(INDIRECT(CHAR(39)&amp;$A1886&amp;CHAR(39)&amp;"!r2c"&amp;$C1886,0),variables,2,0)</f>
        <v>10804</v>
      </c>
      <c r="H1886" s="29" t="str">
        <f t="array" ref="H1886">IF(AND(G1886&gt;=10861,G1886&lt;=10863),TEXT(INDIRECT(CHAR(39)&amp;$A1886&amp;CHAR(39)&amp;"!r"&amp;$B1886&amp;"c"&amp;$C1886,0),"dd-mmm-yyyy"),(INDIRECT(CHAR(39)&amp;$A1886&amp;CHAR(39)&amp;"!r"&amp;$B1886&amp;"c"&amp;$C1886,0)))</f>
        <v/>
      </c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  <c r="S1886" s="26"/>
      <c r="T1886" s="26"/>
      <c r="U1886" s="26"/>
      <c r="V1886" s="26"/>
      <c r="W1886" s="26"/>
      <c r="X1886" s="26"/>
      <c r="Y1886" s="26"/>
      <c r="Z1886" s="26"/>
    </row>
    <row r="1887" ht="13.5" customHeight="1">
      <c r="A1887" s="26" t="s">
        <v>785</v>
      </c>
      <c r="B1887" s="26">
        <f t="shared" si="39"/>
        <v>19</v>
      </c>
      <c r="C1887" s="26">
        <f t="shared" si="11"/>
        <v>66</v>
      </c>
      <c r="D1887" s="26"/>
      <c r="E1887" s="26">
        <f>plan_id</f>
        <v>510</v>
      </c>
      <c r="F1887" s="26">
        <f t="shared" si="1"/>
        <v>2016</v>
      </c>
      <c r="G1887" s="26">
        <f>VLOOKUP(INDIRECT(CHAR(39)&amp;$A1887&amp;CHAR(39)&amp;"!r2c"&amp;$C1887,0),variables,2,0)</f>
        <v>10805</v>
      </c>
      <c r="H1887" s="29" t="str">
        <f t="array" ref="H1887">IF(AND(G1887&gt;=10861,G1887&lt;=10863),TEXT(INDIRECT(CHAR(39)&amp;$A1887&amp;CHAR(39)&amp;"!r"&amp;$B1887&amp;"c"&amp;$C1887,0),"dd-mmm-yyyy"),(INDIRECT(CHAR(39)&amp;$A1887&amp;CHAR(39)&amp;"!r"&amp;$B1887&amp;"c"&amp;$C1887,0)))</f>
        <v/>
      </c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  <c r="S1887" s="26"/>
      <c r="T1887" s="26"/>
      <c r="U1887" s="26"/>
      <c r="V1887" s="26"/>
      <c r="W1887" s="26"/>
      <c r="X1887" s="26"/>
      <c r="Y1887" s="26"/>
      <c r="Z1887" s="26"/>
    </row>
    <row r="1888" ht="13.5" customHeight="1">
      <c r="A1888" s="26" t="s">
        <v>785</v>
      </c>
      <c r="B1888" s="26">
        <f t="shared" si="39"/>
        <v>19</v>
      </c>
      <c r="C1888" s="26">
        <f t="shared" si="11"/>
        <v>67</v>
      </c>
      <c r="D1888" s="26"/>
      <c r="E1888" s="26">
        <f>plan_id</f>
        <v>510</v>
      </c>
      <c r="F1888" s="26">
        <f t="shared" si="1"/>
        <v>2016</v>
      </c>
      <c r="G1888" s="26">
        <f>VLOOKUP(INDIRECT(CHAR(39)&amp;$A1888&amp;CHAR(39)&amp;"!r2c"&amp;$C1888,0),variables,2,0)</f>
        <v>10806</v>
      </c>
      <c r="H1888" s="29">
        <f t="array" ref="H1888">IF(AND(G1888&gt;=10861,G1888&lt;=10863),TEXT(INDIRECT(CHAR(39)&amp;$A1888&amp;CHAR(39)&amp;"!r"&amp;$B1888&amp;"c"&amp;$C1888,0),"dd-mmm-yyyy"),(INDIRECT(CHAR(39)&amp;$A1888&amp;CHAR(39)&amp;"!r"&amp;$B1888&amp;"c"&amp;$C1888,0)))</f>
        <v>-16091632</v>
      </c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  <c r="S1888" s="26"/>
      <c r="T1888" s="26"/>
      <c r="U1888" s="26"/>
      <c r="V1888" s="26"/>
      <c r="W1888" s="26"/>
      <c r="X1888" s="26"/>
      <c r="Y1888" s="26"/>
      <c r="Z1888" s="26"/>
    </row>
    <row r="1889" ht="13.5" customHeight="1">
      <c r="A1889" s="26" t="s">
        <v>785</v>
      </c>
      <c r="B1889" s="26">
        <f t="shared" ref="B1889:B1914" si="40">B1888</f>
        <v>19</v>
      </c>
      <c r="C1889" s="26">
        <f t="shared" si="11"/>
        <v>68</v>
      </c>
      <c r="D1889" s="26"/>
      <c r="E1889" s="26">
        <f>plan_id</f>
        <v>510</v>
      </c>
      <c r="F1889" s="26">
        <f t="shared" si="1"/>
        <v>2016</v>
      </c>
      <c r="G1889" s="26">
        <f>VLOOKUP(INDIRECT(CHAR(39)&amp;$A1889&amp;CHAR(39)&amp;"!r2c"&amp;$C1889,0),variables,2,0)</f>
        <v>10807</v>
      </c>
      <c r="H1889" s="29" t="str">
        <f t="array" ref="H1889">IF(AND(G1889&gt;=10861,G1889&lt;=10863),TEXT(INDIRECT(CHAR(39)&amp;$A1889&amp;CHAR(39)&amp;"!r"&amp;$B1889&amp;"c"&amp;$C1889,0),"dd-mmm-yyyy"),(INDIRECT(CHAR(39)&amp;$A1889&amp;CHAR(39)&amp;"!r"&amp;$B1889&amp;"c"&amp;$C1889,0)))</f>
        <v/>
      </c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W1889" s="26"/>
      <c r="X1889" s="26"/>
      <c r="Y1889" s="26"/>
      <c r="Z1889" s="26"/>
    </row>
    <row r="1890" ht="13.5" customHeight="1">
      <c r="A1890" s="26" t="s">
        <v>785</v>
      </c>
      <c r="B1890" s="26">
        <f t="shared" si="40"/>
        <v>19</v>
      </c>
      <c r="C1890" s="26">
        <f t="shared" si="11"/>
        <v>69</v>
      </c>
      <c r="D1890" s="26"/>
      <c r="E1890" s="26">
        <f>plan_id</f>
        <v>510</v>
      </c>
      <c r="F1890" s="26">
        <f t="shared" si="1"/>
        <v>2016</v>
      </c>
      <c r="G1890" s="26">
        <f>VLOOKUP(INDIRECT(CHAR(39)&amp;$A1890&amp;CHAR(39)&amp;"!r2c"&amp;$C1890,0),variables,2,0)</f>
        <v>10808</v>
      </c>
      <c r="H1890" s="29" t="str">
        <f t="array" ref="H1890">IF(AND(G1890&gt;=10861,G1890&lt;=10863),TEXT(INDIRECT(CHAR(39)&amp;$A1890&amp;CHAR(39)&amp;"!r"&amp;$B1890&amp;"c"&amp;$C1890,0),"dd-mmm-yyyy"),(INDIRECT(CHAR(39)&amp;$A1890&amp;CHAR(39)&amp;"!r"&amp;$B1890&amp;"c"&amp;$C1890,0)))</f>
        <v/>
      </c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  <c r="S1890" s="26"/>
      <c r="T1890" s="26"/>
      <c r="U1890" s="26"/>
      <c r="V1890" s="26"/>
      <c r="W1890" s="26"/>
      <c r="X1890" s="26"/>
      <c r="Y1890" s="26"/>
      <c r="Z1890" s="26"/>
    </row>
    <row r="1891" ht="13.5" customHeight="1">
      <c r="A1891" s="26" t="s">
        <v>785</v>
      </c>
      <c r="B1891" s="26">
        <f t="shared" si="40"/>
        <v>19</v>
      </c>
      <c r="C1891" s="26">
        <f t="shared" si="11"/>
        <v>70</v>
      </c>
      <c r="D1891" s="26"/>
      <c r="E1891" s="26">
        <f>plan_id</f>
        <v>510</v>
      </c>
      <c r="F1891" s="26">
        <f t="shared" si="1"/>
        <v>2016</v>
      </c>
      <c r="G1891" s="26">
        <f>VLOOKUP(INDIRECT(CHAR(39)&amp;$A1891&amp;CHAR(39)&amp;"!r2c"&amp;$C1891,0),variables,2,0)</f>
        <v>10809</v>
      </c>
      <c r="H1891" s="29" t="str">
        <f t="array" ref="H1891">IF(AND(G1891&gt;=10861,G1891&lt;=10863),TEXT(INDIRECT(CHAR(39)&amp;$A1891&amp;CHAR(39)&amp;"!r"&amp;$B1891&amp;"c"&amp;$C1891,0),"dd-mmm-yyyy"),(INDIRECT(CHAR(39)&amp;$A1891&amp;CHAR(39)&amp;"!r"&amp;$B1891&amp;"c"&amp;$C1891,0)))</f>
        <v/>
      </c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  <c r="S1891" s="26"/>
      <c r="T1891" s="26"/>
      <c r="U1891" s="26"/>
      <c r="V1891" s="26"/>
      <c r="W1891" s="26"/>
      <c r="X1891" s="26"/>
      <c r="Y1891" s="26"/>
      <c r="Z1891" s="26"/>
    </row>
    <row r="1892" ht="13.5" customHeight="1">
      <c r="A1892" s="26" t="s">
        <v>785</v>
      </c>
      <c r="B1892" s="26">
        <f t="shared" si="40"/>
        <v>19</v>
      </c>
      <c r="C1892" s="26">
        <f t="shared" si="11"/>
        <v>71</v>
      </c>
      <c r="D1892" s="26"/>
      <c r="E1892" s="26">
        <f>plan_id</f>
        <v>510</v>
      </c>
      <c r="F1892" s="26">
        <f t="shared" si="1"/>
        <v>2016</v>
      </c>
      <c r="G1892" s="26">
        <f>VLOOKUP(INDIRECT(CHAR(39)&amp;$A1892&amp;CHAR(39)&amp;"!r2c"&amp;$C1892,0),variables,2,0)</f>
        <v>10810</v>
      </c>
      <c r="H1892" s="29">
        <f t="array" ref="H1892">IF(AND(G1892&gt;=10861,G1892&lt;=10863),TEXT(INDIRECT(CHAR(39)&amp;$A1892&amp;CHAR(39)&amp;"!r"&amp;$B1892&amp;"c"&amp;$C1892,0),"dd-mmm-yyyy"),(INDIRECT(CHAR(39)&amp;$A1892&amp;CHAR(39)&amp;"!r"&amp;$B1892&amp;"c"&amp;$C1892,0)))</f>
        <v>49779799</v>
      </c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  <c r="S1892" s="26"/>
      <c r="T1892" s="26"/>
      <c r="U1892" s="26"/>
      <c r="V1892" s="26"/>
      <c r="W1892" s="26"/>
      <c r="X1892" s="26"/>
      <c r="Y1892" s="26"/>
      <c r="Z1892" s="26"/>
    </row>
    <row r="1893" ht="13.5" customHeight="1">
      <c r="A1893" s="26" t="s">
        <v>785</v>
      </c>
      <c r="B1893" s="26">
        <f t="shared" si="40"/>
        <v>19</v>
      </c>
      <c r="C1893" s="26">
        <f t="shared" si="11"/>
        <v>72</v>
      </c>
      <c r="D1893" s="26"/>
      <c r="E1893" s="26">
        <f>plan_id</f>
        <v>510</v>
      </c>
      <c r="F1893" s="26">
        <f t="shared" si="1"/>
        <v>2016</v>
      </c>
      <c r="G1893" s="26">
        <f>VLOOKUP(INDIRECT(CHAR(39)&amp;$A1893&amp;CHAR(39)&amp;"!r2c"&amp;$C1893,0),variables,2,0)</f>
        <v>10811</v>
      </c>
      <c r="H1893" s="29" t="str">
        <f t="array" ref="H1893">IF(AND(G1893&gt;=10861,G1893&lt;=10863),TEXT(INDIRECT(CHAR(39)&amp;$A1893&amp;CHAR(39)&amp;"!r"&amp;$B1893&amp;"c"&amp;$C1893,0),"dd-mmm-yyyy"),(INDIRECT(CHAR(39)&amp;$A1893&amp;CHAR(39)&amp;"!r"&amp;$B1893&amp;"c"&amp;$C1893,0)))</f>
        <v/>
      </c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  <c r="S1893" s="26"/>
      <c r="T1893" s="26"/>
      <c r="U1893" s="26"/>
      <c r="V1893" s="26"/>
      <c r="W1893" s="26"/>
      <c r="X1893" s="26"/>
      <c r="Y1893" s="26"/>
      <c r="Z1893" s="26"/>
    </row>
    <row r="1894" ht="13.5" customHeight="1">
      <c r="A1894" s="26" t="s">
        <v>785</v>
      </c>
      <c r="B1894" s="26">
        <f t="shared" si="40"/>
        <v>19</v>
      </c>
      <c r="C1894" s="26">
        <f t="shared" si="11"/>
        <v>73</v>
      </c>
      <c r="D1894" s="26"/>
      <c r="E1894" s="26">
        <f>plan_id</f>
        <v>510</v>
      </c>
      <c r="F1894" s="26">
        <f t="shared" si="1"/>
        <v>2016</v>
      </c>
      <c r="G1894" s="26">
        <f>VLOOKUP(INDIRECT(CHAR(39)&amp;$A1894&amp;CHAR(39)&amp;"!r2c"&amp;$C1894,0),variables,2,0)</f>
        <v>10812</v>
      </c>
      <c r="H1894" s="29" t="str">
        <f t="array" ref="H1894">IF(AND(G1894&gt;=10861,G1894&lt;=10863),TEXT(INDIRECT(CHAR(39)&amp;$A1894&amp;CHAR(39)&amp;"!r"&amp;$B1894&amp;"c"&amp;$C1894,0),"dd-mmm-yyyy"),(INDIRECT(CHAR(39)&amp;$A1894&amp;CHAR(39)&amp;"!r"&amp;$B1894&amp;"c"&amp;$C1894,0)))</f>
        <v/>
      </c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  <c r="S1894" s="26"/>
      <c r="T1894" s="26"/>
      <c r="U1894" s="26"/>
      <c r="V1894" s="26"/>
      <c r="W1894" s="26"/>
      <c r="X1894" s="26"/>
      <c r="Y1894" s="26"/>
      <c r="Z1894" s="26"/>
    </row>
    <row r="1895" ht="13.5" customHeight="1">
      <c r="A1895" s="26" t="s">
        <v>785</v>
      </c>
      <c r="B1895" s="26">
        <f t="shared" si="40"/>
        <v>19</v>
      </c>
      <c r="C1895" s="26">
        <f t="shared" si="11"/>
        <v>74</v>
      </c>
      <c r="D1895" s="26"/>
      <c r="E1895" s="26">
        <f>plan_id</f>
        <v>510</v>
      </c>
      <c r="F1895" s="26">
        <f t="shared" si="1"/>
        <v>2016</v>
      </c>
      <c r="G1895" s="26">
        <f>VLOOKUP(INDIRECT(CHAR(39)&amp;$A1895&amp;CHAR(39)&amp;"!r2c"&amp;$C1895,0),variables,2,0)</f>
        <v>10813</v>
      </c>
      <c r="H1895" s="29" t="str">
        <f t="array" ref="H1895">IF(AND(G1895&gt;=10861,G1895&lt;=10863),TEXT(INDIRECT(CHAR(39)&amp;$A1895&amp;CHAR(39)&amp;"!r"&amp;$B1895&amp;"c"&amp;$C1895,0),"dd-mmm-yyyy"),(INDIRECT(CHAR(39)&amp;$A1895&amp;CHAR(39)&amp;"!r"&amp;$B1895&amp;"c"&amp;$C1895,0)))</f>
        <v/>
      </c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6"/>
      <c r="W1895" s="26"/>
      <c r="X1895" s="26"/>
      <c r="Y1895" s="26"/>
      <c r="Z1895" s="26"/>
    </row>
    <row r="1896" ht="13.5" customHeight="1">
      <c r="A1896" s="26" t="s">
        <v>785</v>
      </c>
      <c r="B1896" s="26">
        <f t="shared" si="40"/>
        <v>19</v>
      </c>
      <c r="C1896" s="26">
        <f t="shared" si="11"/>
        <v>75</v>
      </c>
      <c r="D1896" s="26"/>
      <c r="E1896" s="26">
        <f>plan_id</f>
        <v>510</v>
      </c>
      <c r="F1896" s="26">
        <f t="shared" si="1"/>
        <v>2016</v>
      </c>
      <c r="G1896" s="26">
        <f>VLOOKUP(INDIRECT(CHAR(39)&amp;$A1896&amp;CHAR(39)&amp;"!r2c"&amp;$C1896,0),variables,2,0)</f>
        <v>10814</v>
      </c>
      <c r="H1896" s="29" t="str">
        <f t="array" ref="H1896">IF(AND(G1896&gt;=10861,G1896&lt;=10863),TEXT(INDIRECT(CHAR(39)&amp;$A1896&amp;CHAR(39)&amp;"!r"&amp;$B1896&amp;"c"&amp;$C1896,0),"dd-mmm-yyyy"),(INDIRECT(CHAR(39)&amp;$A1896&amp;CHAR(39)&amp;"!r"&amp;$B1896&amp;"c"&amp;$C1896,0)))</f>
        <v/>
      </c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  <c r="S1896" s="26"/>
      <c r="T1896" s="26"/>
      <c r="U1896" s="26"/>
      <c r="V1896" s="26"/>
      <c r="W1896" s="26"/>
      <c r="X1896" s="26"/>
      <c r="Y1896" s="26"/>
      <c r="Z1896" s="26"/>
    </row>
    <row r="1897" ht="13.5" customHeight="1">
      <c r="A1897" s="26" t="s">
        <v>785</v>
      </c>
      <c r="B1897" s="26">
        <f t="shared" si="40"/>
        <v>19</v>
      </c>
      <c r="C1897" s="26">
        <f t="shared" si="11"/>
        <v>76</v>
      </c>
      <c r="D1897" s="26"/>
      <c r="E1897" s="26">
        <f>plan_id</f>
        <v>510</v>
      </c>
      <c r="F1897" s="26">
        <f t="shared" si="1"/>
        <v>2016</v>
      </c>
      <c r="G1897" s="26">
        <f>VLOOKUP(INDIRECT(CHAR(39)&amp;$A1897&amp;CHAR(39)&amp;"!r2c"&amp;$C1897,0),variables,2,0)</f>
        <v>10815</v>
      </c>
      <c r="H1897" s="29">
        <f t="array" ref="H1897">IF(AND(G1897&gt;=10861,G1897&lt;=10863),TEXT(INDIRECT(CHAR(39)&amp;$A1897&amp;CHAR(39)&amp;"!r"&amp;$B1897&amp;"c"&amp;$C1897,0),"dd-mmm-yyyy"),(INDIRECT(CHAR(39)&amp;$A1897&amp;CHAR(39)&amp;"!r"&amp;$B1897&amp;"c"&amp;$C1897,0)))</f>
        <v>15147793</v>
      </c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  <c r="S1897" s="26"/>
      <c r="T1897" s="26"/>
      <c r="U1897" s="26"/>
      <c r="V1897" s="26"/>
      <c r="W1897" s="26"/>
      <c r="X1897" s="26"/>
      <c r="Y1897" s="26"/>
      <c r="Z1897" s="26"/>
    </row>
    <row r="1898" ht="13.5" customHeight="1">
      <c r="A1898" s="26" t="s">
        <v>785</v>
      </c>
      <c r="B1898" s="26">
        <f t="shared" si="40"/>
        <v>19</v>
      </c>
      <c r="C1898" s="26">
        <f t="shared" si="11"/>
        <v>77</v>
      </c>
      <c r="D1898" s="26"/>
      <c r="E1898" s="26">
        <f>plan_id</f>
        <v>510</v>
      </c>
      <c r="F1898" s="26">
        <f t="shared" si="1"/>
        <v>2016</v>
      </c>
      <c r="G1898" s="26">
        <f>VLOOKUP(INDIRECT(CHAR(39)&amp;$A1898&amp;CHAR(39)&amp;"!r2c"&amp;$C1898,0),variables,2,0)</f>
        <v>10816</v>
      </c>
      <c r="H1898" s="29">
        <f t="array" ref="H1898">IF(AND(G1898&gt;=10861,G1898&lt;=10863),TEXT(INDIRECT(CHAR(39)&amp;$A1898&amp;CHAR(39)&amp;"!r"&amp;$B1898&amp;"c"&amp;$C1898,0),"dd-mmm-yyyy"),(INDIRECT(CHAR(39)&amp;$A1898&amp;CHAR(39)&amp;"!r"&amp;$B1898&amp;"c"&amp;$C1898,0)))</f>
        <v>-65504184</v>
      </c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  <c r="S1898" s="26"/>
      <c r="T1898" s="26"/>
      <c r="U1898" s="26"/>
      <c r="V1898" s="26"/>
      <c r="W1898" s="26"/>
      <c r="X1898" s="26"/>
      <c r="Y1898" s="26"/>
      <c r="Z1898" s="26"/>
    </row>
    <row r="1899" ht="13.5" customHeight="1">
      <c r="A1899" s="26" t="s">
        <v>785</v>
      </c>
      <c r="B1899" s="26">
        <f t="shared" si="40"/>
        <v>19</v>
      </c>
      <c r="C1899" s="26">
        <f t="shared" si="11"/>
        <v>78</v>
      </c>
      <c r="D1899" s="26"/>
      <c r="E1899" s="26">
        <f>plan_id</f>
        <v>510</v>
      </c>
      <c r="F1899" s="26">
        <f t="shared" si="1"/>
        <v>2016</v>
      </c>
      <c r="G1899" s="26">
        <f>VLOOKUP(INDIRECT(CHAR(39)&amp;$A1899&amp;CHAR(39)&amp;"!r2c"&amp;$C1899,0),variables,2,0)</f>
        <v>10817</v>
      </c>
      <c r="H1899" s="29" t="str">
        <f t="array" ref="H1899">IF(AND(G1899&gt;=10861,G1899&lt;=10863),TEXT(INDIRECT(CHAR(39)&amp;$A1899&amp;CHAR(39)&amp;"!r"&amp;$B1899&amp;"c"&amp;$C1899,0),"dd-mmm-yyyy"),(INDIRECT(CHAR(39)&amp;$A1899&amp;CHAR(39)&amp;"!r"&amp;$B1899&amp;"c"&amp;$C1899,0)))</f>
        <v/>
      </c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</row>
    <row r="1900" ht="13.5" customHeight="1">
      <c r="A1900" s="26" t="s">
        <v>785</v>
      </c>
      <c r="B1900" s="26">
        <f t="shared" si="40"/>
        <v>19</v>
      </c>
      <c r="C1900" s="26">
        <f t="shared" si="11"/>
        <v>79</v>
      </c>
      <c r="D1900" s="26"/>
      <c r="E1900" s="26">
        <f>plan_id</f>
        <v>510</v>
      </c>
      <c r="F1900" s="26">
        <f t="shared" si="1"/>
        <v>2016</v>
      </c>
      <c r="G1900" s="26">
        <f>VLOOKUP(INDIRECT(CHAR(39)&amp;$A1900&amp;CHAR(39)&amp;"!r2c"&amp;$C1900,0),variables,2,0)</f>
        <v>10818</v>
      </c>
      <c r="H1900" s="29">
        <f t="array" ref="H1900">IF(AND(G1900&gt;=10861,G1900&lt;=10863),TEXT(INDIRECT(CHAR(39)&amp;$A1900&amp;CHAR(39)&amp;"!r"&amp;$B1900&amp;"c"&amp;$C1900,0),"dd-mmm-yyyy"),(INDIRECT(CHAR(39)&amp;$A1900&amp;CHAR(39)&amp;"!r"&amp;$B1900&amp;"c"&amp;$C1900,0)))</f>
        <v>-17516646</v>
      </c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  <c r="S1900" s="26"/>
      <c r="T1900" s="26"/>
      <c r="U1900" s="26"/>
      <c r="V1900" s="26"/>
      <c r="W1900" s="26"/>
      <c r="X1900" s="26"/>
      <c r="Y1900" s="26"/>
      <c r="Z1900" s="26"/>
    </row>
    <row r="1901" ht="13.5" customHeight="1">
      <c r="A1901" s="26" t="s">
        <v>785</v>
      </c>
      <c r="B1901" s="26">
        <f t="shared" si="40"/>
        <v>19</v>
      </c>
      <c r="C1901" s="26">
        <f t="shared" si="11"/>
        <v>80</v>
      </c>
      <c r="D1901" s="26"/>
      <c r="E1901" s="26">
        <f>plan_id</f>
        <v>510</v>
      </c>
      <c r="F1901" s="26">
        <f t="shared" si="1"/>
        <v>2016</v>
      </c>
      <c r="G1901" s="26">
        <f>VLOOKUP(INDIRECT(CHAR(39)&amp;$A1901&amp;CHAR(39)&amp;"!r2c"&amp;$C1901,0),variables,2,0)</f>
        <v>10819</v>
      </c>
      <c r="H1901" s="29">
        <f t="array" ref="H1901">IF(AND(G1901&gt;=10861,G1901&lt;=10863),TEXT(INDIRECT(CHAR(39)&amp;$A1901&amp;CHAR(39)&amp;"!r"&amp;$B1901&amp;"c"&amp;$C1901,0),"dd-mmm-yyyy"),(INDIRECT(CHAR(39)&amp;$A1901&amp;CHAR(39)&amp;"!r"&amp;$B1901&amp;"c"&amp;$C1901,0)))</f>
        <v>23266945</v>
      </c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  <c r="S1901" s="26"/>
      <c r="T1901" s="26"/>
      <c r="U1901" s="26"/>
      <c r="V1901" s="26"/>
      <c r="W1901" s="26"/>
      <c r="X1901" s="26"/>
      <c r="Y1901" s="26"/>
      <c r="Z1901" s="26"/>
    </row>
    <row r="1902" ht="13.5" customHeight="1">
      <c r="A1902" s="26" t="s">
        <v>785</v>
      </c>
      <c r="B1902" s="26">
        <f t="shared" si="40"/>
        <v>19</v>
      </c>
      <c r="C1902" s="26">
        <f t="shared" si="11"/>
        <v>81</v>
      </c>
      <c r="D1902" s="26"/>
      <c r="E1902" s="26">
        <f>plan_id</f>
        <v>510</v>
      </c>
      <c r="F1902" s="26">
        <f t="shared" si="1"/>
        <v>2016</v>
      </c>
      <c r="G1902" s="26">
        <f>VLOOKUP(INDIRECT(CHAR(39)&amp;$A1902&amp;CHAR(39)&amp;"!r2c"&amp;$C1902,0),variables,2,0)</f>
        <v>10820</v>
      </c>
      <c r="H1902" s="29">
        <f t="array" ref="H1902">IF(AND(G1902&gt;=10861,G1902&lt;=10863),TEXT(INDIRECT(CHAR(39)&amp;$A1902&amp;CHAR(39)&amp;"!r"&amp;$B1902&amp;"c"&amp;$C1902,0),"dd-mmm-yyyy"),(INDIRECT(CHAR(39)&amp;$A1902&amp;CHAR(39)&amp;"!r"&amp;$B1902&amp;"c"&amp;$C1902,0)))</f>
        <v>737480200</v>
      </c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  <c r="S1902" s="26"/>
      <c r="T1902" s="26"/>
      <c r="U1902" s="26"/>
      <c r="V1902" s="26"/>
      <c r="W1902" s="26"/>
      <c r="X1902" s="26"/>
      <c r="Y1902" s="26"/>
      <c r="Z1902" s="26"/>
    </row>
    <row r="1903" ht="13.5" customHeight="1">
      <c r="A1903" s="26" t="s">
        <v>785</v>
      </c>
      <c r="B1903" s="26">
        <f t="shared" si="40"/>
        <v>19</v>
      </c>
      <c r="C1903" s="26">
        <f t="shared" si="11"/>
        <v>82</v>
      </c>
      <c r="D1903" s="26"/>
      <c r="E1903" s="26">
        <f>plan_id</f>
        <v>510</v>
      </c>
      <c r="F1903" s="26">
        <f t="shared" si="1"/>
        <v>2016</v>
      </c>
      <c r="G1903" s="26">
        <f>VLOOKUP(INDIRECT(CHAR(39)&amp;$A1903&amp;CHAR(39)&amp;"!r2c"&amp;$C1903,0),variables,2,0)</f>
        <v>10821</v>
      </c>
      <c r="H1903" s="29" t="str">
        <f t="array" ref="H1903">IF(AND(G1903&gt;=10861,G1903&lt;=10863),TEXT(INDIRECT(CHAR(39)&amp;$A1903&amp;CHAR(39)&amp;"!r"&amp;$B1903&amp;"c"&amp;$C1903,0),"dd-mmm-yyyy"),(INDIRECT(CHAR(39)&amp;$A1903&amp;CHAR(39)&amp;"!r"&amp;$B1903&amp;"c"&amp;$C1903,0)))</f>
        <v/>
      </c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6"/>
      <c r="T1903" s="26"/>
      <c r="U1903" s="26"/>
      <c r="V1903" s="26"/>
      <c r="W1903" s="26"/>
      <c r="X1903" s="26"/>
      <c r="Y1903" s="26"/>
      <c r="Z1903" s="26"/>
    </row>
    <row r="1904" ht="13.5" customHeight="1">
      <c r="A1904" s="26" t="s">
        <v>785</v>
      </c>
      <c r="B1904" s="26">
        <f t="shared" si="40"/>
        <v>19</v>
      </c>
      <c r="C1904" s="26">
        <f t="shared" si="11"/>
        <v>83</v>
      </c>
      <c r="D1904" s="26"/>
      <c r="E1904" s="26">
        <f>plan_id</f>
        <v>510</v>
      </c>
      <c r="F1904" s="26">
        <f t="shared" si="1"/>
        <v>2016</v>
      </c>
      <c r="G1904" s="26">
        <f>VLOOKUP(INDIRECT(CHAR(39)&amp;$A1904&amp;CHAR(39)&amp;"!r2c"&amp;$C1904,0),variables,2,0)</f>
        <v>10822</v>
      </c>
      <c r="H1904" s="29" t="str">
        <f t="array" ref="H1904">IF(AND(G1904&gt;=10861,G1904&lt;=10863),TEXT(INDIRECT(CHAR(39)&amp;$A1904&amp;CHAR(39)&amp;"!r"&amp;$B1904&amp;"c"&amp;$C1904,0),"dd-mmm-yyyy"),(INDIRECT(CHAR(39)&amp;$A1904&amp;CHAR(39)&amp;"!r"&amp;$B1904&amp;"c"&amp;$C1904,0)))</f>
        <v/>
      </c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6"/>
      <c r="X1904" s="26"/>
      <c r="Y1904" s="26"/>
      <c r="Z1904" s="26"/>
    </row>
    <row r="1905" ht="13.5" customHeight="1">
      <c r="A1905" s="26" t="s">
        <v>785</v>
      </c>
      <c r="B1905" s="26">
        <f t="shared" si="40"/>
        <v>19</v>
      </c>
      <c r="C1905" s="26">
        <f t="shared" si="11"/>
        <v>84</v>
      </c>
      <c r="D1905" s="26"/>
      <c r="E1905" s="26">
        <f>plan_id</f>
        <v>510</v>
      </c>
      <c r="F1905" s="26">
        <f t="shared" si="1"/>
        <v>2016</v>
      </c>
      <c r="G1905" s="26">
        <f>VLOOKUP(INDIRECT(CHAR(39)&amp;$A1905&amp;CHAR(39)&amp;"!r2c"&amp;$C1905,0),variables,2,0)</f>
        <v>10829</v>
      </c>
      <c r="H1905" s="29">
        <f t="array" ref="H1905">IF(AND(G1905&gt;=10861,G1905&lt;=10863),TEXT(INDIRECT(CHAR(39)&amp;$A1905&amp;CHAR(39)&amp;"!r"&amp;$B1905&amp;"c"&amp;$C1905,0),"dd-mmm-yyyy"),(INDIRECT(CHAR(39)&amp;$A1905&amp;CHAR(39)&amp;"!r"&amp;$B1905&amp;"c"&amp;$C1905,0)))</f>
        <v>1820919242</v>
      </c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</row>
    <row r="1906" ht="13.5" customHeight="1">
      <c r="A1906" s="26" t="s">
        <v>785</v>
      </c>
      <c r="B1906" s="26">
        <f t="shared" si="40"/>
        <v>19</v>
      </c>
      <c r="C1906" s="26">
        <f t="shared" si="11"/>
        <v>85</v>
      </c>
      <c r="D1906" s="26"/>
      <c r="E1906" s="26">
        <f>plan_id</f>
        <v>510</v>
      </c>
      <c r="F1906" s="26">
        <f t="shared" si="1"/>
        <v>2016</v>
      </c>
      <c r="G1906" s="26">
        <f>VLOOKUP(INDIRECT(CHAR(39)&amp;$A1906&amp;CHAR(39)&amp;"!r2c"&amp;$C1906,0),variables,2,0)</f>
        <v>10823</v>
      </c>
      <c r="H1906" s="29">
        <f t="array" ref="H1906">IF(AND(G1906&gt;=10861,G1906&lt;=10863),TEXT(INDIRECT(CHAR(39)&amp;$A1906&amp;CHAR(39)&amp;"!r"&amp;$B1906&amp;"c"&amp;$C1906,0),"dd-mmm-yyyy"),(INDIRECT(CHAR(39)&amp;$A1906&amp;CHAR(39)&amp;"!r"&amp;$B1906&amp;"c"&amp;$C1906,0)))</f>
        <v>8721159970</v>
      </c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  <c r="S1906" s="26"/>
      <c r="T1906" s="26"/>
      <c r="U1906" s="26"/>
      <c r="V1906" s="26"/>
      <c r="W1906" s="26"/>
      <c r="X1906" s="26"/>
      <c r="Y1906" s="26"/>
      <c r="Z1906" s="26"/>
    </row>
    <row r="1907" ht="13.5" customHeight="1">
      <c r="A1907" s="26" t="s">
        <v>785</v>
      </c>
      <c r="B1907" s="26">
        <f t="shared" si="40"/>
        <v>19</v>
      </c>
      <c r="C1907" s="26">
        <f t="shared" si="11"/>
        <v>86</v>
      </c>
      <c r="D1907" s="26"/>
      <c r="E1907" s="26">
        <f>plan_id</f>
        <v>510</v>
      </c>
      <c r="F1907" s="26">
        <f t="shared" si="1"/>
        <v>2016</v>
      </c>
      <c r="G1907" s="26">
        <f>VLOOKUP(INDIRECT(CHAR(39)&amp;$A1907&amp;CHAR(39)&amp;"!r2c"&amp;$C1907,0),variables,2,0)</f>
        <v>10798</v>
      </c>
      <c r="H1907" s="29">
        <f t="array" ref="H1907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6"/>
      <c r="T1907" s="26"/>
      <c r="U1907" s="26"/>
      <c r="V1907" s="26"/>
      <c r="W1907" s="26"/>
      <c r="X1907" s="26"/>
      <c r="Y1907" s="26"/>
      <c r="Z1907" s="26"/>
    </row>
    <row r="1908" ht="13.5" customHeight="1">
      <c r="A1908" s="26" t="s">
        <v>785</v>
      </c>
      <c r="B1908" s="26">
        <f t="shared" si="40"/>
        <v>19</v>
      </c>
      <c r="C1908" s="26">
        <f t="shared" si="11"/>
        <v>87</v>
      </c>
      <c r="D1908" s="26"/>
      <c r="E1908" s="26">
        <f>plan_id</f>
        <v>510</v>
      </c>
      <c r="F1908" s="26">
        <f t="shared" si="1"/>
        <v>2016</v>
      </c>
      <c r="G1908" s="26">
        <f>VLOOKUP(INDIRECT(CHAR(39)&amp;$A1908&amp;CHAR(39)&amp;"!r2c"&amp;$C1908,0),variables,2,0)</f>
        <v>10799</v>
      </c>
      <c r="H1908" s="29" t="str">
        <f t="array" ref="H1908">IF(AND(G1908&gt;=10861,G1908&lt;=10863),TEXT(INDIRECT(CHAR(39)&amp;$A1908&amp;CHAR(39)&amp;"!r"&amp;$B1908&amp;"c"&amp;$C1908,0),"dd-mmm-yyyy"),(INDIRECT(CHAR(39)&amp;$A1908&amp;CHAR(39)&amp;"!r"&amp;$B1908&amp;"c"&amp;$C1908,0)))</f>
        <v/>
      </c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  <c r="S1908" s="26"/>
      <c r="T1908" s="26"/>
      <c r="U1908" s="26"/>
      <c r="V1908" s="26"/>
      <c r="W1908" s="26"/>
      <c r="X1908" s="26"/>
      <c r="Y1908" s="26"/>
      <c r="Z1908" s="26"/>
    </row>
    <row r="1909" ht="13.5" customHeight="1">
      <c r="A1909" s="26" t="s">
        <v>785</v>
      </c>
      <c r="B1909" s="26">
        <f t="shared" si="40"/>
        <v>19</v>
      </c>
      <c r="C1909" s="26">
        <f t="shared" si="11"/>
        <v>88</v>
      </c>
      <c r="D1909" s="26"/>
      <c r="E1909" s="26">
        <f>plan_id</f>
        <v>510</v>
      </c>
      <c r="F1909" s="26">
        <f t="shared" si="1"/>
        <v>2016</v>
      </c>
      <c r="G1909" s="26">
        <f>VLOOKUP(INDIRECT(CHAR(39)&amp;$A1909&amp;CHAR(39)&amp;"!r2c"&amp;$C1909,0),variables,2,0)</f>
        <v>10800</v>
      </c>
      <c r="H1909" s="29" t="str">
        <f t="array" ref="H1909">IF(AND(G1909&gt;=10861,G1909&lt;=10863),TEXT(INDIRECT(CHAR(39)&amp;$A1909&amp;CHAR(39)&amp;"!r"&amp;$B1909&amp;"c"&amp;$C1909,0),"dd-mmm-yyyy"),(INDIRECT(CHAR(39)&amp;$A1909&amp;CHAR(39)&amp;"!r"&amp;$B1909&amp;"c"&amp;$C1909,0)))</f>
        <v/>
      </c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  <c r="S1909" s="26"/>
      <c r="T1909" s="26"/>
      <c r="U1909" s="26"/>
      <c r="V1909" s="26"/>
      <c r="W1909" s="26"/>
      <c r="X1909" s="26"/>
      <c r="Y1909" s="26"/>
      <c r="Z1909" s="26"/>
    </row>
    <row r="1910" ht="13.5" customHeight="1">
      <c r="A1910" s="26" t="s">
        <v>785</v>
      </c>
      <c r="B1910" s="26">
        <f t="shared" si="40"/>
        <v>19</v>
      </c>
      <c r="C1910" s="26">
        <f t="shared" si="11"/>
        <v>89</v>
      </c>
      <c r="D1910" s="26"/>
      <c r="E1910" s="26">
        <f>plan_id</f>
        <v>510</v>
      </c>
      <c r="F1910" s="26">
        <f t="shared" si="1"/>
        <v>2016</v>
      </c>
      <c r="G1910" s="26">
        <f>VLOOKUP(INDIRECT(CHAR(39)&amp;$A1910&amp;CHAR(39)&amp;"!r2c"&amp;$C1910,0),variables,2,0)</f>
        <v>10824</v>
      </c>
      <c r="H1910" s="29" t="str">
        <f t="array" ref="H1910">IF(AND(G1910&gt;=10861,G1910&lt;=10863),TEXT(INDIRECT(CHAR(39)&amp;$A1910&amp;CHAR(39)&amp;"!r"&amp;$B1910&amp;"c"&amp;$C1910,0),"dd-mmm-yyyy"),(INDIRECT(CHAR(39)&amp;$A1910&amp;CHAR(39)&amp;"!r"&amp;$B1910&amp;"c"&amp;$C1910,0)))</f>
        <v/>
      </c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  <c r="S1910" s="26"/>
      <c r="T1910" s="26"/>
      <c r="U1910" s="26"/>
      <c r="V1910" s="26"/>
      <c r="W1910" s="26"/>
      <c r="X1910" s="26"/>
      <c r="Y1910" s="26"/>
      <c r="Z1910" s="26"/>
    </row>
    <row r="1911" ht="13.5" customHeight="1">
      <c r="A1911" s="26" t="s">
        <v>785</v>
      </c>
      <c r="B1911" s="26">
        <f t="shared" si="40"/>
        <v>19</v>
      </c>
      <c r="C1911" s="26">
        <f t="shared" si="11"/>
        <v>90</v>
      </c>
      <c r="D1911" s="26"/>
      <c r="E1911" s="26">
        <f>plan_id</f>
        <v>510</v>
      </c>
      <c r="F1911" s="26">
        <f t="shared" si="1"/>
        <v>2016</v>
      </c>
      <c r="G1911" s="26">
        <f>VLOOKUP(INDIRECT(CHAR(39)&amp;$A1911&amp;CHAR(39)&amp;"!r2c"&amp;$C1911,0),variables,2,0)</f>
        <v>10825</v>
      </c>
      <c r="H1911" s="29">
        <f t="array" ref="H1911">IF(AND(G1911&gt;=10861,G1911&lt;=10863),TEXT(INDIRECT(CHAR(39)&amp;$A1911&amp;CHAR(39)&amp;"!r"&amp;$B1911&amp;"c"&amp;$C1911,0),"dd-mmm-yyyy"),(INDIRECT(CHAR(39)&amp;$A1911&amp;CHAR(39)&amp;"!r"&amp;$B1911&amp;"c"&amp;$C1911,0)))</f>
        <v>5654841998</v>
      </c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</row>
    <row r="1912" ht="13.5" customHeight="1">
      <c r="A1912" s="26" t="s">
        <v>785</v>
      </c>
      <c r="B1912" s="26">
        <f t="shared" si="40"/>
        <v>19</v>
      </c>
      <c r="C1912" s="26">
        <f t="shared" si="11"/>
        <v>91</v>
      </c>
      <c r="D1912" s="26"/>
      <c r="E1912" s="26">
        <f>plan_id</f>
        <v>510</v>
      </c>
      <c r="F1912" s="26">
        <f t="shared" si="1"/>
        <v>2016</v>
      </c>
      <c r="G1912" s="26">
        <f>VLOOKUP(INDIRECT(CHAR(39)&amp;$A1912&amp;CHAR(39)&amp;"!r2c"&amp;$C1912,0),variables,2,0)</f>
        <v>10826</v>
      </c>
      <c r="H1912" s="29">
        <f t="array" ref="H1912">IF(AND(G1912&gt;=10861,G1912&lt;=10863),TEXT(INDIRECT(CHAR(39)&amp;$A1912&amp;CHAR(39)&amp;"!r"&amp;$B1912&amp;"c"&amp;$C1912,0),"dd-mmm-yyyy"),(INDIRECT(CHAR(39)&amp;$A1912&amp;CHAR(39)&amp;"!r"&amp;$B1912&amp;"c"&amp;$C1912,0)))</f>
        <v>4838066383</v>
      </c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  <c r="S1912" s="26"/>
      <c r="T1912" s="26"/>
      <c r="U1912" s="26"/>
      <c r="V1912" s="26"/>
      <c r="W1912" s="26"/>
      <c r="X1912" s="26"/>
      <c r="Y1912" s="26"/>
      <c r="Z1912" s="26"/>
    </row>
    <row r="1913" ht="13.5" customHeight="1">
      <c r="A1913" s="26" t="s">
        <v>785</v>
      </c>
      <c r="B1913" s="26">
        <f t="shared" si="40"/>
        <v>19</v>
      </c>
      <c r="C1913" s="26">
        <f t="shared" si="11"/>
        <v>92</v>
      </c>
      <c r="D1913" s="26"/>
      <c r="E1913" s="26">
        <f>plan_id</f>
        <v>510</v>
      </c>
      <c r="F1913" s="26">
        <f t="shared" si="1"/>
        <v>2016</v>
      </c>
      <c r="G1913" s="26">
        <f>VLOOKUP(INDIRECT(CHAR(39)&amp;$A1913&amp;CHAR(39)&amp;"!r2c"&amp;$C1913,0),variables,2,0)</f>
        <v>10828</v>
      </c>
      <c r="H1913" s="29">
        <f t="array" ref="H1913">IF(AND(G1913&gt;=10861,G1913&lt;=10863),TEXT(INDIRECT(CHAR(39)&amp;$A1913&amp;CHAR(39)&amp;"!r"&amp;$B1913&amp;"c"&amp;$C1913,0),"dd-mmm-yyyy"),(INDIRECT(CHAR(39)&amp;$A1913&amp;CHAR(39)&amp;"!r"&amp;$B1913&amp;"c"&amp;$C1913,0)))</f>
        <v>181586978</v>
      </c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6"/>
      <c r="T1913" s="26"/>
      <c r="U1913" s="26"/>
      <c r="V1913" s="26"/>
      <c r="W1913" s="26"/>
      <c r="X1913" s="26"/>
      <c r="Y1913" s="26"/>
      <c r="Z1913" s="26"/>
    </row>
    <row r="1914" ht="13.5" customHeight="1">
      <c r="A1914" s="26" t="s">
        <v>785</v>
      </c>
      <c r="B1914" s="26">
        <f t="shared" si="40"/>
        <v>19</v>
      </c>
      <c r="C1914" s="26">
        <f t="shared" si="11"/>
        <v>93</v>
      </c>
      <c r="D1914" s="26"/>
      <c r="E1914" s="26">
        <f>plan_id</f>
        <v>510</v>
      </c>
      <c r="F1914" s="26">
        <f t="shared" si="1"/>
        <v>2016</v>
      </c>
      <c r="G1914" s="26">
        <f>VLOOKUP(INDIRECT(CHAR(39)&amp;$A1914&amp;CHAR(39)&amp;"!r2c"&amp;$C1914,0),variables,2,0)</f>
        <v>10827</v>
      </c>
      <c r="H1914" s="28" t="str">
        <f t="array" ref="H1914">IF(AND(G1914&gt;=10861,G1914&lt;=10863),TEXT(INDIRECT(CHAR(39)&amp;$A1914&amp;CHAR(39)&amp;"!r"&amp;$B1914&amp;"c"&amp;$C1914,0),"dd-mmm-yyyy"),(INDIRECT(CHAR(39)&amp;$A1914&amp;CHAR(39)&amp;"!r"&amp;$B1914&amp;"c"&amp;$C1914,0)))</f>
        <v/>
      </c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  <c r="S1914" s="26"/>
      <c r="T1914" s="26"/>
      <c r="U1914" s="26"/>
      <c r="V1914" s="26"/>
      <c r="W1914" s="26"/>
      <c r="X1914" s="26"/>
      <c r="Y1914" s="26"/>
      <c r="Z1914" s="26"/>
    </row>
    <row r="1915" ht="13.5" customHeight="1">
      <c r="A1915" s="26" t="s">
        <v>785</v>
      </c>
      <c r="B1915" s="26">
        <f t="shared" ref="B1915:B1979" si="41">B1850+1</f>
        <v>20</v>
      </c>
      <c r="C1915" s="26">
        <f t="shared" si="11"/>
        <v>3</v>
      </c>
      <c r="D1915" s="26"/>
      <c r="E1915" s="26">
        <f>plan_id</f>
        <v>510</v>
      </c>
      <c r="F1915" s="26">
        <f t="shared" si="1"/>
        <v>2017</v>
      </c>
      <c r="G1915" s="26">
        <f>VLOOKUP(INDIRECT(CHAR(39)&amp;$A1915&amp;CHAR(39)&amp;"!r2c"&amp;$C1915,0),variables,2,0)</f>
        <v>10703</v>
      </c>
      <c r="H1915" s="28">
        <f t="array" ref="H1915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6"/>
      <c r="W1915" s="26"/>
      <c r="X1915" s="26"/>
      <c r="Y1915" s="26"/>
      <c r="Z1915" s="26"/>
    </row>
    <row r="1916" ht="13.5" customHeight="1">
      <c r="A1916" s="26" t="s">
        <v>785</v>
      </c>
      <c r="B1916" s="26">
        <f t="shared" si="41"/>
        <v>20</v>
      </c>
      <c r="C1916" s="26">
        <f t="shared" si="11"/>
        <v>4</v>
      </c>
      <c r="D1916" s="26"/>
      <c r="E1916" s="26">
        <f>plan_id</f>
        <v>510</v>
      </c>
      <c r="F1916" s="26">
        <f t="shared" si="1"/>
        <v>2017</v>
      </c>
      <c r="G1916" s="26">
        <f>VLOOKUP(INDIRECT(CHAR(39)&amp;$A1916&amp;CHAR(39)&amp;"!r2c"&amp;$C1916,0),variables,2,0)</f>
        <v>10845</v>
      </c>
      <c r="H1916" s="28" t="str">
        <f t="array" ref="H1916">IF(AND(G1916&gt;=10861,G1916&lt;=10863),TEXT(INDIRECT(CHAR(39)&amp;$A1916&amp;CHAR(39)&amp;"!r"&amp;$B1916&amp;"c"&amp;$C1916,0),"dd-mmm-yyyy"),(INDIRECT(CHAR(39)&amp;$A1916&amp;CHAR(39)&amp;"!r"&amp;$B1916&amp;"c"&amp;$C1916,0)))</f>
        <v>Segal Consulting</v>
      </c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  <c r="S1916" s="26"/>
      <c r="T1916" s="26"/>
      <c r="U1916" s="26"/>
      <c r="V1916" s="26"/>
      <c r="W1916" s="26"/>
      <c r="X1916" s="26"/>
      <c r="Y1916" s="26"/>
      <c r="Z1916" s="26"/>
    </row>
    <row r="1917" ht="13.5" customHeight="1">
      <c r="A1917" s="26" t="s">
        <v>785</v>
      </c>
      <c r="B1917" s="26">
        <f t="shared" si="41"/>
        <v>20</v>
      </c>
      <c r="C1917" s="26">
        <f t="shared" si="11"/>
        <v>5</v>
      </c>
      <c r="D1917" s="26"/>
      <c r="E1917" s="26">
        <f>plan_id</f>
        <v>510</v>
      </c>
      <c r="F1917" s="26">
        <f t="shared" si="1"/>
        <v>2017</v>
      </c>
      <c r="G1917" s="26">
        <f>VLOOKUP(INDIRECT(CHAR(39)&amp;$A1917&amp;CHAR(39)&amp;"!r2c"&amp;$C1917,0),variables,2,0)</f>
        <v>10924</v>
      </c>
      <c r="H1917" s="31">
        <f t="array" ref="H1917">IF(AND(G1917&gt;=10861,G1917&lt;=10863),TEXT(INDIRECT(CHAR(39)&amp;$A1917&amp;CHAR(39)&amp;"!r"&amp;$B1917&amp;"c"&amp;$C1917,0),"dd-mmm-yyyy"),(INDIRECT(CHAR(39)&amp;$A1917&amp;CHAR(39)&amp;"!r"&amp;$B1917&amp;"c"&amp;$C1917,0)))</f>
        <v>0.1885</v>
      </c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6"/>
      <c r="T1917" s="26"/>
      <c r="U1917" s="26"/>
      <c r="V1917" s="26"/>
      <c r="W1917" s="26"/>
      <c r="X1917" s="26"/>
      <c r="Y1917" s="26"/>
      <c r="Z1917" s="26"/>
    </row>
    <row r="1918" ht="13.5" customHeight="1">
      <c r="A1918" s="26" t="s">
        <v>785</v>
      </c>
      <c r="B1918" s="26">
        <f t="shared" si="41"/>
        <v>20</v>
      </c>
      <c r="C1918" s="26">
        <f t="shared" si="11"/>
        <v>6</v>
      </c>
      <c r="D1918" s="26"/>
      <c r="E1918" s="26">
        <f>plan_id</f>
        <v>510</v>
      </c>
      <c r="F1918" s="26">
        <f t="shared" si="1"/>
        <v>2017</v>
      </c>
      <c r="G1918" s="26">
        <f>VLOOKUP(INDIRECT(CHAR(39)&amp;$A1918&amp;CHAR(39)&amp;"!r2c"&amp;$C1918,0),variables,2,0)</f>
        <v>10925</v>
      </c>
      <c r="H1918" s="31">
        <f t="array" ref="H1918">IF(AND(G1918&gt;=10861,G1918&lt;=10863),TEXT(INDIRECT(CHAR(39)&amp;$A1918&amp;CHAR(39)&amp;"!r"&amp;$B1918&amp;"c"&amp;$C1918,0),"dd-mmm-yyyy"),(INDIRECT(CHAR(39)&amp;$A1918&amp;CHAR(39)&amp;"!r"&amp;$B1918&amp;"c"&amp;$C1918,0)))</f>
        <v>0.0985</v>
      </c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  <c r="S1918" s="26"/>
      <c r="T1918" s="26"/>
      <c r="U1918" s="26"/>
      <c r="V1918" s="26"/>
      <c r="W1918" s="26"/>
      <c r="X1918" s="26"/>
      <c r="Y1918" s="26"/>
      <c r="Z1918" s="26"/>
    </row>
    <row r="1919" ht="13.5" customHeight="1">
      <c r="A1919" s="26" t="s">
        <v>785</v>
      </c>
      <c r="B1919" s="26">
        <f t="shared" si="41"/>
        <v>20</v>
      </c>
      <c r="C1919" s="26">
        <f t="shared" si="11"/>
        <v>7</v>
      </c>
      <c r="D1919" s="26"/>
      <c r="E1919" s="26">
        <f>plan_id</f>
        <v>510</v>
      </c>
      <c r="F1919" s="26">
        <f t="shared" si="1"/>
        <v>2017</v>
      </c>
      <c r="G1919" s="26">
        <f>VLOOKUP(INDIRECT(CHAR(39)&amp;$A1919&amp;CHAR(39)&amp;"!r2c"&amp;$C1919,0),variables,2,0)</f>
        <v>10926</v>
      </c>
      <c r="H1919" s="31">
        <f t="array" ref="H1919">IF(AND(G1919&gt;=10861,G1919&lt;=10863),TEXT(INDIRECT(CHAR(39)&amp;$A1919&amp;CHAR(39)&amp;"!r"&amp;$B1919&amp;"c"&amp;$C1919,0),"dd-mmm-yyyy"),(INDIRECT(CHAR(39)&amp;$A1919&amp;CHAR(39)&amp;"!r"&amp;$B1919&amp;"c"&amp;$C1919,0)))</f>
        <v>0.09</v>
      </c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6"/>
      <c r="T1919" s="26"/>
      <c r="U1919" s="26"/>
      <c r="V1919" s="26"/>
      <c r="W1919" s="26"/>
      <c r="X1919" s="26"/>
      <c r="Y1919" s="26"/>
      <c r="Z1919" s="26"/>
    </row>
    <row r="1920" ht="13.5" customHeight="1">
      <c r="A1920" s="26" t="s">
        <v>785</v>
      </c>
      <c r="B1920" s="26">
        <f t="shared" si="41"/>
        <v>20</v>
      </c>
      <c r="C1920" s="26">
        <f t="shared" si="11"/>
        <v>8</v>
      </c>
      <c r="D1920" s="26"/>
      <c r="E1920" s="26">
        <f>plan_id</f>
        <v>510</v>
      </c>
      <c r="F1920" s="26">
        <f t="shared" si="1"/>
        <v>2017</v>
      </c>
      <c r="G1920" s="26">
        <f>VLOOKUP(INDIRECT(CHAR(39)&amp;$A1920&amp;CHAR(39)&amp;"!r2c"&amp;$C1920,0),variables,2,0)</f>
        <v>10704</v>
      </c>
      <c r="H1920" s="29">
        <f t="array" ref="H1920">IF(AND(G1920&gt;=10861,G1920&lt;=10863),TEXT(INDIRECT(CHAR(39)&amp;$A1920&amp;CHAR(39)&amp;"!r"&amp;$B1920&amp;"c"&amp;$C1920,0),"dd-mmm-yyyy"),(INDIRECT(CHAR(39)&amp;$A1920&amp;CHAR(39)&amp;"!r"&amp;$B1920&amp;"c"&amp;$C1920,0)))</f>
        <v>5493641000</v>
      </c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  <c r="S1920" s="26"/>
      <c r="T1920" s="26"/>
      <c r="U1920" s="26"/>
      <c r="V1920" s="26"/>
      <c r="W1920" s="26"/>
      <c r="X1920" s="26"/>
      <c r="Y1920" s="26"/>
      <c r="Z1920" s="26"/>
    </row>
    <row r="1921" ht="13.5" customHeight="1">
      <c r="A1921" s="26" t="s">
        <v>785</v>
      </c>
      <c r="B1921" s="26">
        <f t="shared" si="41"/>
        <v>20</v>
      </c>
      <c r="C1921" s="26">
        <f t="shared" si="11"/>
        <v>9</v>
      </c>
      <c r="D1921" s="26"/>
      <c r="E1921" s="26">
        <f>plan_id</f>
        <v>510</v>
      </c>
      <c r="F1921" s="26">
        <f t="shared" si="1"/>
        <v>2017</v>
      </c>
      <c r="G1921" s="26">
        <f>VLOOKUP(INDIRECT(CHAR(39)&amp;$A1921&amp;CHAR(39)&amp;"!r2c"&amp;$C1921,0),variables,2,0)</f>
        <v>10928</v>
      </c>
      <c r="H1921" s="31" t="str">
        <f t="array" ref="H1921">IF(AND(G1921&gt;=10861,G1921&lt;=10863),TEXT(INDIRECT(CHAR(39)&amp;$A1921&amp;CHAR(39)&amp;"!r"&amp;$B1921&amp;"c"&amp;$C1921,0),"dd-mmm-yyyy"),(INDIRECT(CHAR(39)&amp;$A1921&amp;CHAR(39)&amp;"!r"&amp;$B1921&amp;"c"&amp;$C1921,0)))</f>
        <v/>
      </c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6"/>
      <c r="T1921" s="26"/>
      <c r="U1921" s="26"/>
      <c r="V1921" s="26"/>
      <c r="W1921" s="26"/>
      <c r="X1921" s="26"/>
      <c r="Y1921" s="26"/>
      <c r="Z1921" s="26"/>
    </row>
    <row r="1922" ht="13.5" customHeight="1">
      <c r="A1922" s="26" t="s">
        <v>785</v>
      </c>
      <c r="B1922" s="26">
        <f t="shared" si="41"/>
        <v>20</v>
      </c>
      <c r="C1922" s="26">
        <f t="shared" si="11"/>
        <v>10</v>
      </c>
      <c r="D1922" s="26"/>
      <c r="E1922" s="26">
        <f>plan_id</f>
        <v>510</v>
      </c>
      <c r="F1922" s="26">
        <f t="shared" si="1"/>
        <v>2017</v>
      </c>
      <c r="G1922" s="26">
        <f>VLOOKUP(INDIRECT(CHAR(39)&amp;$A1922&amp;CHAR(39)&amp;"!r2c"&amp;$C1922,0),variables,2,0)</f>
        <v>10929</v>
      </c>
      <c r="H1922" s="31">
        <f t="array" ref="H1922">IF(AND(G1922&gt;=10861,G1922&lt;=10863),TEXT(INDIRECT(CHAR(39)&amp;$A1922&amp;CHAR(39)&amp;"!r"&amp;$B1922&amp;"c"&amp;$C1922,0),"dd-mmm-yyyy"),(INDIRECT(CHAR(39)&amp;$A1922&amp;CHAR(39)&amp;"!r"&amp;$B1922&amp;"c"&amp;$C1922,0)))</f>
        <v>0.3292</v>
      </c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  <c r="S1922" s="26"/>
      <c r="T1922" s="26"/>
      <c r="U1922" s="26"/>
      <c r="V1922" s="26"/>
      <c r="W1922" s="26"/>
      <c r="X1922" s="26"/>
      <c r="Y1922" s="26"/>
      <c r="Z1922" s="26"/>
    </row>
    <row r="1923" ht="13.5" customHeight="1">
      <c r="A1923" s="26" t="s">
        <v>785</v>
      </c>
      <c r="B1923" s="26">
        <f t="shared" si="41"/>
        <v>20</v>
      </c>
      <c r="C1923" s="26">
        <f t="shared" si="11"/>
        <v>11</v>
      </c>
      <c r="D1923" s="26"/>
      <c r="E1923" s="26">
        <f>plan_id</f>
        <v>510</v>
      </c>
      <c r="F1923" s="26">
        <f t="shared" si="1"/>
        <v>2017</v>
      </c>
      <c r="G1923" s="26">
        <f>VLOOKUP(INDIRECT(CHAR(39)&amp;$A1923&amp;CHAR(39)&amp;"!r2c"&amp;$C1923,0),variables,2,0)</f>
        <v>10930</v>
      </c>
      <c r="H1923" s="31">
        <f t="array" ref="H1923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6"/>
      <c r="W1923" s="26"/>
      <c r="X1923" s="26"/>
      <c r="Y1923" s="26"/>
      <c r="Z1923" s="26"/>
    </row>
    <row r="1924" ht="13.5" customHeight="1">
      <c r="A1924" s="26" t="s">
        <v>785</v>
      </c>
      <c r="B1924" s="26">
        <f t="shared" si="41"/>
        <v>20</v>
      </c>
      <c r="C1924" s="26">
        <f t="shared" si="11"/>
        <v>12</v>
      </c>
      <c r="D1924" s="26"/>
      <c r="E1924" s="26">
        <f>plan_id</f>
        <v>510</v>
      </c>
      <c r="F1924" s="26">
        <f t="shared" si="1"/>
        <v>2017</v>
      </c>
      <c r="G1924" s="26">
        <f>VLOOKUP(INDIRECT(CHAR(39)&amp;$A1924&amp;CHAR(39)&amp;"!r2c"&amp;$C1924,0),variables,2,0)</f>
        <v>10705</v>
      </c>
      <c r="H1924" s="29">
        <f t="array" ref="H1924">IF(AND(G1924&gt;=10861,G1924&lt;=10863),TEXT(INDIRECT(CHAR(39)&amp;$A1924&amp;CHAR(39)&amp;"!r"&amp;$B1924&amp;"c"&amp;$C1924,0),"dd-mmm-yyyy"),(INDIRECT(CHAR(39)&amp;$A1924&amp;CHAR(39)&amp;"!r"&amp;$B1924&amp;"c"&amp;$C1924,0)))</f>
        <v>929130165</v>
      </c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  <c r="S1924" s="26"/>
      <c r="T1924" s="26"/>
      <c r="U1924" s="26"/>
      <c r="V1924" s="26"/>
      <c r="W1924" s="26"/>
      <c r="X1924" s="26"/>
      <c r="Y1924" s="26"/>
      <c r="Z1924" s="26"/>
    </row>
    <row r="1925" ht="13.5" customHeight="1">
      <c r="A1925" s="26" t="s">
        <v>785</v>
      </c>
      <c r="B1925" s="26">
        <f t="shared" si="41"/>
        <v>20</v>
      </c>
      <c r="C1925" s="26">
        <f t="shared" si="11"/>
        <v>13</v>
      </c>
      <c r="D1925" s="26"/>
      <c r="E1925" s="26">
        <f>plan_id</f>
        <v>510</v>
      </c>
      <c r="F1925" s="26">
        <f t="shared" si="1"/>
        <v>2017</v>
      </c>
      <c r="G1925" s="26">
        <f>VLOOKUP(INDIRECT(CHAR(39)&amp;$A1925&amp;CHAR(39)&amp;"!r2c"&amp;$C1925,0),variables,2,0)</f>
        <v>10842</v>
      </c>
      <c r="H1925" s="29">
        <f t="array" ref="H1925">IF(AND(G1925&gt;=10861,G1925&lt;=10863),TEXT(INDIRECT(CHAR(39)&amp;$A1925&amp;CHAR(39)&amp;"!r"&amp;$B1925&amp;"c"&amp;$C1925,0),"dd-mmm-yyyy"),(INDIRECT(CHAR(39)&amp;$A1925&amp;CHAR(39)&amp;"!r"&amp;$B1925&amp;"c"&amp;$C1925,0)))</f>
        <v>4466178109</v>
      </c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W1925" s="26"/>
      <c r="X1925" s="26"/>
      <c r="Y1925" s="26"/>
      <c r="Z1925" s="26"/>
    </row>
    <row r="1926" ht="13.5" customHeight="1">
      <c r="A1926" s="26" t="s">
        <v>785</v>
      </c>
      <c r="B1926" s="26">
        <f t="shared" si="41"/>
        <v>20</v>
      </c>
      <c r="C1926" s="26">
        <f t="shared" si="11"/>
        <v>14</v>
      </c>
      <c r="D1926" s="26"/>
      <c r="E1926" s="26">
        <f>plan_id</f>
        <v>510</v>
      </c>
      <c r="F1926" s="26">
        <f t="shared" si="1"/>
        <v>2017</v>
      </c>
      <c r="G1926" s="26">
        <f>VLOOKUP(INDIRECT(CHAR(39)&amp;$A1926&amp;CHAR(39)&amp;"!r2c"&amp;$C1926,0),variables,2,0)</f>
        <v>10843</v>
      </c>
      <c r="H1926" s="31">
        <f t="array" ref="H1926">IF(AND(G1926&gt;=10861,G1926&lt;=10863),TEXT(INDIRECT(CHAR(39)&amp;$A1926&amp;CHAR(39)&amp;"!r"&amp;$B1926&amp;"c"&amp;$C1926,0),"dd-mmm-yyyy"),(INDIRECT(CHAR(39)&amp;$A1926&amp;CHAR(39)&amp;"!r"&amp;$B1926&amp;"c"&amp;$C1926,0)))</f>
        <v>0.0985</v>
      </c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  <c r="S1926" s="26"/>
      <c r="T1926" s="26"/>
      <c r="U1926" s="26"/>
      <c r="V1926" s="26"/>
      <c r="W1926" s="26"/>
      <c r="X1926" s="26"/>
      <c r="Y1926" s="26"/>
      <c r="Z1926" s="26"/>
    </row>
    <row r="1927" ht="13.5" customHeight="1">
      <c r="A1927" s="26" t="s">
        <v>785</v>
      </c>
      <c r="B1927" s="26">
        <f t="shared" si="41"/>
        <v>20</v>
      </c>
      <c r="C1927" s="26">
        <f t="shared" si="11"/>
        <v>15</v>
      </c>
      <c r="D1927" s="26"/>
      <c r="E1927" s="26">
        <f>plan_id</f>
        <v>510</v>
      </c>
      <c r="F1927" s="26">
        <f t="shared" si="1"/>
        <v>2017</v>
      </c>
      <c r="G1927" s="26">
        <f>VLOOKUP(INDIRECT(CHAR(39)&amp;$A1927&amp;CHAR(39)&amp;"!r2c"&amp;$C1927,0),variables,2,0)</f>
        <v>10931</v>
      </c>
      <c r="H1927" s="31" t="str">
        <f t="array" ref="H1927">IF(AND(G1927&gt;=10861,G1927&lt;=10863),TEXT(INDIRECT(CHAR(39)&amp;$A1927&amp;CHAR(39)&amp;"!r"&amp;$B1927&amp;"c"&amp;$C1927,0),"dd-mmm-yyyy"),(INDIRECT(CHAR(39)&amp;$A1927&amp;CHAR(39)&amp;"!r"&amp;$B1927&amp;"c"&amp;$C1927,0)))</f>
        <v/>
      </c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  <c r="S1927" s="26"/>
      <c r="T1927" s="26"/>
      <c r="U1927" s="26"/>
      <c r="V1927" s="26"/>
      <c r="W1927" s="26"/>
      <c r="X1927" s="26"/>
      <c r="Y1927" s="26"/>
      <c r="Z1927" s="26"/>
    </row>
    <row r="1928" ht="13.5" customHeight="1">
      <c r="A1928" s="26" t="s">
        <v>785</v>
      </c>
      <c r="B1928" s="26">
        <f t="shared" si="41"/>
        <v>20</v>
      </c>
      <c r="C1928" s="26">
        <f t="shared" si="11"/>
        <v>16</v>
      </c>
      <c r="D1928" s="26"/>
      <c r="E1928" s="26">
        <f>plan_id</f>
        <v>510</v>
      </c>
      <c r="F1928" s="26">
        <f t="shared" si="1"/>
        <v>2017</v>
      </c>
      <c r="G1928" s="26">
        <f>VLOOKUP(INDIRECT(CHAR(39)&amp;$A1928&amp;CHAR(39)&amp;"!r2c"&amp;$C1928,0),variables,2,0)</f>
        <v>10932</v>
      </c>
      <c r="H1928" s="31" t="str">
        <f t="array" ref="H1928">IF(AND(G1928&gt;=10861,G1928&lt;=10863),TEXT(INDIRECT(CHAR(39)&amp;$A1928&amp;CHAR(39)&amp;"!r"&amp;$B1928&amp;"c"&amp;$C1928,0),"dd-mmm-yyyy"),(INDIRECT(CHAR(39)&amp;$A1928&amp;CHAR(39)&amp;"!r"&amp;$B1928&amp;"c"&amp;$C1928,0)))</f>
        <v/>
      </c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  <c r="S1928" s="26"/>
      <c r="T1928" s="26"/>
      <c r="U1928" s="26"/>
      <c r="V1928" s="26"/>
      <c r="W1928" s="26"/>
      <c r="X1928" s="26"/>
      <c r="Y1928" s="26"/>
      <c r="Z1928" s="26"/>
    </row>
    <row r="1929" ht="13.5" customHeight="1">
      <c r="A1929" s="26" t="s">
        <v>785</v>
      </c>
      <c r="B1929" s="26">
        <f t="shared" si="41"/>
        <v>20</v>
      </c>
      <c r="C1929" s="26">
        <f t="shared" si="11"/>
        <v>17</v>
      </c>
      <c r="D1929" s="26"/>
      <c r="E1929" s="26">
        <f>plan_id</f>
        <v>510</v>
      </c>
      <c r="F1929" s="26">
        <f t="shared" si="1"/>
        <v>2017</v>
      </c>
      <c r="G1929" s="26">
        <f>VLOOKUP(INDIRECT(CHAR(39)&amp;$A1929&amp;CHAR(39)&amp;"!r2c"&amp;$C1929,0),variables,2,0)</f>
        <v>10933</v>
      </c>
      <c r="H1929" s="31">
        <f t="array" ref="H1929">IF(AND(G1929&gt;=10861,G1929&lt;=10863),TEXT(INDIRECT(CHAR(39)&amp;$A1929&amp;CHAR(39)&amp;"!r"&amp;$B1929&amp;"c"&amp;$C1929,0),"dd-mmm-yyyy"),(INDIRECT(CHAR(39)&amp;$A1929&amp;CHAR(39)&amp;"!r"&amp;$B1929&amp;"c"&amp;$C1929,0)))</f>
        <v>0.4277</v>
      </c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  <c r="S1929" s="26"/>
      <c r="T1929" s="26"/>
      <c r="U1929" s="26"/>
      <c r="V1929" s="26"/>
      <c r="W1929" s="26"/>
      <c r="X1929" s="26"/>
      <c r="Y1929" s="26"/>
      <c r="Z1929" s="26"/>
    </row>
    <row r="1930" ht="13.5" customHeight="1">
      <c r="A1930" s="26" t="s">
        <v>785</v>
      </c>
      <c r="B1930" s="26">
        <f t="shared" si="41"/>
        <v>20</v>
      </c>
      <c r="C1930" s="26">
        <f t="shared" si="11"/>
        <v>18</v>
      </c>
      <c r="D1930" s="26"/>
      <c r="E1930" s="26">
        <f>plan_id</f>
        <v>510</v>
      </c>
      <c r="F1930" s="26">
        <f t="shared" si="1"/>
        <v>2017</v>
      </c>
      <c r="G1930" s="26">
        <f>VLOOKUP(INDIRECT(CHAR(39)&amp;$A1930&amp;CHAR(39)&amp;"!r2c"&amp;$C1930,0),variables,2,0)</f>
        <v>10934</v>
      </c>
      <c r="H1930" s="31">
        <f t="array" ref="H1930">IF(AND(G1930&gt;=10861,G1930&lt;=10863),TEXT(INDIRECT(CHAR(39)&amp;$A1930&amp;CHAR(39)&amp;"!r"&amp;$B1930&amp;"c"&amp;$C1930,0),"dd-mmm-yyyy"),(INDIRECT(CHAR(39)&amp;$A1930&amp;CHAR(39)&amp;"!r"&amp;$B1930&amp;"c"&amp;$C1930,0)))</f>
        <v>0.09</v>
      </c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  <c r="S1930" s="26"/>
      <c r="T1930" s="26"/>
      <c r="U1930" s="26"/>
      <c r="V1930" s="26"/>
      <c r="W1930" s="26"/>
      <c r="X1930" s="26"/>
      <c r="Y1930" s="26"/>
      <c r="Z1930" s="26"/>
    </row>
    <row r="1931" ht="13.5" customHeight="1">
      <c r="A1931" s="26" t="s">
        <v>785</v>
      </c>
      <c r="B1931" s="26">
        <f t="shared" si="41"/>
        <v>20</v>
      </c>
      <c r="C1931" s="26">
        <f t="shared" si="11"/>
        <v>19</v>
      </c>
      <c r="D1931" s="26"/>
      <c r="E1931" s="26">
        <f>plan_id</f>
        <v>510</v>
      </c>
      <c r="F1931" s="26">
        <f t="shared" si="1"/>
        <v>2017</v>
      </c>
      <c r="G1931" s="26">
        <f>VLOOKUP(INDIRECT(CHAR(39)&amp;$A1931&amp;CHAR(39)&amp;"!r2c"&amp;$C1931,0),variables,2,0)</f>
        <v>10935</v>
      </c>
      <c r="H1931" s="28" t="str">
        <f t="array" ref="H193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  <c r="S1931" s="26"/>
      <c r="T1931" s="26"/>
      <c r="U1931" s="26"/>
      <c r="V1931" s="26"/>
      <c r="W1931" s="26"/>
      <c r="X1931" s="26"/>
      <c r="Y1931" s="26"/>
      <c r="Z1931" s="26"/>
    </row>
    <row r="1932" ht="13.5" customHeight="1">
      <c r="A1932" s="26" t="s">
        <v>785</v>
      </c>
      <c r="B1932" s="26">
        <f t="shared" si="41"/>
        <v>20</v>
      </c>
      <c r="C1932" s="26">
        <f t="shared" si="11"/>
        <v>20</v>
      </c>
      <c r="D1932" s="26"/>
      <c r="E1932" s="26">
        <f>plan_id</f>
        <v>510</v>
      </c>
      <c r="F1932" s="26">
        <f t="shared" si="1"/>
        <v>2017</v>
      </c>
      <c r="G1932" s="26">
        <f>VLOOKUP(INDIRECT(CHAR(39)&amp;$A1932&amp;CHAR(39)&amp;"!r2c"&amp;$C1932,0),variables,2,0)</f>
        <v>10937</v>
      </c>
      <c r="H1932" s="31" t="str">
        <f t="array" ref="H1932">IF(AND(G1932&gt;=10861,G1932&lt;=10863),TEXT(INDIRECT(CHAR(39)&amp;$A1932&amp;CHAR(39)&amp;"!r"&amp;$B1932&amp;"c"&amp;$C1932,0),"dd-mmm-yyyy"),(INDIRECT(CHAR(39)&amp;$A1932&amp;CHAR(39)&amp;"!r"&amp;$B1932&amp;"c"&amp;$C1932,0)))</f>
        <v/>
      </c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  <c r="S1932" s="26"/>
      <c r="T1932" s="26"/>
      <c r="U1932" s="26"/>
      <c r="V1932" s="26"/>
      <c r="W1932" s="26"/>
      <c r="X1932" s="26"/>
      <c r="Y1932" s="26"/>
      <c r="Z1932" s="26"/>
    </row>
    <row r="1933" ht="13.5" customHeight="1">
      <c r="A1933" s="26" t="s">
        <v>785</v>
      </c>
      <c r="B1933" s="26">
        <f t="shared" si="41"/>
        <v>20</v>
      </c>
      <c r="C1933" s="26">
        <f t="shared" si="11"/>
        <v>21</v>
      </c>
      <c r="D1933" s="26"/>
      <c r="E1933" s="26">
        <f>plan_id</f>
        <v>510</v>
      </c>
      <c r="F1933" s="26">
        <f t="shared" si="1"/>
        <v>2017</v>
      </c>
      <c r="G1933" s="26">
        <f>VLOOKUP(INDIRECT(CHAR(39)&amp;$A1933&amp;CHAR(39)&amp;"!r2c"&amp;$C1933,0),variables,2,0)</f>
        <v>10938</v>
      </c>
      <c r="H1933" s="31" t="str">
        <f t="array" ref="H1933">IF(AND(G1933&gt;=10861,G1933&lt;=10863),TEXT(INDIRECT(CHAR(39)&amp;$A1933&amp;CHAR(39)&amp;"!r"&amp;$B1933&amp;"c"&amp;$C1933,0),"dd-mmm-yyyy"),(INDIRECT(CHAR(39)&amp;$A1933&amp;CHAR(39)&amp;"!r"&amp;$B1933&amp;"c"&amp;$C1933,0)))</f>
        <v/>
      </c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6"/>
      <c r="T1933" s="26"/>
      <c r="U1933" s="26"/>
      <c r="V1933" s="26"/>
      <c r="W1933" s="26"/>
      <c r="X1933" s="26"/>
      <c r="Y1933" s="26"/>
      <c r="Z1933" s="26"/>
    </row>
    <row r="1934" ht="13.5" customHeight="1">
      <c r="A1934" s="26" t="s">
        <v>785</v>
      </c>
      <c r="B1934" s="26">
        <f t="shared" si="41"/>
        <v>20</v>
      </c>
      <c r="C1934" s="26">
        <f t="shared" si="11"/>
        <v>22</v>
      </c>
      <c r="D1934" s="26"/>
      <c r="E1934" s="26">
        <f>plan_id</f>
        <v>510</v>
      </c>
      <c r="F1934" s="26">
        <f t="shared" si="1"/>
        <v>2017</v>
      </c>
      <c r="G1934" s="26">
        <f>VLOOKUP(INDIRECT(CHAR(39)&amp;$A1934&amp;CHAR(39)&amp;"!r2c"&amp;$C1934,0),variables,2,0)</f>
        <v>11007</v>
      </c>
      <c r="H1934" s="28" t="str">
        <f t="array" ref="H1934">IF(AND(G1934&gt;=10861,G1934&lt;=10863),TEXT(INDIRECT(CHAR(39)&amp;$A1934&amp;CHAR(39)&amp;"!r"&amp;$B1934&amp;"c"&amp;$C1934,0),"dd-mmm-yyyy"),(INDIRECT(CHAR(39)&amp;$A1934&amp;CHAR(39)&amp;"!r"&amp;$B1934&amp;"c"&amp;$C1934,0)))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  <c r="S1934" s="26"/>
      <c r="T1934" s="26"/>
      <c r="U1934" s="26"/>
      <c r="V1934" s="26"/>
      <c r="W1934" s="26"/>
      <c r="X1934" s="26"/>
      <c r="Y1934" s="26"/>
      <c r="Z1934" s="26"/>
    </row>
    <row r="1935" ht="13.5" customHeight="1">
      <c r="A1935" s="26" t="s">
        <v>785</v>
      </c>
      <c r="B1935" s="26">
        <f t="shared" si="41"/>
        <v>20</v>
      </c>
      <c r="C1935" s="26">
        <f t="shared" si="11"/>
        <v>23</v>
      </c>
      <c r="D1935" s="26"/>
      <c r="E1935" s="26">
        <f>plan_id</f>
        <v>510</v>
      </c>
      <c r="F1935" s="26">
        <f t="shared" si="1"/>
        <v>2017</v>
      </c>
      <c r="G1935" s="26">
        <f>VLOOKUP(INDIRECT(CHAR(39)&amp;$A1935&amp;CHAR(39)&amp;"!r2c"&amp;$C1935,0),variables,2,0)</f>
        <v>10941</v>
      </c>
      <c r="H1935" s="28" t="str">
        <f t="array" ref="H1935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  <c r="S1935" s="26"/>
      <c r="T1935" s="26"/>
      <c r="U1935" s="26"/>
      <c r="V1935" s="26"/>
      <c r="W1935" s="26"/>
      <c r="X1935" s="26"/>
      <c r="Y1935" s="26"/>
      <c r="Z1935" s="26"/>
    </row>
    <row r="1936" ht="13.5" customHeight="1">
      <c r="A1936" s="26" t="s">
        <v>785</v>
      </c>
      <c r="B1936" s="26">
        <f t="shared" si="41"/>
        <v>20</v>
      </c>
      <c r="C1936" s="26">
        <f t="shared" si="11"/>
        <v>24</v>
      </c>
      <c r="D1936" s="26"/>
      <c r="E1936" s="26">
        <f>plan_id</f>
        <v>510</v>
      </c>
      <c r="F1936" s="26">
        <f t="shared" si="1"/>
        <v>2017</v>
      </c>
      <c r="G1936" s="26">
        <f>VLOOKUP(INDIRECT(CHAR(39)&amp;$A1936&amp;CHAR(39)&amp;"!r2c"&amp;$C1936,0),variables,2,0)</f>
        <v>10942</v>
      </c>
      <c r="H1936" s="28" t="str">
        <f t="array" ref="H1936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  <c r="S1936" s="26"/>
      <c r="T1936" s="26"/>
      <c r="U1936" s="26"/>
      <c r="V1936" s="26"/>
      <c r="W1936" s="26"/>
      <c r="X1936" s="26"/>
      <c r="Y1936" s="26"/>
      <c r="Z1936" s="26"/>
    </row>
    <row r="1937" ht="13.5" customHeight="1">
      <c r="A1937" s="26" t="s">
        <v>785</v>
      </c>
      <c r="B1937" s="26">
        <f t="shared" si="41"/>
        <v>20</v>
      </c>
      <c r="C1937" s="26">
        <f t="shared" si="11"/>
        <v>25</v>
      </c>
      <c r="D1937" s="26"/>
      <c r="E1937" s="26">
        <f>plan_id</f>
        <v>510</v>
      </c>
      <c r="F1937" s="26">
        <f t="shared" si="1"/>
        <v>2017</v>
      </c>
      <c r="G1937" s="26">
        <f>VLOOKUP(INDIRECT(CHAR(39)&amp;$A1937&amp;CHAR(39)&amp;"!r2c"&amp;$C1937,0),variables,2,0)</f>
        <v>10701</v>
      </c>
      <c r="H1937" s="31" t="str">
        <f t="array" ref="H1937">IF(AND(G1937&gt;=10861,G1937&lt;=10863),TEXT(INDIRECT(CHAR(39)&amp;$A1937&amp;CHAR(39)&amp;"!r"&amp;$B1937&amp;"c"&amp;$C1937,0),"dd-mmm-yyyy"),(INDIRECT(CHAR(39)&amp;$A1937&amp;CHAR(39)&amp;"!r"&amp;$B1937&amp;"c"&amp;$C1937,0)))</f>
        <v>Tier 1: 3.00% compounded, Tier 2: 1.4% not compounded (lesser of 3% or 1/2 CPI increase, but not less than zero)</v>
      </c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</row>
    <row r="1938" ht="13.5" customHeight="1">
      <c r="A1938" s="26" t="s">
        <v>785</v>
      </c>
      <c r="B1938" s="26">
        <f t="shared" si="41"/>
        <v>20</v>
      </c>
      <c r="C1938" s="26">
        <f t="shared" si="11"/>
        <v>26</v>
      </c>
      <c r="D1938" s="26"/>
      <c r="E1938" s="26">
        <f>plan_id</f>
        <v>510</v>
      </c>
      <c r="F1938" s="26">
        <f t="shared" si="1"/>
        <v>2017</v>
      </c>
      <c r="G1938" s="26">
        <f>VLOOKUP(INDIRECT(CHAR(39)&amp;$A1938&amp;CHAR(39)&amp;"!r2c"&amp;$C1938,0),variables,2,0)</f>
        <v>10702</v>
      </c>
      <c r="H1938" s="31" t="str">
        <f t="array" ref="H1938">IF(AND(G1938&gt;=10861,G1938&lt;=10863),TEXT(INDIRECT(CHAR(39)&amp;$A1938&amp;CHAR(39)&amp;"!r"&amp;$B1938&amp;"c"&amp;$C1938,0),"dd-mmm-yyyy"),(INDIRECT(CHAR(39)&amp;$A1938&amp;CHAR(39)&amp;"!r"&amp;$B1938&amp;"c"&amp;$C1938,0)))</f>
        <v/>
      </c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  <c r="S1938" s="26"/>
      <c r="T1938" s="26"/>
      <c r="U1938" s="26"/>
      <c r="V1938" s="26"/>
      <c r="W1938" s="26"/>
      <c r="X1938" s="26"/>
      <c r="Y1938" s="26"/>
      <c r="Z1938" s="26"/>
    </row>
    <row r="1939" ht="13.5" customHeight="1">
      <c r="A1939" s="26" t="s">
        <v>785</v>
      </c>
      <c r="B1939" s="26">
        <f t="shared" si="41"/>
        <v>20</v>
      </c>
      <c r="C1939" s="26">
        <f t="shared" si="11"/>
        <v>27</v>
      </c>
      <c r="D1939" s="26"/>
      <c r="E1939" s="26">
        <f>plan_id</f>
        <v>510</v>
      </c>
      <c r="F1939" s="26">
        <f t="shared" si="1"/>
        <v>2017</v>
      </c>
      <c r="G1939" s="26">
        <f>VLOOKUP(INDIRECT(CHAR(39)&amp;$A1939&amp;CHAR(39)&amp;"!r2c"&amp;$C1939,0),variables,2,0)</f>
        <v>10943</v>
      </c>
      <c r="H1939" s="31" t="str">
        <f t="array" ref="H1939">IF(AND(G1939&gt;=10861,G1939&lt;=10863),TEXT(INDIRECT(CHAR(39)&amp;$A1939&amp;CHAR(39)&amp;"!r"&amp;$B1939&amp;"c"&amp;$C1939,0),"dd-mmm-yyyy"),(INDIRECT(CHAR(39)&amp;$A1939&amp;CHAR(39)&amp;"!r"&amp;$B1939&amp;"c"&amp;$C1939,0)))</f>
        <v/>
      </c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  <c r="S1939" s="26"/>
      <c r="T1939" s="26"/>
      <c r="U1939" s="26"/>
      <c r="V1939" s="26"/>
      <c r="W1939" s="26"/>
      <c r="X1939" s="26"/>
      <c r="Y1939" s="26"/>
      <c r="Z1939" s="26"/>
    </row>
    <row r="1940" ht="13.5" customHeight="1">
      <c r="A1940" s="26" t="s">
        <v>785</v>
      </c>
      <c r="B1940" s="26">
        <f t="shared" si="41"/>
        <v>20</v>
      </c>
      <c r="C1940" s="26">
        <f t="shared" si="11"/>
        <v>28</v>
      </c>
      <c r="D1940" s="26"/>
      <c r="E1940" s="26">
        <f>plan_id</f>
        <v>510</v>
      </c>
      <c r="F1940" s="26">
        <f t="shared" si="1"/>
        <v>2017</v>
      </c>
      <c r="G1940" s="26">
        <f>VLOOKUP(INDIRECT(CHAR(39)&amp;$A1940&amp;CHAR(39)&amp;"!r2c"&amp;$C1940,0),variables,2,0)</f>
        <v>10944</v>
      </c>
      <c r="H1940" s="28" t="str">
        <f t="array" ref="H1940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  <c r="S1940" s="26"/>
      <c r="T1940" s="26"/>
      <c r="U1940" s="26"/>
      <c r="V1940" s="26"/>
      <c r="W1940" s="26"/>
      <c r="X1940" s="26"/>
      <c r="Y1940" s="26"/>
      <c r="Z1940" s="26"/>
    </row>
    <row r="1941" ht="13.5" customHeight="1">
      <c r="A1941" s="26" t="s">
        <v>785</v>
      </c>
      <c r="B1941" s="26">
        <f t="shared" si="41"/>
        <v>20</v>
      </c>
      <c r="C1941" s="26">
        <f t="shared" si="11"/>
        <v>29</v>
      </c>
      <c r="D1941" s="26"/>
      <c r="E1941" s="26">
        <f>plan_id</f>
        <v>510</v>
      </c>
      <c r="F1941" s="26">
        <f t="shared" si="1"/>
        <v>2017</v>
      </c>
      <c r="G1941" s="26">
        <f>VLOOKUP(INDIRECT(CHAR(39)&amp;$A1941&amp;CHAR(39)&amp;"!r2c"&amp;$C1941,0),variables,2,0)</f>
        <v>10945</v>
      </c>
      <c r="H1941" s="28" t="str">
        <f t="array" ref="H194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  <c r="S1941" s="26"/>
      <c r="T1941" s="26"/>
      <c r="U1941" s="26"/>
      <c r="V1941" s="26"/>
      <c r="W1941" s="26"/>
      <c r="X1941" s="26"/>
      <c r="Y1941" s="26"/>
      <c r="Z1941" s="26"/>
    </row>
    <row r="1942" ht="13.5" customHeight="1">
      <c r="A1942" s="26" t="s">
        <v>785</v>
      </c>
      <c r="B1942" s="26">
        <f t="shared" si="41"/>
        <v>20</v>
      </c>
      <c r="C1942" s="26">
        <f t="shared" si="11"/>
        <v>30</v>
      </c>
      <c r="D1942" s="26"/>
      <c r="E1942" s="26">
        <f>plan_id</f>
        <v>510</v>
      </c>
      <c r="F1942" s="26">
        <f t="shared" si="1"/>
        <v>2017</v>
      </c>
      <c r="G1942" s="26">
        <f>VLOOKUP(INDIRECT(CHAR(39)&amp;$A1942&amp;CHAR(39)&amp;"!r2c"&amp;$C1942,0),variables,2,0)</f>
        <v>10947</v>
      </c>
      <c r="H1942" s="28" t="str">
        <f t="array" ref="H1942">IF(AND(G1942&gt;=10861,G1942&lt;=10863),TEXT(INDIRECT(CHAR(39)&amp;$A1942&amp;CHAR(39)&amp;"!r"&amp;$B1942&amp;"c"&amp;$C1942,0),"dd-mmm-yyyy"),(INDIRECT(CHAR(39)&amp;$A1942&amp;CHAR(39)&amp;"!r"&amp;$B1942&amp;"c"&amp;$C1942,0)))</f>
        <v/>
      </c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6"/>
      <c r="V1942" s="26"/>
      <c r="W1942" s="26"/>
      <c r="X1942" s="26"/>
      <c r="Y1942" s="26"/>
      <c r="Z1942" s="26"/>
    </row>
    <row r="1943" ht="13.5" customHeight="1">
      <c r="A1943" s="26" t="s">
        <v>785</v>
      </c>
      <c r="B1943" s="26">
        <f t="shared" si="41"/>
        <v>20</v>
      </c>
      <c r="C1943" s="26">
        <f t="shared" si="11"/>
        <v>31</v>
      </c>
      <c r="D1943" s="26"/>
      <c r="E1943" s="26">
        <f>plan_id</f>
        <v>510</v>
      </c>
      <c r="F1943" s="26">
        <f t="shared" si="1"/>
        <v>2017</v>
      </c>
      <c r="G1943" s="26">
        <f>VLOOKUP(INDIRECT(CHAR(39)&amp;$A1943&amp;CHAR(39)&amp;"!r2c"&amp;$C1943,0),variables,2,0)</f>
        <v>10948</v>
      </c>
      <c r="H1943" s="28" t="str">
        <f t="array" ref="H1943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  <c r="S1943" s="26"/>
      <c r="T1943" s="26"/>
      <c r="U1943" s="26"/>
      <c r="V1943" s="26"/>
      <c r="W1943" s="26"/>
      <c r="X1943" s="26"/>
      <c r="Y1943" s="26"/>
      <c r="Z1943" s="26"/>
    </row>
    <row r="1944" ht="13.5" customHeight="1">
      <c r="A1944" s="26" t="s">
        <v>785</v>
      </c>
      <c r="B1944" s="26">
        <f t="shared" si="41"/>
        <v>20</v>
      </c>
      <c r="C1944" s="26">
        <f t="shared" si="11"/>
        <v>32</v>
      </c>
      <c r="D1944" s="26"/>
      <c r="E1944" s="26">
        <f>plan_id</f>
        <v>510</v>
      </c>
      <c r="F1944" s="26">
        <f t="shared" si="1"/>
        <v>2017</v>
      </c>
      <c r="G1944" s="26">
        <f>VLOOKUP(INDIRECT(CHAR(39)&amp;$A1944&amp;CHAR(39)&amp;"!r2c"&amp;$C1944,0),variables,2,0)</f>
        <v>10949</v>
      </c>
      <c r="H1944" s="28" t="str">
        <f t="array" ref="H1944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  <c r="S1944" s="26"/>
      <c r="T1944" s="26"/>
      <c r="U1944" s="26"/>
      <c r="V1944" s="26"/>
      <c r="W1944" s="26"/>
      <c r="X1944" s="26"/>
      <c r="Y1944" s="26"/>
      <c r="Z1944" s="26"/>
    </row>
    <row r="1945" ht="13.5" customHeight="1">
      <c r="A1945" s="26" t="s">
        <v>785</v>
      </c>
      <c r="B1945" s="26">
        <f t="shared" si="41"/>
        <v>20</v>
      </c>
      <c r="C1945" s="26">
        <f t="shared" si="11"/>
        <v>33</v>
      </c>
      <c r="D1945" s="26"/>
      <c r="E1945" s="26">
        <f>plan_id</f>
        <v>510</v>
      </c>
      <c r="F1945" s="26">
        <f t="shared" si="1"/>
        <v>2017</v>
      </c>
      <c r="G1945" s="26">
        <f>VLOOKUP(INDIRECT(CHAR(39)&amp;$A1945&amp;CHAR(39)&amp;"!r2c"&amp;$C1945,0),variables,2,0)</f>
        <v>10951</v>
      </c>
      <c r="H1945" s="28" t="str">
        <f t="array" ref="H1945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  <c r="S1945" s="26"/>
      <c r="T1945" s="26"/>
      <c r="U1945" s="26"/>
      <c r="V1945" s="26"/>
      <c r="W1945" s="26"/>
      <c r="X1945" s="26"/>
      <c r="Y1945" s="26"/>
      <c r="Z1945" s="26"/>
    </row>
    <row r="1946" ht="13.5" customHeight="1">
      <c r="A1946" s="26" t="s">
        <v>785</v>
      </c>
      <c r="B1946" s="26">
        <f t="shared" si="41"/>
        <v>20</v>
      </c>
      <c r="C1946" s="26">
        <f t="shared" si="11"/>
        <v>34</v>
      </c>
      <c r="D1946" s="26"/>
      <c r="E1946" s="26">
        <f>plan_id</f>
        <v>510</v>
      </c>
      <c r="F1946" s="26">
        <f t="shared" si="1"/>
        <v>2017</v>
      </c>
      <c r="G1946" s="26">
        <f>VLOOKUP(INDIRECT(CHAR(39)&amp;$A1946&amp;CHAR(39)&amp;"!r2c"&amp;$C1946,0),variables,2,0)</f>
        <v>10950</v>
      </c>
      <c r="H1946" s="28" t="str">
        <f t="array" ref="H1946">IF(AND(G1946&gt;=10861,G1946&lt;=10863),TEXT(INDIRECT(CHAR(39)&amp;$A1946&amp;CHAR(39)&amp;"!r"&amp;$B1946&amp;"c"&amp;$C1946,0),"dd-mmm-yyyy"),(INDIRECT(CHAR(39)&amp;$A1946&amp;CHAR(39)&amp;"!r"&amp;$B1946&amp;"c"&amp;$C1946,0)))</f>
        <v/>
      </c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  <c r="S1946" s="26"/>
      <c r="T1946" s="26"/>
      <c r="U1946" s="26"/>
      <c r="V1946" s="26"/>
      <c r="W1946" s="26"/>
      <c r="X1946" s="26"/>
      <c r="Y1946" s="26"/>
      <c r="Z1946" s="26"/>
    </row>
    <row r="1947" ht="13.5" customHeight="1">
      <c r="A1947" s="26" t="s">
        <v>785</v>
      </c>
      <c r="B1947" s="26">
        <f t="shared" si="41"/>
        <v>20</v>
      </c>
      <c r="C1947" s="26">
        <f t="shared" si="11"/>
        <v>35</v>
      </c>
      <c r="D1947" s="26"/>
      <c r="E1947" s="26">
        <f>plan_id</f>
        <v>510</v>
      </c>
      <c r="F1947" s="26">
        <f t="shared" si="1"/>
        <v>2017</v>
      </c>
      <c r="G1947" s="26">
        <f>VLOOKUP(INDIRECT(CHAR(39)&amp;$A1947&amp;CHAR(39)&amp;"!r2c"&amp;$C1947,0),variables,2,0)</f>
        <v>10954</v>
      </c>
      <c r="H1947" s="31">
        <f t="array" ref="H1947">IF(AND(G1947&gt;=10861,G1947&lt;=10863),TEXT(INDIRECT(CHAR(39)&amp;$A1947&amp;CHAR(39)&amp;"!r"&amp;$B1947&amp;"c"&amp;$C1947,0),"dd-mmm-yyyy"),(INDIRECT(CHAR(39)&amp;$A1947&amp;CHAR(39)&amp;"!r"&amp;$B1947&amp;"c"&amp;$C1947,0)))</f>
        <v>0.03</v>
      </c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6"/>
      <c r="T1947" s="26"/>
      <c r="U1947" s="26"/>
      <c r="V1947" s="26"/>
      <c r="W1947" s="26"/>
      <c r="X1947" s="26"/>
      <c r="Y1947" s="26"/>
      <c r="Z1947" s="26"/>
    </row>
    <row r="1948" ht="13.5" customHeight="1">
      <c r="A1948" s="26" t="s">
        <v>785</v>
      </c>
      <c r="B1948" s="26">
        <f t="shared" si="41"/>
        <v>20</v>
      </c>
      <c r="C1948" s="26">
        <f t="shared" si="11"/>
        <v>36</v>
      </c>
      <c r="D1948" s="26"/>
      <c r="E1948" s="26">
        <f>plan_id</f>
        <v>510</v>
      </c>
      <c r="F1948" s="26">
        <f t="shared" si="1"/>
        <v>2017</v>
      </c>
      <c r="G1948" s="26">
        <f>VLOOKUP(INDIRECT(CHAR(39)&amp;$A1948&amp;CHAR(39)&amp;"!r2c"&amp;$C1948,0),variables,2,0)</f>
        <v>10955</v>
      </c>
      <c r="H1948" s="31">
        <f t="array" ref="H1948">IF(AND(G1948&gt;=10861,G1948&lt;=10863),TEXT(INDIRECT(CHAR(39)&amp;$A1948&amp;CHAR(39)&amp;"!r"&amp;$B1948&amp;"c"&amp;$C1948,0),"dd-mmm-yyyy"),(INDIRECT(CHAR(39)&amp;$A1948&amp;CHAR(39)&amp;"!r"&amp;$B1948&amp;"c"&amp;$C1948,0)))</f>
        <v>0.075</v>
      </c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  <c r="S1948" s="26"/>
      <c r="T1948" s="26"/>
      <c r="U1948" s="26"/>
      <c r="V1948" s="26"/>
      <c r="W1948" s="26"/>
      <c r="X1948" s="26"/>
      <c r="Y1948" s="26"/>
      <c r="Z1948" s="26"/>
    </row>
    <row r="1949" ht="13.5" customHeight="1">
      <c r="A1949" s="26" t="s">
        <v>785</v>
      </c>
      <c r="B1949" s="26">
        <f t="shared" si="41"/>
        <v>20</v>
      </c>
      <c r="C1949" s="26">
        <f t="shared" si="11"/>
        <v>37</v>
      </c>
      <c r="D1949" s="26"/>
      <c r="E1949" s="26">
        <f>plan_id</f>
        <v>510</v>
      </c>
      <c r="F1949" s="26">
        <f t="shared" si="1"/>
        <v>2017</v>
      </c>
      <c r="G1949" s="26">
        <f>VLOOKUP(INDIRECT(CHAR(39)&amp;$A1949&amp;CHAR(39)&amp;"!r2c"&amp;$C1949,0),variables,2,0)</f>
        <v>10956</v>
      </c>
      <c r="H1949" s="31">
        <f t="array" ref="H1949">IF(AND(G1949&gt;=10861,G1949&lt;=10863),TEXT(INDIRECT(CHAR(39)&amp;$A1949&amp;CHAR(39)&amp;"!r"&amp;$B1949&amp;"c"&amp;$C1949,0),"dd-mmm-yyyy"),(INDIRECT(CHAR(39)&amp;$A1949&amp;CHAR(39)&amp;"!r"&amp;$B1949&amp;"c"&amp;$C1949,0)))</f>
        <v>0.02</v>
      </c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  <c r="S1949" s="26"/>
      <c r="T1949" s="26"/>
      <c r="U1949" s="26"/>
      <c r="V1949" s="26"/>
      <c r="W1949" s="26"/>
      <c r="X1949" s="26"/>
      <c r="Y1949" s="26"/>
      <c r="Z1949" s="26"/>
    </row>
    <row r="1950" ht="13.5" customHeight="1">
      <c r="A1950" s="26" t="s">
        <v>785</v>
      </c>
      <c r="B1950" s="26">
        <f t="shared" si="41"/>
        <v>20</v>
      </c>
      <c r="C1950" s="26">
        <f t="shared" si="11"/>
        <v>38</v>
      </c>
      <c r="D1950" s="26"/>
      <c r="E1950" s="26">
        <f>plan_id</f>
        <v>510</v>
      </c>
      <c r="F1950" s="26">
        <f t="shared" si="1"/>
        <v>2017</v>
      </c>
      <c r="G1950" s="26">
        <f>VLOOKUP(INDIRECT(CHAR(39)&amp;$A1950&amp;CHAR(39)&amp;"!r2c"&amp;$C1950,0),variables,2,0)</f>
        <v>10959</v>
      </c>
      <c r="H1950" s="28" t="str">
        <f t="array" ref="H1950">IF(AND(G1950&gt;=10861,G1950&lt;=10863),TEXT(INDIRECT(CHAR(39)&amp;$A1950&amp;CHAR(39)&amp;"!r"&amp;$B1950&amp;"c"&amp;$C1950,0),"dd-mmm-yyyy"),(INDIRECT(CHAR(39)&amp;$A1950&amp;CHAR(39)&amp;"!r"&amp;$B1950&amp;"c"&amp;$C1950,0)))</f>
        <v>3.75% – 9.75%</v>
      </c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  <c r="S1950" s="26"/>
      <c r="T1950" s="26"/>
      <c r="U1950" s="26"/>
      <c r="V1950" s="26"/>
      <c r="W1950" s="26"/>
      <c r="X1950" s="26"/>
      <c r="Y1950" s="26"/>
      <c r="Z1950" s="26"/>
    </row>
    <row r="1951" ht="13.5" customHeight="1">
      <c r="A1951" s="26" t="s">
        <v>785</v>
      </c>
      <c r="B1951" s="26">
        <f t="shared" si="41"/>
        <v>20</v>
      </c>
      <c r="C1951" s="26">
        <f t="shared" si="11"/>
        <v>39</v>
      </c>
      <c r="D1951" s="26"/>
      <c r="E1951" s="26">
        <f>plan_id</f>
        <v>510</v>
      </c>
      <c r="F1951" s="26">
        <f t="shared" si="1"/>
        <v>2017</v>
      </c>
      <c r="G1951" s="26">
        <f>VLOOKUP(INDIRECT(CHAR(39)&amp;$A1951&amp;CHAR(39)&amp;"!r2c"&amp;$C1951,0),variables,2,0)</f>
        <v>10962</v>
      </c>
      <c r="H1951" s="28" t="str">
        <f t="array" ref="H1951">IF(AND(G1951&gt;=10861,G1951&lt;=10863),TEXT(INDIRECT(CHAR(39)&amp;$A1951&amp;CHAR(39)&amp;"!r"&amp;$B1951&amp;"c"&amp;$C1951,0),"dd-mmm-yyyy"),(INDIRECT(CHAR(39)&amp;$A1951&amp;CHAR(39)&amp;"!r"&amp;$B1951&amp;"c"&amp;$C1951,0)))</f>
        <v>Pg.No 107</v>
      </c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  <c r="S1951" s="26"/>
      <c r="T1951" s="26"/>
      <c r="U1951" s="26"/>
      <c r="V1951" s="26"/>
      <c r="W1951" s="26"/>
      <c r="X1951" s="26"/>
      <c r="Y1951" s="26"/>
      <c r="Z1951" s="26"/>
    </row>
    <row r="1952" ht="13.5" customHeight="1">
      <c r="A1952" s="26" t="s">
        <v>785</v>
      </c>
      <c r="B1952" s="26">
        <f t="shared" si="41"/>
        <v>20</v>
      </c>
      <c r="C1952" s="26">
        <f t="shared" si="11"/>
        <v>40</v>
      </c>
      <c r="D1952" s="26"/>
      <c r="E1952" s="26">
        <f>plan_id</f>
        <v>510</v>
      </c>
      <c r="F1952" s="26">
        <f t="shared" si="1"/>
        <v>2017</v>
      </c>
      <c r="G1952" s="26">
        <f>VLOOKUP(INDIRECT(CHAR(39)&amp;$A1952&amp;CHAR(39)&amp;"!r2c"&amp;$C1952,0),variables,2,0)</f>
        <v>10964</v>
      </c>
      <c r="H1952" s="28" t="str">
        <f t="array" ref="H1952">IF(AND(G1952&gt;=10861,G1952&lt;=10863),TEXT(INDIRECT(CHAR(39)&amp;$A1952&amp;CHAR(39)&amp;"!r"&amp;$B1952&amp;"c"&amp;$C1952,0),"dd-mmm-yyyy"),(INDIRECT(CHAR(39)&amp;$A1952&amp;CHAR(39)&amp;"!r"&amp;$B1952&amp;"c"&amp;$C1952,0)))</f>
        <v>Pg.No 105, 106</v>
      </c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  <c r="S1952" s="26"/>
      <c r="T1952" s="26"/>
      <c r="U1952" s="26"/>
      <c r="V1952" s="26"/>
      <c r="W1952" s="26"/>
      <c r="X1952" s="26"/>
      <c r="Y1952" s="26"/>
      <c r="Z1952" s="26"/>
    </row>
    <row r="1953" ht="13.5" customHeight="1">
      <c r="A1953" s="26" t="s">
        <v>785</v>
      </c>
      <c r="B1953" s="26">
        <f t="shared" si="41"/>
        <v>20</v>
      </c>
      <c r="C1953" s="26">
        <f t="shared" si="11"/>
        <v>41</v>
      </c>
      <c r="D1953" s="26"/>
      <c r="E1953" s="26">
        <f>plan_id</f>
        <v>510</v>
      </c>
      <c r="F1953" s="26">
        <f t="shared" si="1"/>
        <v>2017</v>
      </c>
      <c r="G1953" s="26">
        <f>VLOOKUP(INDIRECT(CHAR(39)&amp;$A1953&amp;CHAR(39)&amp;"!r2c"&amp;$C1953,0),variables,2,0)</f>
        <v>10967</v>
      </c>
      <c r="H1953" s="28" t="str">
        <f t="array" ref="H1953">IF(AND(G1953&gt;=10861,G1953&lt;=10863),TEXT(INDIRECT(CHAR(39)&amp;$A1953&amp;CHAR(39)&amp;"!r"&amp;$B1953&amp;"c"&amp;$C1953,0),"dd-mmm-yyyy"),(INDIRECT(CHAR(39)&amp;$A1953&amp;CHAR(39)&amp;"!r"&amp;$B1953&amp;"c"&amp;$C1953,0)))</f>
        <v>RP-2014</v>
      </c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6"/>
      <c r="T1953" s="26"/>
      <c r="U1953" s="26"/>
      <c r="V1953" s="26"/>
      <c r="W1953" s="26"/>
      <c r="X1953" s="26"/>
      <c r="Y1953" s="26"/>
      <c r="Z1953" s="26"/>
    </row>
    <row r="1954" ht="13.5" customHeight="1">
      <c r="A1954" s="26" t="s">
        <v>785</v>
      </c>
      <c r="B1954" s="26">
        <f t="shared" si="41"/>
        <v>20</v>
      </c>
      <c r="C1954" s="26">
        <f t="shared" si="11"/>
        <v>42</v>
      </c>
      <c r="D1954" s="26"/>
      <c r="E1954" s="26">
        <f>plan_id</f>
        <v>510</v>
      </c>
      <c r="F1954" s="26">
        <f t="shared" si="1"/>
        <v>2017</v>
      </c>
      <c r="G1954" s="26">
        <f>VLOOKUP(INDIRECT(CHAR(39)&amp;$A1954&amp;CHAR(39)&amp;"!r2c"&amp;$C1954,0),variables,2,0)</f>
        <v>10968</v>
      </c>
      <c r="H1954" s="28">
        <f t="array" ref="H1954">IF(AND(G1954&gt;=10861,G1954&lt;=10863),TEXT(INDIRECT(CHAR(39)&amp;$A1954&amp;CHAR(39)&amp;"!r"&amp;$B1954&amp;"c"&amp;$C1954,0),"dd-mmm-yyyy"),(INDIRECT(CHAR(39)&amp;$A1954&amp;CHAR(39)&amp;"!r"&amp;$B1954&amp;"c"&amp;$C1954,0)))</f>
        <v>2014</v>
      </c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  <c r="S1954" s="26"/>
      <c r="T1954" s="26"/>
      <c r="U1954" s="26"/>
      <c r="V1954" s="26"/>
      <c r="W1954" s="26"/>
      <c r="X1954" s="26"/>
      <c r="Y1954" s="26"/>
      <c r="Z1954" s="26"/>
    </row>
    <row r="1955" ht="13.5" customHeight="1">
      <c r="A1955" s="26" t="s">
        <v>785</v>
      </c>
      <c r="B1955" s="26">
        <f t="shared" si="41"/>
        <v>20</v>
      </c>
      <c r="C1955" s="26">
        <f t="shared" si="11"/>
        <v>43</v>
      </c>
      <c r="D1955" s="26"/>
      <c r="E1955" s="26">
        <f>plan_id</f>
        <v>510</v>
      </c>
      <c r="F1955" s="26">
        <f t="shared" si="1"/>
        <v>2017</v>
      </c>
      <c r="G1955" s="26">
        <f>VLOOKUP(INDIRECT(CHAR(39)&amp;$A1955&amp;CHAR(39)&amp;"!r2c"&amp;$C1955,0),variables,2,0)</f>
        <v>10969</v>
      </c>
      <c r="H1955" s="28" t="str">
        <f t="array" ref="H1955">IF(AND(G1955&gt;=10861,G1955&lt;=10863),TEXT(INDIRECT(CHAR(39)&amp;$A1955&amp;CHAR(39)&amp;"!r"&amp;$B1955&amp;"c"&amp;$C1955,0),"dd-mmm-yyyy"),(INDIRECT(CHAR(39)&amp;$A1955&amp;CHAR(39)&amp;"!r"&amp;$B1955&amp;"c"&amp;$C1955,0)))</f>
        <v>Scale MP-2014</v>
      </c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  <c r="S1955" s="26"/>
      <c r="T1955" s="26"/>
      <c r="U1955" s="26"/>
      <c r="V1955" s="26"/>
      <c r="W1955" s="26"/>
      <c r="X1955" s="26"/>
      <c r="Y1955" s="26"/>
      <c r="Z1955" s="26"/>
    </row>
    <row r="1956" ht="13.5" customHeight="1">
      <c r="A1956" s="26" t="s">
        <v>785</v>
      </c>
      <c r="B1956" s="26">
        <f t="shared" si="41"/>
        <v>20</v>
      </c>
      <c r="C1956" s="26">
        <f t="shared" si="11"/>
        <v>44</v>
      </c>
      <c r="D1956" s="26"/>
      <c r="E1956" s="26">
        <f>plan_id</f>
        <v>510</v>
      </c>
      <c r="F1956" s="26">
        <f t="shared" si="1"/>
        <v>2017</v>
      </c>
      <c r="G1956" s="26">
        <f>VLOOKUP(INDIRECT(CHAR(39)&amp;$A1956&amp;CHAR(39)&amp;"!r2c"&amp;$C1956,0),variables,2,0)</f>
        <v>10970</v>
      </c>
      <c r="H1956" s="28" t="str">
        <f t="array" ref="H1956">IF(AND(G1956&gt;=10861,G1956&lt;=10863),TEXT(INDIRECT(CHAR(39)&amp;$A1956&amp;CHAR(39)&amp;"!r"&amp;$B1956&amp;"c"&amp;$C1956,0),"dd-mmm-yyyy"),(INDIRECT(CHAR(39)&amp;$A1956&amp;CHAR(39)&amp;"!r"&amp;$B1956&amp;"c"&amp;$C1956,0)))</f>
        <v/>
      </c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  <c r="S1956" s="26"/>
      <c r="T1956" s="26"/>
      <c r="U1956" s="26"/>
      <c r="V1956" s="26"/>
      <c r="W1956" s="26"/>
      <c r="X1956" s="26"/>
      <c r="Y1956" s="26"/>
      <c r="Z1956" s="26"/>
    </row>
    <row r="1957" ht="13.5" customHeight="1">
      <c r="A1957" s="26" t="s">
        <v>785</v>
      </c>
      <c r="B1957" s="26">
        <f t="shared" si="41"/>
        <v>20</v>
      </c>
      <c r="C1957" s="26">
        <f t="shared" si="11"/>
        <v>45</v>
      </c>
      <c r="D1957" s="26"/>
      <c r="E1957" s="26">
        <f>plan_id</f>
        <v>510</v>
      </c>
      <c r="F1957" s="26">
        <f t="shared" si="1"/>
        <v>2017</v>
      </c>
      <c r="G1957" s="26">
        <f>VLOOKUP(INDIRECT(CHAR(39)&amp;$A1957&amp;CHAR(39)&amp;"!r2c"&amp;$C1957,0),variables,2,0)</f>
        <v>10971</v>
      </c>
      <c r="H1957" s="28" t="str">
        <f t="array" ref="H1957">IF(AND(G1957&gt;=10861,G1957&lt;=10863),TEXT(INDIRECT(CHAR(39)&amp;$A1957&amp;CHAR(39)&amp;"!r"&amp;$B1957&amp;"c"&amp;$C1957,0),"dd-mmm-yyyy"),(INDIRECT(CHAR(39)&amp;$A1957&amp;CHAR(39)&amp;"!r"&amp;$B1957&amp;"c"&amp;$C1957,0)))</f>
        <v/>
      </c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</row>
    <row r="1958" ht="13.5" customHeight="1">
      <c r="A1958" s="26" t="s">
        <v>785</v>
      </c>
      <c r="B1958" s="26">
        <f t="shared" si="41"/>
        <v>20</v>
      </c>
      <c r="C1958" s="26">
        <f t="shared" si="11"/>
        <v>46</v>
      </c>
      <c r="D1958" s="26"/>
      <c r="E1958" s="26">
        <f>plan_id</f>
        <v>510</v>
      </c>
      <c r="F1958" s="26">
        <f t="shared" si="1"/>
        <v>2017</v>
      </c>
      <c r="G1958" s="26">
        <f>VLOOKUP(INDIRECT(CHAR(39)&amp;$A1958&amp;CHAR(39)&amp;"!r2c"&amp;$C1958,0),variables,2,0)</f>
        <v>10972</v>
      </c>
      <c r="H1958" s="28" t="str">
        <f t="array" ref="H1958">IF(AND(G1958&gt;=10861,G1958&lt;=10863),TEXT(INDIRECT(CHAR(39)&amp;$A1958&amp;CHAR(39)&amp;"!r"&amp;$B1958&amp;"c"&amp;$C1958,0),"dd-mmm-yyyy"),(INDIRECT(CHAR(39)&amp;$A1958&amp;CHAR(39)&amp;"!r"&amp;$B1958&amp;"c"&amp;$C1958,0)))</f>
        <v>Layered</v>
      </c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  <c r="S1958" s="26"/>
      <c r="T1958" s="26"/>
      <c r="U1958" s="26"/>
      <c r="V1958" s="26"/>
      <c r="W1958" s="26"/>
      <c r="X1958" s="26"/>
      <c r="Y1958" s="26"/>
      <c r="Z1958" s="26"/>
    </row>
    <row r="1959" ht="13.5" customHeight="1">
      <c r="A1959" s="26" t="s">
        <v>785</v>
      </c>
      <c r="B1959" s="26">
        <f t="shared" si="41"/>
        <v>20</v>
      </c>
      <c r="C1959" s="26">
        <f t="shared" si="11"/>
        <v>47</v>
      </c>
      <c r="D1959" s="26"/>
      <c r="E1959" s="26">
        <f>plan_id</f>
        <v>510</v>
      </c>
      <c r="F1959" s="26">
        <f t="shared" si="1"/>
        <v>2017</v>
      </c>
      <c r="G1959" s="26">
        <f>VLOOKUP(INDIRECT(CHAR(39)&amp;$A1959&amp;CHAR(39)&amp;"!r2c"&amp;$C1959,0),variables,2,0)</f>
        <v>10973</v>
      </c>
      <c r="H1959" s="28" t="str">
        <f t="array" ref="H1959">IF(AND(G1959&gt;=10861,G1959&lt;=10863),TEXT(INDIRECT(CHAR(39)&amp;$A1959&amp;CHAR(39)&amp;"!r"&amp;$B1959&amp;"c"&amp;$C1959,0),"dd-mmm-yyyy"),(INDIRECT(CHAR(39)&amp;$A1959&amp;CHAR(39)&amp;"!r"&amp;$B1959&amp;"c"&amp;$C1959,0)))</f>
        <v>20 years</v>
      </c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  <c r="S1959" s="26"/>
      <c r="T1959" s="26"/>
      <c r="U1959" s="26"/>
      <c r="V1959" s="26"/>
      <c r="W1959" s="26"/>
      <c r="X1959" s="26"/>
      <c r="Y1959" s="26"/>
      <c r="Z1959" s="26"/>
    </row>
    <row r="1960" ht="13.5" customHeight="1">
      <c r="A1960" s="26" t="s">
        <v>785</v>
      </c>
      <c r="B1960" s="26">
        <f t="shared" si="41"/>
        <v>20</v>
      </c>
      <c r="C1960" s="26">
        <f t="shared" si="11"/>
        <v>48</v>
      </c>
      <c r="D1960" s="26"/>
      <c r="E1960" s="26">
        <f>plan_id</f>
        <v>510</v>
      </c>
      <c r="F1960" s="26">
        <f t="shared" si="1"/>
        <v>2017</v>
      </c>
      <c r="G1960" s="26">
        <f>VLOOKUP(INDIRECT(CHAR(39)&amp;$A1960&amp;CHAR(39)&amp;"!r2c"&amp;$C1960,0),variables,2,0)</f>
        <v>10975</v>
      </c>
      <c r="H1960" s="28" t="str">
        <f t="array" ref="H1960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  <c r="S1960" s="26"/>
      <c r="T1960" s="26"/>
      <c r="U1960" s="26"/>
      <c r="V1960" s="26"/>
      <c r="W1960" s="26"/>
      <c r="X1960" s="26"/>
      <c r="Y1960" s="26"/>
      <c r="Z1960" s="26"/>
    </row>
    <row r="1961" ht="13.5" customHeight="1">
      <c r="A1961" s="26" t="s">
        <v>785</v>
      </c>
      <c r="B1961" s="26">
        <f t="shared" si="41"/>
        <v>20</v>
      </c>
      <c r="C1961" s="26">
        <f t="shared" si="11"/>
        <v>49</v>
      </c>
      <c r="D1961" s="26"/>
      <c r="E1961" s="26">
        <f>plan_id</f>
        <v>510</v>
      </c>
      <c r="F1961" s="26">
        <f t="shared" si="1"/>
        <v>2017</v>
      </c>
      <c r="G1961" s="26">
        <f>VLOOKUP(INDIRECT(CHAR(39)&amp;$A1961&amp;CHAR(39)&amp;"!r2c"&amp;$C1961,0),variables,2,0)</f>
        <v>10976</v>
      </c>
      <c r="H1961" s="31">
        <f t="array" ref="H1961">IF(AND(G1961&gt;=10861,G1961&lt;=10863),TEXT(INDIRECT(CHAR(39)&amp;$A1961&amp;CHAR(39)&amp;"!r"&amp;$B1961&amp;"c"&amp;$C1961,0),"dd-mmm-yyyy"),(INDIRECT(CHAR(39)&amp;$A1961&amp;CHAR(39)&amp;"!r"&amp;$B1961&amp;"c"&amp;$C1961,0)))</f>
        <v>0.07</v>
      </c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</row>
    <row r="1962" ht="13.5" customHeight="1">
      <c r="A1962" s="26" t="s">
        <v>785</v>
      </c>
      <c r="B1962" s="26">
        <f t="shared" si="41"/>
        <v>20</v>
      </c>
      <c r="C1962" s="26">
        <f t="shared" si="11"/>
        <v>50</v>
      </c>
      <c r="D1962" s="26"/>
      <c r="E1962" s="26">
        <f>plan_id</f>
        <v>510</v>
      </c>
      <c r="F1962" s="26">
        <f t="shared" si="1"/>
        <v>2017</v>
      </c>
      <c r="G1962" s="26">
        <f>VLOOKUP(INDIRECT(CHAR(39)&amp;$A1962&amp;CHAR(39)&amp;"!r2c"&amp;$C1962,0),variables,2,0)</f>
        <v>10977</v>
      </c>
      <c r="H1962" s="28" t="str">
        <f t="array" ref="H1962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  <c r="S1962" s="26"/>
      <c r="T1962" s="26"/>
      <c r="U1962" s="26"/>
      <c r="V1962" s="26"/>
      <c r="W1962" s="26"/>
      <c r="X1962" s="26"/>
      <c r="Y1962" s="26"/>
      <c r="Z1962" s="26"/>
    </row>
    <row r="1963" ht="13.5" customHeight="1">
      <c r="A1963" s="26" t="s">
        <v>785</v>
      </c>
      <c r="B1963" s="26">
        <f t="shared" si="41"/>
        <v>20</v>
      </c>
      <c r="C1963" s="26">
        <f t="shared" si="11"/>
        <v>51</v>
      </c>
      <c r="D1963" s="26"/>
      <c r="E1963" s="26">
        <f>plan_id</f>
        <v>510</v>
      </c>
      <c r="F1963" s="26">
        <f t="shared" si="1"/>
        <v>2017</v>
      </c>
      <c r="G1963" s="26">
        <f>VLOOKUP(INDIRECT(CHAR(39)&amp;$A1963&amp;CHAR(39)&amp;"!r2c"&amp;$C1963,0),variables,2,0)</f>
        <v>10978</v>
      </c>
      <c r="H1963" s="31">
        <f t="array" ref="H1963">IF(AND(G1963&gt;=10861,G1963&lt;=10863),TEXT(INDIRECT(CHAR(39)&amp;$A1963&amp;CHAR(39)&amp;"!r"&amp;$B1963&amp;"c"&amp;$C1963,0),"dd-mmm-yyyy"),(INDIRECT(CHAR(39)&amp;$A1963&amp;CHAR(39)&amp;"!r"&amp;$B1963&amp;"c"&amp;$C1963,0)))</f>
        <v>0.075</v>
      </c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</row>
    <row r="1964" ht="13.5" customHeight="1">
      <c r="A1964" s="26" t="s">
        <v>785</v>
      </c>
      <c r="B1964" s="26">
        <f t="shared" si="41"/>
        <v>20</v>
      </c>
      <c r="C1964" s="26">
        <f t="shared" si="11"/>
        <v>52</v>
      </c>
      <c r="D1964" s="26"/>
      <c r="E1964" s="26">
        <f>plan_id</f>
        <v>510</v>
      </c>
      <c r="F1964" s="26">
        <f t="shared" si="1"/>
        <v>2017</v>
      </c>
      <c r="G1964" s="26">
        <f>VLOOKUP(INDIRECT(CHAR(39)&amp;$A1964&amp;CHAR(39)&amp;"!r2c"&amp;$C1964,0),variables,2,0)</f>
        <v>10979</v>
      </c>
      <c r="H1964" s="28" t="str">
        <f t="array" ref="H1964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  <c r="S1964" s="26"/>
      <c r="T1964" s="26"/>
      <c r="U1964" s="26"/>
      <c r="V1964" s="26"/>
      <c r="W1964" s="26"/>
      <c r="X1964" s="26"/>
      <c r="Y1964" s="26"/>
      <c r="Z1964" s="26"/>
    </row>
    <row r="1965" ht="13.5" customHeight="1">
      <c r="A1965" s="26" t="s">
        <v>785</v>
      </c>
      <c r="B1965" s="26">
        <f t="shared" si="41"/>
        <v>20</v>
      </c>
      <c r="C1965" s="26">
        <f t="shared" si="11"/>
        <v>53</v>
      </c>
      <c r="D1965" s="26"/>
      <c r="E1965" s="26">
        <f>plan_id</f>
        <v>510</v>
      </c>
      <c r="F1965" s="26">
        <f t="shared" si="1"/>
        <v>2017</v>
      </c>
      <c r="G1965" s="26">
        <f>VLOOKUP(INDIRECT(CHAR(39)&amp;$A1965&amp;CHAR(39)&amp;"!r2c"&amp;$C1965,0),variables,2,0)</f>
        <v>10980</v>
      </c>
      <c r="H1965" s="31">
        <f t="array" ref="H1965">IF(AND(G1965&gt;=10861,G1965&lt;=10863),TEXT(INDIRECT(CHAR(39)&amp;$A1965&amp;CHAR(39)&amp;"!r"&amp;$B1965&amp;"c"&amp;$C1965,0),"dd-mmm-yyyy"),(INDIRECT(CHAR(39)&amp;$A1965&amp;CHAR(39)&amp;"!r"&amp;$B1965&amp;"c"&amp;$C1965,0)))</f>
        <v>0.0783</v>
      </c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6"/>
      <c r="W1965" s="26"/>
      <c r="X1965" s="26"/>
      <c r="Y1965" s="26"/>
      <c r="Z1965" s="26"/>
    </row>
    <row r="1966" ht="13.5" customHeight="1">
      <c r="A1966" s="26" t="s">
        <v>785</v>
      </c>
      <c r="B1966" s="26">
        <f t="shared" si="41"/>
        <v>20</v>
      </c>
      <c r="C1966" s="26">
        <f t="shared" si="11"/>
        <v>54</v>
      </c>
      <c r="D1966" s="26"/>
      <c r="E1966" s="26">
        <f>plan_id</f>
        <v>510</v>
      </c>
      <c r="F1966" s="26">
        <f t="shared" si="1"/>
        <v>2017</v>
      </c>
      <c r="G1966" s="26">
        <f>VLOOKUP(INDIRECT(CHAR(39)&amp;$A1966&amp;CHAR(39)&amp;"!r2c"&amp;$C1966,0),variables,2,0)</f>
        <v>10981</v>
      </c>
      <c r="H1966" s="31">
        <f t="array" ref="H1966">IF(AND(G1966&gt;=10861,G1966&lt;=10863),TEXT(INDIRECT(CHAR(39)&amp;$A1966&amp;CHAR(39)&amp;"!r"&amp;$B1966&amp;"c"&amp;$C1966,0),"dd-mmm-yyyy"),(INDIRECT(CHAR(39)&amp;$A1966&amp;CHAR(39)&amp;"!r"&amp;$B1966&amp;"c"&amp;$C1966,0)))</f>
        <v>0.1239</v>
      </c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  <c r="S1966" s="26"/>
      <c r="T1966" s="26"/>
      <c r="U1966" s="26"/>
      <c r="V1966" s="26"/>
      <c r="W1966" s="26"/>
      <c r="X1966" s="26"/>
      <c r="Y1966" s="26"/>
      <c r="Z1966" s="26"/>
    </row>
    <row r="1967" ht="13.5" customHeight="1">
      <c r="A1967" s="26" t="s">
        <v>785</v>
      </c>
      <c r="B1967" s="26">
        <f t="shared" si="41"/>
        <v>20</v>
      </c>
      <c r="C1967" s="26">
        <f t="shared" si="11"/>
        <v>55</v>
      </c>
      <c r="D1967" s="26"/>
      <c r="E1967" s="26">
        <f>plan_id</f>
        <v>510</v>
      </c>
      <c r="F1967" s="26">
        <f t="shared" si="1"/>
        <v>2017</v>
      </c>
      <c r="G1967" s="26">
        <f>VLOOKUP(INDIRECT(CHAR(39)&amp;$A1967&amp;CHAR(39)&amp;"!r2c"&amp;$C1967,0),variables,2,0)</f>
        <v>10706</v>
      </c>
      <c r="H1967" s="31">
        <f t="array" ref="H1967">IF(AND(G1967&gt;=10861,G1967&lt;=10863),TEXT(INDIRECT(CHAR(39)&amp;$A1967&amp;CHAR(39)&amp;"!r"&amp;$B1967&amp;"c"&amp;$C1967,0),"dd-mmm-yyyy"),(INDIRECT(CHAR(39)&amp;$A1967&amp;CHAR(39)&amp;"!r"&amp;$B1967&amp;"c"&amp;$C1967,0)))</f>
        <v>0.0004603226148</v>
      </c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  <c r="S1967" s="26"/>
      <c r="T1967" s="26"/>
      <c r="U1967" s="26"/>
      <c r="V1967" s="26"/>
      <c r="W1967" s="26"/>
      <c r="X1967" s="26"/>
      <c r="Y1967" s="26"/>
      <c r="Z1967" s="26"/>
    </row>
    <row r="1968" ht="13.5" customHeight="1">
      <c r="A1968" s="26" t="s">
        <v>785</v>
      </c>
      <c r="B1968" s="26">
        <f t="shared" si="41"/>
        <v>20</v>
      </c>
      <c r="C1968" s="26">
        <f t="shared" si="11"/>
        <v>56</v>
      </c>
      <c r="D1968" s="26"/>
      <c r="E1968" s="26">
        <f>plan_id</f>
        <v>510</v>
      </c>
      <c r="F1968" s="26">
        <f t="shared" si="1"/>
        <v>2017</v>
      </c>
      <c r="G1968" s="26">
        <f>VLOOKUP(INDIRECT(CHAR(39)&amp;$A1968&amp;CHAR(39)&amp;"!r2c"&amp;$C1968,0),variables,2,0)</f>
        <v>10983</v>
      </c>
      <c r="H1968" s="28" t="str">
        <f t="array" ref="H1968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  <c r="T1968" s="26"/>
      <c r="U1968" s="26"/>
      <c r="V1968" s="26"/>
      <c r="W1968" s="26"/>
      <c r="X1968" s="26"/>
      <c r="Y1968" s="26"/>
      <c r="Z1968" s="26"/>
    </row>
    <row r="1969" ht="13.5" customHeight="1">
      <c r="A1969" s="26" t="s">
        <v>785</v>
      </c>
      <c r="B1969" s="26">
        <f t="shared" si="41"/>
        <v>20</v>
      </c>
      <c r="C1969" s="26">
        <f t="shared" si="11"/>
        <v>57</v>
      </c>
      <c r="D1969" s="26"/>
      <c r="E1969" s="26">
        <f>plan_id</f>
        <v>510</v>
      </c>
      <c r="F1969" s="26">
        <f t="shared" si="1"/>
        <v>2017</v>
      </c>
      <c r="G1969" s="26">
        <f>VLOOKUP(INDIRECT(CHAR(39)&amp;$A1969&amp;CHAR(39)&amp;"!r2c"&amp;$C1969,0),variables,2,0)</f>
        <v>10989</v>
      </c>
      <c r="H1969" s="29">
        <f t="array" ref="H1969">IF(AND(G1969&gt;=10861,G1969&lt;=10863),TEXT(INDIRECT(CHAR(39)&amp;$A1969&amp;CHAR(39)&amp;"!r"&amp;$B1969&amp;"c"&amp;$C1969,0),"dd-mmm-yyyy"),(INDIRECT(CHAR(39)&amp;$A1969&amp;CHAR(39)&amp;"!r"&amp;$B1969&amp;"c"&amp;$C1969,0)))</f>
        <v>49467525000</v>
      </c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  <c r="T1969" s="26"/>
      <c r="U1969" s="26"/>
      <c r="V1969" s="26"/>
      <c r="W1969" s="26"/>
      <c r="X1969" s="26"/>
      <c r="Y1969" s="26"/>
      <c r="Z1969" s="26"/>
    </row>
    <row r="1970" ht="13.5" customHeight="1">
      <c r="A1970" s="26" t="s">
        <v>785</v>
      </c>
      <c r="B1970" s="26">
        <f t="shared" si="41"/>
        <v>20</v>
      </c>
      <c r="C1970" s="26">
        <f t="shared" si="11"/>
        <v>58</v>
      </c>
      <c r="D1970" s="26"/>
      <c r="E1970" s="26">
        <f>plan_id</f>
        <v>510</v>
      </c>
      <c r="F1970" s="26">
        <f t="shared" si="1"/>
        <v>2017</v>
      </c>
      <c r="G1970" s="26">
        <f>VLOOKUP(INDIRECT(CHAR(39)&amp;$A1970&amp;CHAR(39)&amp;"!r2c"&amp;$C1970,0),variables,2,0)</f>
        <v>10990</v>
      </c>
      <c r="H1970" s="29">
        <f t="array" ref="H1970">IF(AND(G1970&gt;=10861,G1970&lt;=10863),TEXT(INDIRECT(CHAR(39)&amp;$A1970&amp;CHAR(39)&amp;"!r"&amp;$B1970&amp;"c"&amp;$C1970,0),"dd-mmm-yyyy"),(INDIRECT(CHAR(39)&amp;$A1970&amp;CHAR(39)&amp;"!r"&amp;$B1970&amp;"c"&amp;$C1970,0)))</f>
        <v>122904034000</v>
      </c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  <c r="S1970" s="26"/>
      <c r="T1970" s="26"/>
      <c r="U1970" s="26"/>
      <c r="V1970" s="26"/>
      <c r="W1970" s="26"/>
      <c r="X1970" s="26"/>
      <c r="Y1970" s="26"/>
      <c r="Z1970" s="26"/>
    </row>
    <row r="1971" ht="13.5" customHeight="1">
      <c r="A1971" s="26" t="s">
        <v>785</v>
      </c>
      <c r="B1971" s="26">
        <f t="shared" si="41"/>
        <v>20</v>
      </c>
      <c r="C1971" s="26">
        <f t="shared" si="11"/>
        <v>59</v>
      </c>
      <c r="D1971" s="26"/>
      <c r="E1971" s="26">
        <f>plan_id</f>
        <v>510</v>
      </c>
      <c r="F1971" s="26">
        <f t="shared" si="1"/>
        <v>2017</v>
      </c>
      <c r="G1971" s="26">
        <f>VLOOKUP(INDIRECT(CHAR(39)&amp;$A1971&amp;CHAR(39)&amp;"!r2c"&amp;$C1971,0),variables,2,0)</f>
        <v>10991</v>
      </c>
      <c r="H1971" s="29">
        <f t="array" ref="H1971">IF(AND(G1971&gt;=10861,G1971&lt;=10863),TEXT(INDIRECT(CHAR(39)&amp;$A1971&amp;CHAR(39)&amp;"!r"&amp;$B1971&amp;"c"&amp;$C1971,0),"dd-mmm-yyyy"),(INDIRECT(CHAR(39)&amp;$A1971&amp;CHAR(39)&amp;"!r"&amp;$B1971&amp;"c"&amp;$C1971,0)))</f>
        <v>73436509000</v>
      </c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26"/>
      <c r="T1971" s="26"/>
      <c r="U1971" s="26"/>
      <c r="V1971" s="26"/>
      <c r="W1971" s="26"/>
      <c r="X1971" s="26"/>
      <c r="Y1971" s="26"/>
      <c r="Z1971" s="26"/>
    </row>
    <row r="1972" ht="13.5" customHeight="1">
      <c r="A1972" s="26" t="s">
        <v>785</v>
      </c>
      <c r="B1972" s="26">
        <f t="shared" si="41"/>
        <v>20</v>
      </c>
      <c r="C1972" s="26">
        <f t="shared" si="11"/>
        <v>60</v>
      </c>
      <c r="D1972" s="26"/>
      <c r="E1972" s="26">
        <f>plan_id</f>
        <v>510</v>
      </c>
      <c r="F1972" s="26">
        <f t="shared" si="1"/>
        <v>2017</v>
      </c>
      <c r="G1972" s="26">
        <f>VLOOKUP(INDIRECT(CHAR(39)&amp;$A1972&amp;CHAR(39)&amp;"!r2c"&amp;$C1972,0),variables,2,0)</f>
        <v>10992</v>
      </c>
      <c r="H1972" s="31">
        <f t="array" ref="H1972">IF(AND(G1972&gt;=10861,G1972&lt;=10863),TEXT(INDIRECT(CHAR(39)&amp;$A1972&amp;CHAR(39)&amp;"!r"&amp;$B1972&amp;"c"&amp;$C1972,0),"dd-mmm-yyyy"),(INDIRECT(CHAR(39)&amp;$A1972&amp;CHAR(39)&amp;"!r"&amp;$B1972&amp;"c"&amp;$C1972,0)))</f>
        <v>0.402</v>
      </c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  <c r="T1972" s="26"/>
      <c r="U1972" s="26"/>
      <c r="V1972" s="26"/>
      <c r="W1972" s="26"/>
      <c r="X1972" s="26"/>
      <c r="Y1972" s="26"/>
      <c r="Z1972" s="26"/>
    </row>
    <row r="1973" ht="13.5" customHeight="1">
      <c r="A1973" s="26" t="s">
        <v>785</v>
      </c>
      <c r="B1973" s="26">
        <f t="shared" si="41"/>
        <v>20</v>
      </c>
      <c r="C1973" s="26">
        <f t="shared" si="11"/>
        <v>61</v>
      </c>
      <c r="D1973" s="26"/>
      <c r="E1973" s="26">
        <f>plan_id</f>
        <v>510</v>
      </c>
      <c r="F1973" s="26">
        <f t="shared" si="1"/>
        <v>2017</v>
      </c>
      <c r="G1973" s="26">
        <f>VLOOKUP(INDIRECT(CHAR(39)&amp;$A1973&amp;CHAR(39)&amp;"!r2c"&amp;$C1973,0),variables,2,0)</f>
        <v>10993</v>
      </c>
      <c r="H1973" s="29">
        <f t="array" ref="H1973">IF(AND(G1973&gt;=10861,G1973&lt;=10863),TEXT(INDIRECT(CHAR(39)&amp;$A1973&amp;CHAR(39)&amp;"!r"&amp;$B1973&amp;"c"&amp;$C1973,0),"dd-mmm-yyyy"),(INDIRECT(CHAR(39)&amp;$A1973&amp;CHAR(39)&amp;"!r"&amp;$B1973&amp;"c"&amp;$C1973,0)))</f>
        <v>9965570000</v>
      </c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  <c r="T1973" s="26"/>
      <c r="U1973" s="26"/>
      <c r="V1973" s="26"/>
      <c r="W1973" s="26"/>
      <c r="X1973" s="26"/>
      <c r="Y1973" s="26"/>
      <c r="Z1973" s="26"/>
    </row>
    <row r="1974" ht="13.5" customHeight="1">
      <c r="A1974" s="26" t="s">
        <v>785</v>
      </c>
      <c r="B1974" s="26">
        <f t="shared" si="41"/>
        <v>20</v>
      </c>
      <c r="C1974" s="26">
        <f t="shared" si="11"/>
        <v>62</v>
      </c>
      <c r="D1974" s="26"/>
      <c r="E1974" s="26">
        <f>plan_id</f>
        <v>510</v>
      </c>
      <c r="F1974" s="26">
        <f t="shared" si="1"/>
        <v>2017</v>
      </c>
      <c r="G1974" s="26">
        <f>VLOOKUP(INDIRECT(CHAR(39)&amp;$A1974&amp;CHAR(39)&amp;"!r2c"&amp;$C1974,0),variables,2,0)</f>
        <v>10801</v>
      </c>
      <c r="H1974" s="29">
        <f t="array" ref="H1974">IF(AND(G1974&gt;=10861,G1974&lt;=10863),TEXT(INDIRECT(CHAR(39)&amp;$A1974&amp;CHAR(39)&amp;"!r"&amp;$B1974&amp;"c"&amp;$C1974,0),"dd-mmm-yyyy"),(INDIRECT(CHAR(39)&amp;$A1974&amp;CHAR(39)&amp;"!r"&amp;$B1974&amp;"c"&amp;$C1974,0)))</f>
        <v>-384476850</v>
      </c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  <c r="T1974" s="26"/>
      <c r="U1974" s="26"/>
      <c r="V1974" s="26"/>
      <c r="W1974" s="26"/>
      <c r="X1974" s="26"/>
      <c r="Y1974" s="26"/>
      <c r="Z1974" s="26"/>
    </row>
    <row r="1975" ht="13.5" customHeight="1">
      <c r="A1975" s="26" t="s">
        <v>785</v>
      </c>
      <c r="B1975" s="26">
        <f t="shared" si="41"/>
        <v>20</v>
      </c>
      <c r="C1975" s="26">
        <f t="shared" si="11"/>
        <v>63</v>
      </c>
      <c r="D1975" s="26"/>
      <c r="E1975" s="26">
        <f>plan_id</f>
        <v>510</v>
      </c>
      <c r="F1975" s="26">
        <f t="shared" si="1"/>
        <v>2017</v>
      </c>
      <c r="G1975" s="26">
        <f>VLOOKUP(INDIRECT(CHAR(39)&amp;$A1975&amp;CHAR(39)&amp;"!r2c"&amp;$C1975,0),variables,2,0)</f>
        <v>10802</v>
      </c>
      <c r="H1975" s="29">
        <f t="array" ref="H1975">IF(AND(G1975&gt;=10861,G1975&lt;=10863),TEXT(INDIRECT(CHAR(39)&amp;$A1975&amp;CHAR(39)&amp;"!r"&amp;$B1975&amp;"c"&amp;$C1975,0),"dd-mmm-yyyy"),(INDIRECT(CHAR(39)&amp;$A1975&amp;CHAR(39)&amp;"!r"&amp;$B1975&amp;"c"&amp;$C1975,0)))</f>
        <v>365965251</v>
      </c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  <c r="T1975" s="26"/>
      <c r="U1975" s="26"/>
      <c r="V1975" s="26"/>
      <c r="W1975" s="26"/>
      <c r="X1975" s="26"/>
      <c r="Y1975" s="26"/>
      <c r="Z1975" s="26"/>
    </row>
    <row r="1976" ht="13.5" customHeight="1">
      <c r="A1976" s="26" t="s">
        <v>785</v>
      </c>
      <c r="B1976" s="26">
        <f t="shared" si="41"/>
        <v>20</v>
      </c>
      <c r="C1976" s="26">
        <f t="shared" si="11"/>
        <v>64</v>
      </c>
      <c r="D1976" s="26"/>
      <c r="E1976" s="26">
        <f>plan_id</f>
        <v>510</v>
      </c>
      <c r="F1976" s="26">
        <f t="shared" si="1"/>
        <v>2017</v>
      </c>
      <c r="G1976" s="26">
        <f>VLOOKUP(INDIRECT(CHAR(39)&amp;$A1976&amp;CHAR(39)&amp;"!r2c"&amp;$C1976,0),variables,2,0)</f>
        <v>10803</v>
      </c>
      <c r="H1976" s="29" t="str">
        <f t="array" ref="H1976">IF(AND(G1976&gt;=10861,G1976&lt;=10863),TEXT(INDIRECT(CHAR(39)&amp;$A1976&amp;CHAR(39)&amp;"!r"&amp;$B1976&amp;"c"&amp;$C1976,0),"dd-mmm-yyyy"),(INDIRECT(CHAR(39)&amp;$A1976&amp;CHAR(39)&amp;"!r"&amp;$B1976&amp;"c"&amp;$C1976,0)))</f>
        <v/>
      </c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  <c r="T1976" s="26"/>
      <c r="U1976" s="26"/>
      <c r="V1976" s="26"/>
      <c r="W1976" s="26"/>
      <c r="X1976" s="26"/>
      <c r="Y1976" s="26"/>
      <c r="Z1976" s="26"/>
    </row>
    <row r="1977" ht="13.5" customHeight="1">
      <c r="A1977" s="26" t="s">
        <v>785</v>
      </c>
      <c r="B1977" s="26">
        <f t="shared" si="41"/>
        <v>20</v>
      </c>
      <c r="C1977" s="26">
        <f t="shared" si="11"/>
        <v>65</v>
      </c>
      <c r="D1977" s="26"/>
      <c r="E1977" s="26">
        <f>plan_id</f>
        <v>510</v>
      </c>
      <c r="F1977" s="26">
        <f t="shared" si="1"/>
        <v>2017</v>
      </c>
      <c r="G1977" s="26">
        <f>VLOOKUP(INDIRECT(CHAR(39)&amp;$A1977&amp;CHAR(39)&amp;"!r2c"&amp;$C1977,0),variables,2,0)</f>
        <v>10804</v>
      </c>
      <c r="H1977" s="29" t="str">
        <f t="array" ref="H1977">IF(AND(G1977&gt;=10861,G1977&lt;=10863),TEXT(INDIRECT(CHAR(39)&amp;$A1977&amp;CHAR(39)&amp;"!r"&amp;$B1977&amp;"c"&amp;$C1977,0),"dd-mmm-yyyy"),(INDIRECT(CHAR(39)&amp;$A1977&amp;CHAR(39)&amp;"!r"&amp;$B1977&amp;"c"&amp;$C1977,0)))</f>
        <v/>
      </c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</row>
    <row r="1978" ht="13.5" customHeight="1">
      <c r="A1978" s="26" t="s">
        <v>785</v>
      </c>
      <c r="B1978" s="26">
        <f t="shared" si="41"/>
        <v>20</v>
      </c>
      <c r="C1978" s="26">
        <f t="shared" si="11"/>
        <v>66</v>
      </c>
      <c r="D1978" s="26"/>
      <c r="E1978" s="26">
        <f>plan_id</f>
        <v>510</v>
      </c>
      <c r="F1978" s="26">
        <f t="shared" si="1"/>
        <v>2017</v>
      </c>
      <c r="G1978" s="26">
        <f>VLOOKUP(INDIRECT(CHAR(39)&amp;$A1978&amp;CHAR(39)&amp;"!r2c"&amp;$C1978,0),variables,2,0)</f>
        <v>10805</v>
      </c>
      <c r="H1978" s="29" t="str">
        <f t="array" ref="H1978">IF(AND(G1978&gt;=10861,G1978&lt;=10863),TEXT(INDIRECT(CHAR(39)&amp;$A1978&amp;CHAR(39)&amp;"!r"&amp;$B1978&amp;"c"&amp;$C1978,0),"dd-mmm-yyyy"),(INDIRECT(CHAR(39)&amp;$A1978&amp;CHAR(39)&amp;"!r"&amp;$B1978&amp;"c"&amp;$C1978,0)))</f>
        <v/>
      </c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  <c r="T1978" s="26"/>
      <c r="U1978" s="26"/>
      <c r="V1978" s="26"/>
      <c r="W1978" s="26"/>
      <c r="X1978" s="26"/>
      <c r="Y1978" s="26"/>
      <c r="Z1978" s="26"/>
    </row>
    <row r="1979" ht="13.5" customHeight="1">
      <c r="A1979" s="26" t="s">
        <v>785</v>
      </c>
      <c r="B1979" s="26">
        <f t="shared" si="41"/>
        <v>20</v>
      </c>
      <c r="C1979" s="26">
        <f t="shared" si="11"/>
        <v>67</v>
      </c>
      <c r="D1979" s="26"/>
      <c r="E1979" s="26">
        <f>plan_id</f>
        <v>510</v>
      </c>
      <c r="F1979" s="26">
        <f t="shared" si="1"/>
        <v>2017</v>
      </c>
      <c r="G1979" s="26">
        <f>VLOOKUP(INDIRECT(CHAR(39)&amp;$A1979&amp;CHAR(39)&amp;"!r2c"&amp;$C1979,0),variables,2,0)</f>
        <v>10806</v>
      </c>
      <c r="H1979" s="29">
        <f t="array" ref="H1979">IF(AND(G1979&gt;=10861,G1979&lt;=10863),TEXT(INDIRECT(CHAR(39)&amp;$A1979&amp;CHAR(39)&amp;"!r"&amp;$B1979&amp;"c"&amp;$C1979,0),"dd-mmm-yyyy"),(INDIRECT(CHAR(39)&amp;$A1979&amp;CHAR(39)&amp;"!r"&amp;$B1979&amp;"c"&amp;$C1979,0)))</f>
        <v>-23361862</v>
      </c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  <c r="T1979" s="26"/>
      <c r="U1979" s="26"/>
      <c r="V1979" s="26"/>
      <c r="W1979" s="26"/>
      <c r="X1979" s="26"/>
      <c r="Y1979" s="26"/>
      <c r="Z1979" s="26"/>
    </row>
    <row r="1980" ht="13.5" customHeight="1">
      <c r="A1980" s="26" t="s">
        <v>785</v>
      </c>
      <c r="B1980" s="26">
        <f t="shared" ref="B1980:B2005" si="42">B1979</f>
        <v>20</v>
      </c>
      <c r="C1980" s="26">
        <f t="shared" si="11"/>
        <v>68</v>
      </c>
      <c r="D1980" s="26"/>
      <c r="E1980" s="26">
        <f>plan_id</f>
        <v>510</v>
      </c>
      <c r="F1980" s="26">
        <f t="shared" si="1"/>
        <v>2017</v>
      </c>
      <c r="G1980" s="26">
        <f>VLOOKUP(INDIRECT(CHAR(39)&amp;$A1980&amp;CHAR(39)&amp;"!r2c"&amp;$C1980,0),variables,2,0)</f>
        <v>10807</v>
      </c>
      <c r="H1980" s="29" t="str">
        <f t="array" ref="H1980">IF(AND(G1980&gt;=10861,G1980&lt;=10863),TEXT(INDIRECT(CHAR(39)&amp;$A1980&amp;CHAR(39)&amp;"!r"&amp;$B1980&amp;"c"&amp;$C1980,0),"dd-mmm-yyyy"),(INDIRECT(CHAR(39)&amp;$A1980&amp;CHAR(39)&amp;"!r"&amp;$B1980&amp;"c"&amp;$C1980,0)))</f>
        <v/>
      </c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  <c r="T1980" s="26"/>
      <c r="U1980" s="26"/>
      <c r="V1980" s="26"/>
      <c r="W1980" s="26"/>
      <c r="X1980" s="26"/>
      <c r="Y1980" s="26"/>
      <c r="Z1980" s="26"/>
    </row>
    <row r="1981" ht="13.5" customHeight="1">
      <c r="A1981" s="26" t="s">
        <v>785</v>
      </c>
      <c r="B1981" s="26">
        <f t="shared" si="42"/>
        <v>20</v>
      </c>
      <c r="C1981" s="26">
        <f t="shared" si="11"/>
        <v>69</v>
      </c>
      <c r="D1981" s="26"/>
      <c r="E1981" s="26">
        <f>plan_id</f>
        <v>510</v>
      </c>
      <c r="F1981" s="26">
        <f t="shared" si="1"/>
        <v>2017</v>
      </c>
      <c r="G1981" s="26">
        <f>VLOOKUP(INDIRECT(CHAR(39)&amp;$A1981&amp;CHAR(39)&amp;"!r2c"&amp;$C1981,0),variables,2,0)</f>
        <v>10808</v>
      </c>
      <c r="H1981" s="29" t="str">
        <f t="array" ref="H1981">IF(AND(G1981&gt;=10861,G1981&lt;=10863),TEXT(INDIRECT(CHAR(39)&amp;$A1981&amp;CHAR(39)&amp;"!r"&amp;$B1981&amp;"c"&amp;$C1981,0),"dd-mmm-yyyy"),(INDIRECT(CHAR(39)&amp;$A1981&amp;CHAR(39)&amp;"!r"&amp;$B1981&amp;"c"&amp;$C1981,0)))</f>
        <v/>
      </c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  <c r="T1981" s="26"/>
      <c r="U1981" s="26"/>
      <c r="V1981" s="26"/>
      <c r="W1981" s="26"/>
      <c r="X1981" s="26"/>
      <c r="Y1981" s="26"/>
      <c r="Z1981" s="26"/>
    </row>
    <row r="1982" ht="13.5" customHeight="1">
      <c r="A1982" s="26" t="s">
        <v>785</v>
      </c>
      <c r="B1982" s="26">
        <f t="shared" si="42"/>
        <v>20</v>
      </c>
      <c r="C1982" s="26">
        <f t="shared" si="11"/>
        <v>70</v>
      </c>
      <c r="D1982" s="26"/>
      <c r="E1982" s="26">
        <f>plan_id</f>
        <v>510</v>
      </c>
      <c r="F1982" s="26">
        <f t="shared" si="1"/>
        <v>2017</v>
      </c>
      <c r="G1982" s="26">
        <f>VLOOKUP(INDIRECT(CHAR(39)&amp;$A1982&amp;CHAR(39)&amp;"!r2c"&amp;$C1982,0),variables,2,0)</f>
        <v>10809</v>
      </c>
      <c r="H1982" s="29" t="str">
        <f t="array" ref="H1982">IF(AND(G1982&gt;=10861,G1982&lt;=10863),TEXT(INDIRECT(CHAR(39)&amp;$A1982&amp;CHAR(39)&amp;"!r"&amp;$B1982&amp;"c"&amp;$C1982,0),"dd-mmm-yyyy"),(INDIRECT(CHAR(39)&amp;$A1982&amp;CHAR(39)&amp;"!r"&amp;$B1982&amp;"c"&amp;$C1982,0)))</f>
        <v/>
      </c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  <c r="T1982" s="26"/>
      <c r="U1982" s="26"/>
      <c r="V1982" s="26"/>
      <c r="W1982" s="26"/>
      <c r="X1982" s="26"/>
      <c r="Y1982" s="26"/>
      <c r="Z1982" s="26"/>
    </row>
    <row r="1983" ht="13.5" customHeight="1">
      <c r="A1983" s="26" t="s">
        <v>785</v>
      </c>
      <c r="B1983" s="26">
        <f t="shared" si="42"/>
        <v>20</v>
      </c>
      <c r="C1983" s="26">
        <f t="shared" si="11"/>
        <v>71</v>
      </c>
      <c r="D1983" s="26"/>
      <c r="E1983" s="26">
        <f>plan_id</f>
        <v>510</v>
      </c>
      <c r="F1983" s="26">
        <f t="shared" si="1"/>
        <v>2017</v>
      </c>
      <c r="G1983" s="26">
        <f>VLOOKUP(INDIRECT(CHAR(39)&amp;$A1983&amp;CHAR(39)&amp;"!r2c"&amp;$C1983,0),variables,2,0)</f>
        <v>10810</v>
      </c>
      <c r="H1983" s="29">
        <f t="array" ref="H1983">IF(AND(G1983&gt;=10861,G1983&lt;=10863),TEXT(INDIRECT(CHAR(39)&amp;$A1983&amp;CHAR(39)&amp;"!r"&amp;$B1983&amp;"c"&amp;$C1983,0),"dd-mmm-yyyy"),(INDIRECT(CHAR(39)&amp;$A1983&amp;CHAR(39)&amp;"!r"&amp;$B1983&amp;"c"&amp;$C1983,0)))</f>
        <v>24539086</v>
      </c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  <c r="T1983" s="26"/>
      <c r="U1983" s="26"/>
      <c r="V1983" s="26"/>
      <c r="W1983" s="26"/>
      <c r="X1983" s="26"/>
      <c r="Y1983" s="26"/>
      <c r="Z1983" s="26"/>
    </row>
    <row r="1984" ht="13.5" customHeight="1">
      <c r="A1984" s="26" t="s">
        <v>785</v>
      </c>
      <c r="B1984" s="26">
        <f t="shared" si="42"/>
        <v>20</v>
      </c>
      <c r="C1984" s="26">
        <f t="shared" si="11"/>
        <v>72</v>
      </c>
      <c r="D1984" s="26"/>
      <c r="E1984" s="26">
        <f>plan_id</f>
        <v>510</v>
      </c>
      <c r="F1984" s="26">
        <f t="shared" si="1"/>
        <v>2017</v>
      </c>
      <c r="G1984" s="26">
        <f>VLOOKUP(INDIRECT(CHAR(39)&amp;$A1984&amp;CHAR(39)&amp;"!r2c"&amp;$C1984,0),variables,2,0)</f>
        <v>10811</v>
      </c>
      <c r="H1984" s="29" t="str">
        <f t="array" ref="H1984">IF(AND(G1984&gt;=10861,G1984&lt;=10863),TEXT(INDIRECT(CHAR(39)&amp;$A1984&amp;CHAR(39)&amp;"!r"&amp;$B1984&amp;"c"&amp;$C1984,0),"dd-mmm-yyyy"),(INDIRECT(CHAR(39)&amp;$A1984&amp;CHAR(39)&amp;"!r"&amp;$B1984&amp;"c"&amp;$C1984,0)))</f>
        <v/>
      </c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  <c r="T1984" s="26"/>
      <c r="U1984" s="26"/>
      <c r="V1984" s="26"/>
      <c r="W1984" s="26"/>
      <c r="X1984" s="26"/>
      <c r="Y1984" s="26"/>
      <c r="Z1984" s="26"/>
    </row>
    <row r="1985" ht="13.5" customHeight="1">
      <c r="A1985" s="26" t="s">
        <v>785</v>
      </c>
      <c r="B1985" s="26">
        <f t="shared" si="42"/>
        <v>20</v>
      </c>
      <c r="C1985" s="26">
        <f t="shared" si="11"/>
        <v>73</v>
      </c>
      <c r="D1985" s="26"/>
      <c r="E1985" s="26">
        <f>plan_id</f>
        <v>510</v>
      </c>
      <c r="F1985" s="26">
        <f t="shared" si="1"/>
        <v>2017</v>
      </c>
      <c r="G1985" s="26">
        <f>VLOOKUP(INDIRECT(CHAR(39)&amp;$A1985&amp;CHAR(39)&amp;"!r2c"&amp;$C1985,0),variables,2,0)</f>
        <v>10812</v>
      </c>
      <c r="H1985" s="29" t="str">
        <f t="array" ref="H1985">IF(AND(G1985&gt;=10861,G1985&lt;=10863),TEXT(INDIRECT(CHAR(39)&amp;$A1985&amp;CHAR(39)&amp;"!r"&amp;$B1985&amp;"c"&amp;$C1985,0),"dd-mmm-yyyy"),(INDIRECT(CHAR(39)&amp;$A1985&amp;CHAR(39)&amp;"!r"&amp;$B1985&amp;"c"&amp;$C1985,0)))</f>
        <v/>
      </c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  <c r="T1985" s="26"/>
      <c r="U1985" s="26"/>
      <c r="V1985" s="26"/>
      <c r="W1985" s="26"/>
      <c r="X1985" s="26"/>
      <c r="Y1985" s="26"/>
      <c r="Z1985" s="26"/>
    </row>
    <row r="1986" ht="13.5" customHeight="1">
      <c r="A1986" s="26" t="s">
        <v>785</v>
      </c>
      <c r="B1986" s="26">
        <f t="shared" si="42"/>
        <v>20</v>
      </c>
      <c r="C1986" s="26">
        <f t="shared" si="11"/>
        <v>74</v>
      </c>
      <c r="D1986" s="26"/>
      <c r="E1986" s="26">
        <f>plan_id</f>
        <v>510</v>
      </c>
      <c r="F1986" s="26">
        <f t="shared" si="1"/>
        <v>2017</v>
      </c>
      <c r="G1986" s="26">
        <f>VLOOKUP(INDIRECT(CHAR(39)&amp;$A1986&amp;CHAR(39)&amp;"!r2c"&amp;$C1986,0),variables,2,0)</f>
        <v>10813</v>
      </c>
      <c r="H1986" s="29" t="str">
        <f t="array" ref="H1986">IF(AND(G1986&gt;=10861,G1986&lt;=10863),TEXT(INDIRECT(CHAR(39)&amp;$A1986&amp;CHAR(39)&amp;"!r"&amp;$B1986&amp;"c"&amp;$C1986,0),"dd-mmm-yyyy"),(INDIRECT(CHAR(39)&amp;$A1986&amp;CHAR(39)&amp;"!r"&amp;$B1986&amp;"c"&amp;$C1986,0)))</f>
        <v/>
      </c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  <c r="T1986" s="26"/>
      <c r="U1986" s="26"/>
      <c r="V1986" s="26"/>
      <c r="W1986" s="26"/>
      <c r="X1986" s="26"/>
      <c r="Y1986" s="26"/>
      <c r="Z1986" s="26"/>
    </row>
    <row r="1987" ht="13.5" customHeight="1">
      <c r="A1987" s="26" t="s">
        <v>785</v>
      </c>
      <c r="B1987" s="26">
        <f t="shared" si="42"/>
        <v>20</v>
      </c>
      <c r="C1987" s="26">
        <f t="shared" si="11"/>
        <v>75</v>
      </c>
      <c r="D1987" s="26"/>
      <c r="E1987" s="26">
        <f>plan_id</f>
        <v>510</v>
      </c>
      <c r="F1987" s="26">
        <f t="shared" si="1"/>
        <v>2017</v>
      </c>
      <c r="G1987" s="26">
        <f>VLOOKUP(INDIRECT(CHAR(39)&amp;$A1987&amp;CHAR(39)&amp;"!r2c"&amp;$C1987,0),variables,2,0)</f>
        <v>10814</v>
      </c>
      <c r="H1987" s="29" t="str">
        <f t="array" ref="H1987">IF(AND(G1987&gt;=10861,G1987&lt;=10863),TEXT(INDIRECT(CHAR(39)&amp;$A1987&amp;CHAR(39)&amp;"!r"&amp;$B1987&amp;"c"&amp;$C1987,0),"dd-mmm-yyyy"),(INDIRECT(CHAR(39)&amp;$A1987&amp;CHAR(39)&amp;"!r"&amp;$B1987&amp;"c"&amp;$C1987,0)))</f>
        <v/>
      </c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  <c r="S1987" s="26"/>
      <c r="T1987" s="26"/>
      <c r="U1987" s="26"/>
      <c r="V1987" s="26"/>
      <c r="W1987" s="26"/>
      <c r="X1987" s="26"/>
      <c r="Y1987" s="26"/>
      <c r="Z1987" s="26"/>
    </row>
    <row r="1988" ht="13.5" customHeight="1">
      <c r="A1988" s="26" t="s">
        <v>785</v>
      </c>
      <c r="B1988" s="26">
        <f t="shared" si="42"/>
        <v>20</v>
      </c>
      <c r="C1988" s="26">
        <f t="shared" si="11"/>
        <v>76</v>
      </c>
      <c r="D1988" s="26"/>
      <c r="E1988" s="26">
        <f>plan_id</f>
        <v>510</v>
      </c>
      <c r="F1988" s="26">
        <f t="shared" si="1"/>
        <v>2017</v>
      </c>
      <c r="G1988" s="26">
        <f>VLOOKUP(INDIRECT(CHAR(39)&amp;$A1988&amp;CHAR(39)&amp;"!r2c"&amp;$C1988,0),variables,2,0)</f>
        <v>10815</v>
      </c>
      <c r="H1988" s="29">
        <f t="array" ref="H1988">IF(AND(G1988&gt;=10861,G1988&lt;=10863),TEXT(INDIRECT(CHAR(39)&amp;$A1988&amp;CHAR(39)&amp;"!r"&amp;$B1988&amp;"c"&amp;$C1988,0),"dd-mmm-yyyy"),(INDIRECT(CHAR(39)&amp;$A1988&amp;CHAR(39)&amp;"!r"&amp;$B1988&amp;"c"&amp;$C1988,0)))</f>
        <v>25597354</v>
      </c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  <c r="S1988" s="26"/>
      <c r="T1988" s="26"/>
      <c r="U1988" s="26"/>
      <c r="V1988" s="26"/>
      <c r="W1988" s="26"/>
      <c r="X1988" s="26"/>
      <c r="Y1988" s="26"/>
      <c r="Z1988" s="26"/>
    </row>
    <row r="1989" ht="13.5" customHeight="1">
      <c r="A1989" s="26" t="s">
        <v>785</v>
      </c>
      <c r="B1989" s="26">
        <f t="shared" si="42"/>
        <v>20</v>
      </c>
      <c r="C1989" s="26">
        <f t="shared" si="11"/>
        <v>77</v>
      </c>
      <c r="D1989" s="26"/>
      <c r="E1989" s="26">
        <f>plan_id</f>
        <v>510</v>
      </c>
      <c r="F1989" s="26">
        <f t="shared" si="1"/>
        <v>2017</v>
      </c>
      <c r="G1989" s="26">
        <f>VLOOKUP(INDIRECT(CHAR(39)&amp;$A1989&amp;CHAR(39)&amp;"!r2c"&amp;$C1989,0),variables,2,0)</f>
        <v>10816</v>
      </c>
      <c r="H1989" s="29">
        <f t="array" ref="H1989">IF(AND(G1989&gt;=10861,G1989&lt;=10863),TEXT(INDIRECT(CHAR(39)&amp;$A1989&amp;CHAR(39)&amp;"!r"&amp;$B1989&amp;"c"&amp;$C1989,0),"dd-mmm-yyyy"),(INDIRECT(CHAR(39)&amp;$A1989&amp;CHAR(39)&amp;"!r"&amp;$B1989&amp;"c"&amp;$C1989,0)))</f>
        <v>29518579</v>
      </c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  <c r="S1989" s="26"/>
      <c r="T1989" s="26"/>
      <c r="U1989" s="26"/>
      <c r="V1989" s="26"/>
      <c r="W1989" s="26"/>
      <c r="X1989" s="26"/>
      <c r="Y1989" s="26"/>
      <c r="Z1989" s="26"/>
    </row>
    <row r="1990" ht="13.5" customHeight="1">
      <c r="A1990" s="26" t="s">
        <v>785</v>
      </c>
      <c r="B1990" s="26">
        <f t="shared" si="42"/>
        <v>20</v>
      </c>
      <c r="C1990" s="26">
        <f t="shared" si="11"/>
        <v>78</v>
      </c>
      <c r="D1990" s="26"/>
      <c r="E1990" s="26">
        <f>plan_id</f>
        <v>510</v>
      </c>
      <c r="F1990" s="26">
        <f t="shared" si="1"/>
        <v>2017</v>
      </c>
      <c r="G1990" s="26">
        <f>VLOOKUP(INDIRECT(CHAR(39)&amp;$A1990&amp;CHAR(39)&amp;"!r2c"&amp;$C1990,0),variables,2,0)</f>
        <v>10817</v>
      </c>
      <c r="H1990" s="29" t="str">
        <f t="array" ref="H1990">IF(AND(G1990&gt;=10861,G1990&lt;=10863),TEXT(INDIRECT(CHAR(39)&amp;$A1990&amp;CHAR(39)&amp;"!r"&amp;$B1990&amp;"c"&amp;$C1990,0),"dd-mmm-yyyy"),(INDIRECT(CHAR(39)&amp;$A1990&amp;CHAR(39)&amp;"!r"&amp;$B1990&amp;"c"&amp;$C1990,0)))</f>
        <v/>
      </c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  <c r="S1990" s="26"/>
      <c r="T1990" s="26"/>
      <c r="U1990" s="26"/>
      <c r="V1990" s="26"/>
      <c r="W1990" s="26"/>
      <c r="X1990" s="26"/>
      <c r="Y1990" s="26"/>
      <c r="Z1990" s="26"/>
    </row>
    <row r="1991" ht="13.5" customHeight="1">
      <c r="A1991" s="26" t="s">
        <v>785</v>
      </c>
      <c r="B1991" s="26">
        <f t="shared" si="42"/>
        <v>20</v>
      </c>
      <c r="C1991" s="26">
        <f t="shared" si="11"/>
        <v>79</v>
      </c>
      <c r="D1991" s="26"/>
      <c r="E1991" s="26">
        <f>plan_id</f>
        <v>510</v>
      </c>
      <c r="F1991" s="26">
        <f t="shared" si="1"/>
        <v>2017</v>
      </c>
      <c r="G1991" s="26">
        <f>VLOOKUP(INDIRECT(CHAR(39)&amp;$A1991&amp;CHAR(39)&amp;"!r2c"&amp;$C1991,0),variables,2,0)</f>
        <v>10818</v>
      </c>
      <c r="H1991" s="29">
        <f t="array" ref="H1991">IF(AND(G1991&gt;=10861,G1991&lt;=10863),TEXT(INDIRECT(CHAR(39)&amp;$A1991&amp;CHAR(39)&amp;"!r"&amp;$B1991&amp;"c"&amp;$C1991,0),"dd-mmm-yyyy"),(INDIRECT(CHAR(39)&amp;$A1991&amp;CHAR(39)&amp;"!r"&amp;$B1991&amp;"c"&amp;$C1991,0)))</f>
        <v>-16627360</v>
      </c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  <c r="S1991" s="26"/>
      <c r="T1991" s="26"/>
      <c r="U1991" s="26"/>
      <c r="V1991" s="26"/>
      <c r="W1991" s="26"/>
      <c r="X1991" s="26"/>
      <c r="Y1991" s="26"/>
      <c r="Z1991" s="26"/>
    </row>
    <row r="1992" ht="13.5" customHeight="1">
      <c r="A1992" s="26" t="s">
        <v>785</v>
      </c>
      <c r="B1992" s="26">
        <f t="shared" si="42"/>
        <v>20</v>
      </c>
      <c r="C1992" s="26">
        <f t="shared" si="11"/>
        <v>80</v>
      </c>
      <c r="D1992" s="26"/>
      <c r="E1992" s="26">
        <f>plan_id</f>
        <v>510</v>
      </c>
      <c r="F1992" s="26">
        <f t="shared" si="1"/>
        <v>2017</v>
      </c>
      <c r="G1992" s="26">
        <f>VLOOKUP(INDIRECT(CHAR(39)&amp;$A1992&amp;CHAR(39)&amp;"!r2c"&amp;$C1992,0),variables,2,0)</f>
        <v>10819</v>
      </c>
      <c r="H1992" s="29">
        <f t="array" ref="H1992">IF(AND(G1992&gt;=10861,G1992&lt;=10863),TEXT(INDIRECT(CHAR(39)&amp;$A1992&amp;CHAR(39)&amp;"!r"&amp;$B1992&amp;"c"&amp;$C1992,0),"dd-mmm-yyyy"),(INDIRECT(CHAR(39)&amp;$A1992&amp;CHAR(39)&amp;"!r"&amp;$B1992&amp;"c"&amp;$C1992,0)))</f>
        <v>32789033</v>
      </c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  <c r="S1992" s="26"/>
      <c r="T1992" s="26"/>
      <c r="U1992" s="26"/>
      <c r="V1992" s="26"/>
      <c r="W1992" s="26"/>
      <c r="X1992" s="26"/>
      <c r="Y1992" s="26"/>
      <c r="Z1992" s="26"/>
    </row>
    <row r="1993" ht="13.5" customHeight="1">
      <c r="A1993" s="26" t="s">
        <v>785</v>
      </c>
      <c r="B1993" s="26">
        <f t="shared" si="42"/>
        <v>20</v>
      </c>
      <c r="C1993" s="26">
        <f t="shared" si="11"/>
        <v>81</v>
      </c>
      <c r="D1993" s="26"/>
      <c r="E1993" s="26">
        <f>plan_id</f>
        <v>510</v>
      </c>
      <c r="F1993" s="26">
        <f t="shared" si="1"/>
        <v>2017</v>
      </c>
      <c r="G1993" s="26">
        <f>VLOOKUP(INDIRECT(CHAR(39)&amp;$A1993&amp;CHAR(39)&amp;"!r2c"&amp;$C1993,0),variables,2,0)</f>
        <v>10820</v>
      </c>
      <c r="H1993" s="29">
        <f t="array" ref="H1993">IF(AND(G1993&gt;=10861,G1993&lt;=10863),TEXT(INDIRECT(CHAR(39)&amp;$A1993&amp;CHAR(39)&amp;"!r"&amp;$B1993&amp;"c"&amp;$C1993,0),"dd-mmm-yyyy"),(INDIRECT(CHAR(39)&amp;$A1993&amp;CHAR(39)&amp;"!r"&amp;$B1993&amp;"c"&amp;$C1993,0)))</f>
        <v>165896422</v>
      </c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  <c r="S1993" s="26"/>
      <c r="T1993" s="26"/>
      <c r="U1993" s="26"/>
      <c r="V1993" s="26"/>
      <c r="W1993" s="26"/>
      <c r="X1993" s="26"/>
      <c r="Y1993" s="26"/>
      <c r="Z1993" s="26"/>
    </row>
    <row r="1994" ht="13.5" customHeight="1">
      <c r="A1994" s="26" t="s">
        <v>785</v>
      </c>
      <c r="B1994" s="26">
        <f t="shared" si="42"/>
        <v>20</v>
      </c>
      <c r="C1994" s="26">
        <f t="shared" si="11"/>
        <v>82</v>
      </c>
      <c r="D1994" s="26"/>
      <c r="E1994" s="26">
        <f>plan_id</f>
        <v>510</v>
      </c>
      <c r="F1994" s="26">
        <f t="shared" si="1"/>
        <v>2017</v>
      </c>
      <c r="G1994" s="26">
        <f>VLOOKUP(INDIRECT(CHAR(39)&amp;$A1994&amp;CHAR(39)&amp;"!r2c"&amp;$C1994,0),variables,2,0)</f>
        <v>10821</v>
      </c>
      <c r="H1994" s="29" t="str">
        <f t="array" ref="H1994">IF(AND(G1994&gt;=10861,G1994&lt;=10863),TEXT(INDIRECT(CHAR(39)&amp;$A1994&amp;CHAR(39)&amp;"!r"&amp;$B1994&amp;"c"&amp;$C1994,0),"dd-mmm-yyyy"),(INDIRECT(CHAR(39)&amp;$A1994&amp;CHAR(39)&amp;"!r"&amp;$B1994&amp;"c"&amp;$C1994,0)))</f>
        <v/>
      </c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  <c r="S1994" s="26"/>
      <c r="T1994" s="26"/>
      <c r="U1994" s="26"/>
      <c r="V1994" s="26"/>
      <c r="W1994" s="26"/>
      <c r="X1994" s="26"/>
      <c r="Y1994" s="26"/>
      <c r="Z1994" s="26"/>
    </row>
    <row r="1995" ht="13.5" customHeight="1">
      <c r="A1995" s="26" t="s">
        <v>785</v>
      </c>
      <c r="B1995" s="26">
        <f t="shared" si="42"/>
        <v>20</v>
      </c>
      <c r="C1995" s="26">
        <f t="shared" si="11"/>
        <v>83</v>
      </c>
      <c r="D1995" s="26"/>
      <c r="E1995" s="26">
        <f>plan_id</f>
        <v>510</v>
      </c>
      <c r="F1995" s="26">
        <f t="shared" si="1"/>
        <v>2017</v>
      </c>
      <c r="G1995" s="26">
        <f>VLOOKUP(INDIRECT(CHAR(39)&amp;$A1995&amp;CHAR(39)&amp;"!r2c"&amp;$C1995,0),variables,2,0)</f>
        <v>10822</v>
      </c>
      <c r="H1995" s="29" t="str">
        <f t="array" ref="H1995">IF(AND(G1995&gt;=10861,G1995&lt;=10863),TEXT(INDIRECT(CHAR(39)&amp;$A1995&amp;CHAR(39)&amp;"!r"&amp;$B1995&amp;"c"&amp;$C1995,0),"dd-mmm-yyyy"),(INDIRECT(CHAR(39)&amp;$A1995&amp;CHAR(39)&amp;"!r"&amp;$B1995&amp;"c"&amp;$C1995,0)))</f>
        <v/>
      </c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  <c r="S1995" s="26"/>
      <c r="T1995" s="26"/>
      <c r="U1995" s="26"/>
      <c r="V1995" s="26"/>
      <c r="W1995" s="26"/>
      <c r="X1995" s="26"/>
      <c r="Y1995" s="26"/>
      <c r="Z1995" s="26"/>
    </row>
    <row r="1996" ht="13.5" customHeight="1">
      <c r="A1996" s="26" t="s">
        <v>785</v>
      </c>
      <c r="B1996" s="26">
        <f t="shared" si="42"/>
        <v>20</v>
      </c>
      <c r="C1996" s="26">
        <f t="shared" si="11"/>
        <v>84</v>
      </c>
      <c r="D1996" s="26"/>
      <c r="E1996" s="26">
        <f>plan_id</f>
        <v>510</v>
      </c>
      <c r="F1996" s="26">
        <f t="shared" si="1"/>
        <v>2017</v>
      </c>
      <c r="G1996" s="26">
        <f>VLOOKUP(INDIRECT(CHAR(39)&amp;$A1996&amp;CHAR(39)&amp;"!r2c"&amp;$C1996,0),variables,2,0)</f>
        <v>10829</v>
      </c>
      <c r="H1996" s="29">
        <f t="array" ref="H1996">IF(AND(G1996&gt;=10861,G1996&lt;=10863),TEXT(INDIRECT(CHAR(39)&amp;$A1996&amp;CHAR(39)&amp;"!r"&amp;$B1996&amp;"c"&amp;$C1996,0),"dd-mmm-yyyy"),(INDIRECT(CHAR(39)&amp;$A1996&amp;CHAR(39)&amp;"!r"&amp;$B1996&amp;"c"&amp;$C1996,0)))</f>
        <v>1917029641</v>
      </c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  <c r="S1996" s="26"/>
      <c r="T1996" s="26"/>
      <c r="U1996" s="26"/>
      <c r="V1996" s="26"/>
      <c r="W1996" s="26"/>
      <c r="X1996" s="26"/>
      <c r="Y1996" s="26"/>
      <c r="Z1996" s="26"/>
    </row>
    <row r="1997" ht="13.5" customHeight="1">
      <c r="A1997" s="26" t="s">
        <v>785</v>
      </c>
      <c r="B1997" s="26">
        <f t="shared" si="42"/>
        <v>20</v>
      </c>
      <c r="C1997" s="26">
        <f t="shared" si="11"/>
        <v>85</v>
      </c>
      <c r="D1997" s="26"/>
      <c r="E1997" s="26">
        <f>plan_id</f>
        <v>510</v>
      </c>
      <c r="F1997" s="26">
        <f t="shared" si="1"/>
        <v>2017</v>
      </c>
      <c r="G1997" s="26">
        <f>VLOOKUP(INDIRECT(CHAR(39)&amp;$A1997&amp;CHAR(39)&amp;"!r2c"&amp;$C1997,0),variables,2,0)</f>
        <v>10823</v>
      </c>
      <c r="H1997" s="29">
        <f t="array" ref="H1997">IF(AND(G1997&gt;=10861,G1997&lt;=10863),TEXT(INDIRECT(CHAR(39)&amp;$A1997&amp;CHAR(39)&amp;"!r"&amp;$B1997&amp;"c"&amp;$C1997,0),"dd-mmm-yyyy"),(INDIRECT(CHAR(39)&amp;$A1997&amp;CHAR(39)&amp;"!r"&amp;$B1997&amp;"c"&amp;$C1997,0)))</f>
        <v>2028716563</v>
      </c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  <c r="S1997" s="26"/>
      <c r="T1997" s="26"/>
      <c r="U1997" s="26"/>
      <c r="V1997" s="26"/>
      <c r="W1997" s="26"/>
      <c r="X1997" s="26"/>
      <c r="Y1997" s="26"/>
      <c r="Z1997" s="26"/>
    </row>
    <row r="1998" ht="13.5" customHeight="1">
      <c r="A1998" s="26" t="s">
        <v>785</v>
      </c>
      <c r="B1998" s="26">
        <f t="shared" si="42"/>
        <v>20</v>
      </c>
      <c r="C1998" s="26">
        <f t="shared" si="11"/>
        <v>86</v>
      </c>
      <c r="D1998" s="26"/>
      <c r="E1998" s="26">
        <f>plan_id</f>
        <v>510</v>
      </c>
      <c r="F1998" s="26">
        <f t="shared" si="1"/>
        <v>2017</v>
      </c>
      <c r="G1998" s="26">
        <f>VLOOKUP(INDIRECT(CHAR(39)&amp;$A1998&amp;CHAR(39)&amp;"!r2c"&amp;$C1998,0),variables,2,0)</f>
        <v>10798</v>
      </c>
      <c r="H1998" s="29">
        <f t="array" ref="H1998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  <c r="S1998" s="26"/>
      <c r="T1998" s="26"/>
      <c r="U1998" s="26"/>
      <c r="V1998" s="26"/>
      <c r="W1998" s="26"/>
      <c r="X1998" s="26"/>
      <c r="Y1998" s="26"/>
      <c r="Z1998" s="26"/>
    </row>
    <row r="1999" ht="13.5" customHeight="1">
      <c r="A1999" s="26" t="s">
        <v>785</v>
      </c>
      <c r="B1999" s="26">
        <f t="shared" si="42"/>
        <v>20</v>
      </c>
      <c r="C1999" s="26">
        <f t="shared" si="11"/>
        <v>87</v>
      </c>
      <c r="D1999" s="26"/>
      <c r="E1999" s="26">
        <f>plan_id</f>
        <v>510</v>
      </c>
      <c r="F1999" s="26">
        <f t="shared" si="1"/>
        <v>2017</v>
      </c>
      <c r="G1999" s="26">
        <f>VLOOKUP(INDIRECT(CHAR(39)&amp;$A1999&amp;CHAR(39)&amp;"!r2c"&amp;$C1999,0),variables,2,0)</f>
        <v>10799</v>
      </c>
      <c r="H1999" s="29" t="str">
        <f t="array" ref="H1999">IF(AND(G1999&gt;=10861,G1999&lt;=10863),TEXT(INDIRECT(CHAR(39)&amp;$A1999&amp;CHAR(39)&amp;"!r"&amp;$B1999&amp;"c"&amp;$C1999,0),"dd-mmm-yyyy"),(INDIRECT(CHAR(39)&amp;$A1999&amp;CHAR(39)&amp;"!r"&amp;$B1999&amp;"c"&amp;$C1999,0)))</f>
        <v/>
      </c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  <c r="S1999" s="26"/>
      <c r="T1999" s="26"/>
      <c r="U1999" s="26"/>
      <c r="V1999" s="26"/>
      <c r="W1999" s="26"/>
      <c r="X1999" s="26"/>
      <c r="Y1999" s="26"/>
      <c r="Z1999" s="26"/>
    </row>
    <row r="2000" ht="13.5" customHeight="1">
      <c r="A2000" s="26" t="s">
        <v>785</v>
      </c>
      <c r="B2000" s="26">
        <f t="shared" si="42"/>
        <v>20</v>
      </c>
      <c r="C2000" s="26">
        <f t="shared" si="11"/>
        <v>88</v>
      </c>
      <c r="D2000" s="26"/>
      <c r="E2000" s="26">
        <f>plan_id</f>
        <v>510</v>
      </c>
      <c r="F2000" s="26">
        <f t="shared" si="1"/>
        <v>2017</v>
      </c>
      <c r="G2000" s="26">
        <f>VLOOKUP(INDIRECT(CHAR(39)&amp;$A2000&amp;CHAR(39)&amp;"!r2c"&amp;$C2000,0),variables,2,0)</f>
        <v>10800</v>
      </c>
      <c r="H2000" s="29" t="str">
        <f t="array" ref="H2000">IF(AND(G2000&gt;=10861,G2000&lt;=10863),TEXT(INDIRECT(CHAR(39)&amp;$A2000&amp;CHAR(39)&amp;"!r"&amp;$B2000&amp;"c"&amp;$C2000,0),"dd-mmm-yyyy"),(INDIRECT(CHAR(39)&amp;$A2000&amp;CHAR(39)&amp;"!r"&amp;$B2000&amp;"c"&amp;$C2000,0)))</f>
        <v/>
      </c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  <c r="S2000" s="26"/>
      <c r="T2000" s="26"/>
      <c r="U2000" s="26"/>
      <c r="V2000" s="26"/>
      <c r="W2000" s="26"/>
      <c r="X2000" s="26"/>
      <c r="Y2000" s="26"/>
      <c r="Z2000" s="26"/>
    </row>
    <row r="2001" ht="13.5" customHeight="1">
      <c r="A2001" s="26" t="s">
        <v>785</v>
      </c>
      <c r="B2001" s="26">
        <f t="shared" si="42"/>
        <v>20</v>
      </c>
      <c r="C2001" s="26">
        <f t="shared" si="11"/>
        <v>89</v>
      </c>
      <c r="D2001" s="26"/>
      <c r="E2001" s="26">
        <f>plan_id</f>
        <v>510</v>
      </c>
      <c r="F2001" s="26">
        <f t="shared" si="1"/>
        <v>2017</v>
      </c>
      <c r="G2001" s="26">
        <f>VLOOKUP(INDIRECT(CHAR(39)&amp;$A2001&amp;CHAR(39)&amp;"!r2c"&amp;$C2001,0),variables,2,0)</f>
        <v>10824</v>
      </c>
      <c r="H2001" s="29" t="str">
        <f t="array" ref="H2001">IF(AND(G2001&gt;=10861,G2001&lt;=10863),TEXT(INDIRECT(CHAR(39)&amp;$A2001&amp;CHAR(39)&amp;"!r"&amp;$B2001&amp;"c"&amp;$C2001,0),"dd-mmm-yyyy"),(INDIRECT(CHAR(39)&amp;$A2001&amp;CHAR(39)&amp;"!r"&amp;$B2001&amp;"c"&amp;$C2001,0)))</f>
        <v/>
      </c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  <c r="S2001" s="26"/>
      <c r="T2001" s="26"/>
      <c r="U2001" s="26"/>
      <c r="V2001" s="26"/>
      <c r="W2001" s="26"/>
      <c r="X2001" s="26"/>
      <c r="Y2001" s="26"/>
      <c r="Z2001" s="26"/>
    </row>
    <row r="2002" ht="13.5" customHeight="1">
      <c r="A2002" s="26" t="s">
        <v>785</v>
      </c>
      <c r="B2002" s="26">
        <f t="shared" si="42"/>
        <v>20</v>
      </c>
      <c r="C2002" s="26">
        <f t="shared" si="11"/>
        <v>90</v>
      </c>
      <c r="D2002" s="26"/>
      <c r="E2002" s="26">
        <f>plan_id</f>
        <v>510</v>
      </c>
      <c r="F2002" s="26">
        <f t="shared" si="1"/>
        <v>2017</v>
      </c>
      <c r="G2002" s="26">
        <f>VLOOKUP(INDIRECT(CHAR(39)&amp;$A2002&amp;CHAR(39)&amp;"!r2c"&amp;$C2002,0),variables,2,0)</f>
        <v>10825</v>
      </c>
      <c r="H2002" s="29">
        <f t="array" ref="H2002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6"/>
      <c r="T2002" s="26"/>
      <c r="U2002" s="26"/>
      <c r="V2002" s="26"/>
      <c r="W2002" s="26"/>
      <c r="X2002" s="26"/>
      <c r="Y2002" s="26"/>
      <c r="Z2002" s="26"/>
    </row>
    <row r="2003" ht="13.5" customHeight="1">
      <c r="A2003" s="26" t="s">
        <v>785</v>
      </c>
      <c r="B2003" s="26">
        <f t="shared" si="42"/>
        <v>20</v>
      </c>
      <c r="C2003" s="26">
        <f t="shared" si="11"/>
        <v>91</v>
      </c>
      <c r="D2003" s="26"/>
      <c r="E2003" s="26">
        <f>plan_id</f>
        <v>510</v>
      </c>
      <c r="F2003" s="26">
        <f t="shared" si="1"/>
        <v>2017</v>
      </c>
      <c r="G2003" s="26">
        <f>VLOOKUP(INDIRECT(CHAR(39)&amp;$A2003&amp;CHAR(39)&amp;"!r2c"&amp;$C2003,0),variables,2,0)</f>
        <v>10826</v>
      </c>
      <c r="H2003" s="29">
        <f t="array" ref="H2003">IF(AND(G2003&gt;=10861,G2003&lt;=10863),TEXT(INDIRECT(CHAR(39)&amp;$A2003&amp;CHAR(39)&amp;"!r"&amp;$B2003&amp;"c"&amp;$C2003,0),"dd-mmm-yyyy"),(INDIRECT(CHAR(39)&amp;$A2003&amp;CHAR(39)&amp;"!r"&amp;$B2003&amp;"c"&amp;$C2003,0)))</f>
        <v>5132737550</v>
      </c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  <c r="S2003" s="26"/>
      <c r="T2003" s="26"/>
      <c r="U2003" s="26"/>
      <c r="V2003" s="26"/>
      <c r="W2003" s="26"/>
      <c r="X2003" s="26"/>
      <c r="Y2003" s="26"/>
      <c r="Z2003" s="26"/>
    </row>
    <row r="2004" ht="13.5" customHeight="1">
      <c r="A2004" s="26" t="s">
        <v>785</v>
      </c>
      <c r="B2004" s="26">
        <f t="shared" si="42"/>
        <v>20</v>
      </c>
      <c r="C2004" s="26">
        <f t="shared" si="11"/>
        <v>92</v>
      </c>
      <c r="D2004" s="26"/>
      <c r="E2004" s="26">
        <f>plan_id</f>
        <v>510</v>
      </c>
      <c r="F2004" s="26">
        <f t="shared" si="1"/>
        <v>2017</v>
      </c>
      <c r="G2004" s="26">
        <f>VLOOKUP(INDIRECT(CHAR(39)&amp;$A2004&amp;CHAR(39)&amp;"!r2c"&amp;$C2004,0),variables,2,0)</f>
        <v>10828</v>
      </c>
      <c r="H2004" s="29">
        <f t="array" ref="H2004">IF(AND(G2004&gt;=10861,G2004&lt;=10863),TEXT(INDIRECT(CHAR(39)&amp;$A2004&amp;CHAR(39)&amp;"!r"&amp;$B2004&amp;"c"&amp;$C2004,0),"dd-mmm-yyyy"),(INDIRECT(CHAR(39)&amp;$A2004&amp;CHAR(39)&amp;"!r"&amp;$B2004&amp;"c"&amp;$C2004,0)))</f>
        <v>177228174</v>
      </c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  <c r="S2004" s="26"/>
      <c r="T2004" s="26"/>
      <c r="U2004" s="26"/>
      <c r="V2004" s="26"/>
      <c r="W2004" s="26"/>
      <c r="X2004" s="26"/>
      <c r="Y2004" s="26"/>
      <c r="Z2004" s="26"/>
    </row>
    <row r="2005" ht="13.5" customHeight="1">
      <c r="A2005" s="26" t="s">
        <v>785</v>
      </c>
      <c r="B2005" s="26">
        <f t="shared" si="42"/>
        <v>20</v>
      </c>
      <c r="C2005" s="26">
        <f t="shared" si="11"/>
        <v>93</v>
      </c>
      <c r="D2005" s="26"/>
      <c r="E2005" s="26">
        <f>plan_id</f>
        <v>510</v>
      </c>
      <c r="F2005" s="26">
        <f t="shared" si="1"/>
        <v>2017</v>
      </c>
      <c r="G2005" s="26">
        <f>VLOOKUP(INDIRECT(CHAR(39)&amp;$A2005&amp;CHAR(39)&amp;"!r2c"&amp;$C2005,0),variables,2,0)</f>
        <v>10827</v>
      </c>
      <c r="H2005" s="28" t="str">
        <f t="array" ref="H2005">IF(AND(G2005&gt;=10861,G2005&lt;=10863),TEXT(INDIRECT(CHAR(39)&amp;$A2005&amp;CHAR(39)&amp;"!r"&amp;$B2005&amp;"c"&amp;$C2005,0),"dd-mmm-yyyy"),(INDIRECT(CHAR(39)&amp;$A2005&amp;CHAR(39)&amp;"!r"&amp;$B2005&amp;"c"&amp;$C2005,0)))</f>
        <v/>
      </c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  <c r="S2005" s="26"/>
      <c r="T2005" s="26"/>
      <c r="U2005" s="26"/>
      <c r="V2005" s="26"/>
      <c r="W2005" s="26"/>
      <c r="X2005" s="26"/>
      <c r="Y2005" s="26"/>
      <c r="Z2005" s="26"/>
    </row>
    <row r="2006" ht="13.5" customHeight="1">
      <c r="A2006" s="26" t="s">
        <v>785</v>
      </c>
      <c r="B2006" s="26">
        <f t="shared" ref="B2006:B2070" si="43">B1941+1</f>
        <v>21</v>
      </c>
      <c r="C2006" s="26">
        <f t="shared" si="11"/>
        <v>3</v>
      </c>
      <c r="D2006" s="26"/>
      <c r="E2006" s="26">
        <f>plan_id</f>
        <v>510</v>
      </c>
      <c r="F2006" s="26">
        <f t="shared" si="1"/>
        <v>2018</v>
      </c>
      <c r="G2006" s="26">
        <f>VLOOKUP(INDIRECT(CHAR(39)&amp;$A2006&amp;CHAR(39)&amp;"!r2c"&amp;$C2006,0),variables,2,0)</f>
        <v>10703</v>
      </c>
      <c r="H2006" s="28">
        <f t="array" ref="H2006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  <c r="S2006" s="26"/>
      <c r="T2006" s="26"/>
      <c r="U2006" s="26"/>
      <c r="V2006" s="26"/>
      <c r="W2006" s="26"/>
      <c r="X2006" s="26"/>
      <c r="Y2006" s="26"/>
      <c r="Z2006" s="26"/>
    </row>
    <row r="2007" ht="13.5" customHeight="1">
      <c r="A2007" s="26" t="s">
        <v>785</v>
      </c>
      <c r="B2007" s="26">
        <f t="shared" si="43"/>
        <v>21</v>
      </c>
      <c r="C2007" s="26">
        <f t="shared" si="11"/>
        <v>4</v>
      </c>
      <c r="D2007" s="26"/>
      <c r="E2007" s="26">
        <f>plan_id</f>
        <v>510</v>
      </c>
      <c r="F2007" s="26">
        <f t="shared" si="1"/>
        <v>2018</v>
      </c>
      <c r="G2007" s="26">
        <f>VLOOKUP(INDIRECT(CHAR(39)&amp;$A2007&amp;CHAR(39)&amp;"!r2c"&amp;$C2007,0),variables,2,0)</f>
        <v>10845</v>
      </c>
      <c r="H2007" s="28" t="str">
        <f t="array" ref="H2007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  <c r="S2007" s="26"/>
      <c r="T2007" s="26"/>
      <c r="U2007" s="26"/>
      <c r="V2007" s="26"/>
      <c r="W2007" s="26"/>
      <c r="X2007" s="26"/>
      <c r="Y2007" s="26"/>
      <c r="Z2007" s="26"/>
    </row>
    <row r="2008" ht="13.5" customHeight="1">
      <c r="A2008" s="26" t="s">
        <v>785</v>
      </c>
      <c r="B2008" s="26">
        <f t="shared" si="43"/>
        <v>21</v>
      </c>
      <c r="C2008" s="26">
        <f t="shared" si="11"/>
        <v>5</v>
      </c>
      <c r="D2008" s="26"/>
      <c r="E2008" s="26">
        <f>plan_id</f>
        <v>510</v>
      </c>
      <c r="F2008" s="26">
        <f t="shared" si="1"/>
        <v>2018</v>
      </c>
      <c r="G2008" s="26">
        <f>VLOOKUP(INDIRECT(CHAR(39)&amp;$A2008&amp;CHAR(39)&amp;"!r2c"&amp;$C2008,0),variables,2,0)</f>
        <v>10924</v>
      </c>
      <c r="H2008" s="31">
        <f t="array" ref="H2008">IF(AND(G2008&gt;=10861,G2008&lt;=10863),TEXT(INDIRECT(CHAR(39)&amp;$A2008&amp;CHAR(39)&amp;"!r"&amp;$B2008&amp;"c"&amp;$C2008,0),"dd-mmm-yyyy"),(INDIRECT(CHAR(39)&amp;$A2008&amp;CHAR(39)&amp;"!r"&amp;$B2008&amp;"c"&amp;$C2008,0)))</f>
        <v>0.1966</v>
      </c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  <c r="S2008" s="26"/>
      <c r="T2008" s="26"/>
      <c r="U2008" s="26"/>
      <c r="V2008" s="26"/>
      <c r="W2008" s="26"/>
      <c r="X2008" s="26"/>
      <c r="Y2008" s="26"/>
      <c r="Z2008" s="26"/>
    </row>
    <row r="2009" ht="13.5" customHeight="1">
      <c r="A2009" s="26" t="s">
        <v>785</v>
      </c>
      <c r="B2009" s="26">
        <f t="shared" si="43"/>
        <v>21</v>
      </c>
      <c r="C2009" s="26">
        <f t="shared" si="11"/>
        <v>6</v>
      </c>
      <c r="D2009" s="26"/>
      <c r="E2009" s="26">
        <f>plan_id</f>
        <v>510</v>
      </c>
      <c r="F2009" s="26">
        <f t="shared" si="1"/>
        <v>2018</v>
      </c>
      <c r="G2009" s="26">
        <f>VLOOKUP(INDIRECT(CHAR(39)&amp;$A2009&amp;CHAR(39)&amp;"!r2c"&amp;$C2009,0),variables,2,0)</f>
        <v>10925</v>
      </c>
      <c r="H2009" s="31">
        <f t="array" ref="H2009">IF(AND(G2009&gt;=10861,G2009&lt;=10863),TEXT(INDIRECT(CHAR(39)&amp;$A2009&amp;CHAR(39)&amp;"!r"&amp;$B2009&amp;"c"&amp;$C2009,0),"dd-mmm-yyyy"),(INDIRECT(CHAR(39)&amp;$A2009&amp;CHAR(39)&amp;"!r"&amp;$B2009&amp;"c"&amp;$C2009,0)))</f>
        <v>0.1066</v>
      </c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  <c r="S2009" s="26"/>
      <c r="T2009" s="26"/>
      <c r="U2009" s="26"/>
      <c r="V2009" s="26"/>
      <c r="W2009" s="26"/>
      <c r="X2009" s="26"/>
      <c r="Y2009" s="26"/>
      <c r="Z2009" s="26"/>
    </row>
    <row r="2010" ht="13.5" customHeight="1">
      <c r="A2010" s="26" t="s">
        <v>785</v>
      </c>
      <c r="B2010" s="26">
        <f t="shared" si="43"/>
        <v>21</v>
      </c>
      <c r="C2010" s="26">
        <f t="shared" si="11"/>
        <v>7</v>
      </c>
      <c r="D2010" s="26"/>
      <c r="E2010" s="26">
        <f>plan_id</f>
        <v>510</v>
      </c>
      <c r="F2010" s="26">
        <f t="shared" si="1"/>
        <v>2018</v>
      </c>
      <c r="G2010" s="26">
        <f>VLOOKUP(INDIRECT(CHAR(39)&amp;$A2010&amp;CHAR(39)&amp;"!r2c"&amp;$C2010,0),variables,2,0)</f>
        <v>10926</v>
      </c>
      <c r="H2010" s="31">
        <f t="array" ref="H2010">IF(AND(G2010&gt;=10861,G2010&lt;=10863),TEXT(INDIRECT(CHAR(39)&amp;$A2010&amp;CHAR(39)&amp;"!r"&amp;$B2010&amp;"c"&amp;$C2010,0),"dd-mmm-yyyy"),(INDIRECT(CHAR(39)&amp;$A2010&amp;CHAR(39)&amp;"!r"&amp;$B2010&amp;"c"&amp;$C2010,0)))</f>
        <v>0.09</v>
      </c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  <c r="S2010" s="26"/>
      <c r="T2010" s="26"/>
      <c r="U2010" s="26"/>
      <c r="V2010" s="26"/>
      <c r="W2010" s="26"/>
      <c r="X2010" s="26"/>
      <c r="Y2010" s="26"/>
      <c r="Z2010" s="26"/>
    </row>
    <row r="2011" ht="13.5" customHeight="1">
      <c r="A2011" s="26" t="s">
        <v>785</v>
      </c>
      <c r="B2011" s="26">
        <f t="shared" si="43"/>
        <v>21</v>
      </c>
      <c r="C2011" s="26">
        <f t="shared" si="11"/>
        <v>8</v>
      </c>
      <c r="D2011" s="26"/>
      <c r="E2011" s="26">
        <f>plan_id</f>
        <v>510</v>
      </c>
      <c r="F2011" s="26">
        <f t="shared" si="1"/>
        <v>2018</v>
      </c>
      <c r="G2011" s="26">
        <f>VLOOKUP(INDIRECT(CHAR(39)&amp;$A2011&amp;CHAR(39)&amp;"!r2c"&amp;$C2011,0),variables,2,0)</f>
        <v>10704</v>
      </c>
      <c r="H2011" s="29">
        <f t="array" ref="H2011">IF(AND(G2011&gt;=10861,G2011&lt;=10863),TEXT(INDIRECT(CHAR(39)&amp;$A2011&amp;CHAR(39)&amp;"!r"&amp;$B2011&amp;"c"&amp;$C2011,0),"dd-mmm-yyyy"),(INDIRECT(CHAR(39)&amp;$A2011&amp;CHAR(39)&amp;"!r"&amp;$B2011&amp;"c"&amp;$C2011,0)))</f>
        <v>6138659864</v>
      </c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  <c r="S2011" s="26"/>
      <c r="T2011" s="26"/>
      <c r="U2011" s="26"/>
      <c r="V2011" s="26"/>
      <c r="W2011" s="26"/>
      <c r="X2011" s="26"/>
      <c r="Y2011" s="26"/>
      <c r="Z2011" s="26"/>
    </row>
    <row r="2012" ht="13.5" customHeight="1">
      <c r="A2012" s="26" t="s">
        <v>785</v>
      </c>
      <c r="B2012" s="26">
        <f t="shared" si="43"/>
        <v>21</v>
      </c>
      <c r="C2012" s="26">
        <f t="shared" si="11"/>
        <v>9</v>
      </c>
      <c r="D2012" s="26"/>
      <c r="E2012" s="26">
        <f>plan_id</f>
        <v>510</v>
      </c>
      <c r="F2012" s="26">
        <f t="shared" si="1"/>
        <v>2018</v>
      </c>
      <c r="G2012" s="26">
        <f>VLOOKUP(INDIRECT(CHAR(39)&amp;$A2012&amp;CHAR(39)&amp;"!r2c"&amp;$C2012,0),variables,2,0)</f>
        <v>10928</v>
      </c>
      <c r="H2012" s="31" t="str">
        <f t="array" ref="H2012">IF(AND(G2012&gt;=10861,G2012&lt;=10863),TEXT(INDIRECT(CHAR(39)&amp;$A2012&amp;CHAR(39)&amp;"!r"&amp;$B2012&amp;"c"&amp;$C2012,0),"dd-mmm-yyyy"),(INDIRECT(CHAR(39)&amp;$A2012&amp;CHAR(39)&amp;"!r"&amp;$B2012&amp;"c"&amp;$C2012,0)))</f>
        <v/>
      </c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  <c r="S2012" s="26"/>
      <c r="T2012" s="26"/>
      <c r="U2012" s="26"/>
      <c r="V2012" s="26"/>
      <c r="W2012" s="26"/>
      <c r="X2012" s="26"/>
      <c r="Y2012" s="26"/>
      <c r="Z2012" s="26"/>
    </row>
    <row r="2013" ht="13.5" customHeight="1">
      <c r="A2013" s="26" t="s">
        <v>785</v>
      </c>
      <c r="B2013" s="26">
        <f t="shared" si="43"/>
        <v>21</v>
      </c>
      <c r="C2013" s="26">
        <f t="shared" si="11"/>
        <v>10</v>
      </c>
      <c r="D2013" s="26"/>
      <c r="E2013" s="26">
        <f>plan_id</f>
        <v>510</v>
      </c>
      <c r="F2013" s="26">
        <f t="shared" si="1"/>
        <v>2018</v>
      </c>
      <c r="G2013" s="26">
        <f>VLOOKUP(INDIRECT(CHAR(39)&amp;$A2013&amp;CHAR(39)&amp;"!r2c"&amp;$C2013,0),variables,2,0)</f>
        <v>10929</v>
      </c>
      <c r="H2013" s="31">
        <f t="array" ref="H2013">IF(AND(G2013&gt;=10861,G2013&lt;=10863),TEXT(INDIRECT(CHAR(39)&amp;$A2013&amp;CHAR(39)&amp;"!r"&amp;$B2013&amp;"c"&amp;$C2013,0),"dd-mmm-yyyy"),(INDIRECT(CHAR(39)&amp;$A2013&amp;CHAR(39)&amp;"!r"&amp;$B2013&amp;"c"&amp;$C2013,0)))</f>
        <v>0.3429</v>
      </c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  <c r="S2013" s="26"/>
      <c r="T2013" s="26"/>
      <c r="U2013" s="26"/>
      <c r="V2013" s="26"/>
      <c r="W2013" s="26"/>
      <c r="X2013" s="26"/>
      <c r="Y2013" s="26"/>
      <c r="Z2013" s="26"/>
    </row>
    <row r="2014" ht="13.5" customHeight="1">
      <c r="A2014" s="26" t="s">
        <v>785</v>
      </c>
      <c r="B2014" s="26">
        <f t="shared" si="43"/>
        <v>21</v>
      </c>
      <c r="C2014" s="26">
        <f t="shared" si="11"/>
        <v>11</v>
      </c>
      <c r="D2014" s="26"/>
      <c r="E2014" s="26">
        <f>plan_id</f>
        <v>510</v>
      </c>
      <c r="F2014" s="26">
        <f t="shared" si="1"/>
        <v>2018</v>
      </c>
      <c r="G2014" s="26">
        <f>VLOOKUP(INDIRECT(CHAR(39)&amp;$A2014&amp;CHAR(39)&amp;"!r2c"&amp;$C2014,0),variables,2,0)</f>
        <v>10930</v>
      </c>
      <c r="H2014" s="31">
        <f t="array" ref="H2014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  <c r="S2014" s="26"/>
      <c r="T2014" s="26"/>
      <c r="U2014" s="26"/>
      <c r="V2014" s="26"/>
      <c r="W2014" s="26"/>
      <c r="X2014" s="26"/>
      <c r="Y2014" s="26"/>
      <c r="Z2014" s="26"/>
    </row>
    <row r="2015" ht="13.5" customHeight="1">
      <c r="A2015" s="26" t="s">
        <v>785</v>
      </c>
      <c r="B2015" s="26">
        <f t="shared" si="43"/>
        <v>21</v>
      </c>
      <c r="C2015" s="26">
        <f t="shared" si="11"/>
        <v>12</v>
      </c>
      <c r="D2015" s="26"/>
      <c r="E2015" s="26">
        <f>plan_id</f>
        <v>510</v>
      </c>
      <c r="F2015" s="26">
        <f t="shared" si="1"/>
        <v>2018</v>
      </c>
      <c r="G2015" s="26">
        <f>VLOOKUP(INDIRECT(CHAR(39)&amp;$A2015&amp;CHAR(39)&amp;"!r2c"&amp;$C2015,0),variables,2,0)</f>
        <v>10705</v>
      </c>
      <c r="H2015" s="29">
        <f t="array" ref="H2015">IF(AND(G2015&gt;=10861,G2015&lt;=10863),TEXT(INDIRECT(CHAR(39)&amp;$A2015&amp;CHAR(39)&amp;"!r"&amp;$B2015&amp;"c"&amp;$C2015,0),"dd-mmm-yyyy"),(INDIRECT(CHAR(39)&amp;$A2015&amp;CHAR(39)&amp;"!r"&amp;$B2015&amp;"c"&amp;$C2015,0)))</f>
        <v>938037245</v>
      </c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  <c r="S2015" s="26"/>
      <c r="T2015" s="26"/>
      <c r="U2015" s="26"/>
      <c r="V2015" s="26"/>
      <c r="W2015" s="26"/>
      <c r="X2015" s="26"/>
      <c r="Y2015" s="26"/>
      <c r="Z2015" s="26"/>
    </row>
    <row r="2016" ht="13.5" customHeight="1">
      <c r="A2016" s="26" t="s">
        <v>785</v>
      </c>
      <c r="B2016" s="26">
        <f t="shared" si="43"/>
        <v>21</v>
      </c>
      <c r="C2016" s="26">
        <f t="shared" si="11"/>
        <v>13</v>
      </c>
      <c r="D2016" s="26"/>
      <c r="E2016" s="26">
        <f>plan_id</f>
        <v>510</v>
      </c>
      <c r="F2016" s="26">
        <f t="shared" si="1"/>
        <v>2018</v>
      </c>
      <c r="G2016" s="26">
        <f>VLOOKUP(INDIRECT(CHAR(39)&amp;$A2016&amp;CHAR(39)&amp;"!r2c"&amp;$C2016,0),variables,2,0)</f>
        <v>10842</v>
      </c>
      <c r="H2016" s="29">
        <f t="array" ref="H2016">IF(AND(G2016&gt;=10861,G2016&lt;=10863),TEXT(INDIRECT(CHAR(39)&amp;$A2016&amp;CHAR(39)&amp;"!r"&amp;$B2016&amp;"c"&amp;$C2016,0),"dd-mmm-yyyy"),(INDIRECT(CHAR(39)&amp;$A2016&amp;CHAR(39)&amp;"!r"&amp;$B2016&amp;"c"&amp;$C2016,0)))</f>
        <v>4813577696</v>
      </c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  <c r="S2016" s="26"/>
      <c r="T2016" s="26"/>
      <c r="U2016" s="26"/>
      <c r="V2016" s="26"/>
      <c r="W2016" s="26"/>
      <c r="X2016" s="26"/>
      <c r="Y2016" s="26"/>
      <c r="Z2016" s="26"/>
    </row>
    <row r="2017" ht="13.5" customHeight="1">
      <c r="A2017" s="26" t="s">
        <v>785</v>
      </c>
      <c r="B2017" s="26">
        <f t="shared" si="43"/>
        <v>21</v>
      </c>
      <c r="C2017" s="26">
        <f t="shared" si="11"/>
        <v>14</v>
      </c>
      <c r="D2017" s="26"/>
      <c r="E2017" s="26">
        <f>plan_id</f>
        <v>510</v>
      </c>
      <c r="F2017" s="26">
        <f t="shared" si="1"/>
        <v>2018</v>
      </c>
      <c r="G2017" s="26">
        <f>VLOOKUP(INDIRECT(CHAR(39)&amp;$A2017&amp;CHAR(39)&amp;"!r2c"&amp;$C2017,0),variables,2,0)</f>
        <v>10843</v>
      </c>
      <c r="H2017" s="31">
        <f t="array" ref="H2017">IF(AND(G2017&gt;=10861,G2017&lt;=10863),TEXT(INDIRECT(CHAR(39)&amp;$A2017&amp;CHAR(39)&amp;"!r"&amp;$B2017&amp;"c"&amp;$C2017,0),"dd-mmm-yyyy"),(INDIRECT(CHAR(39)&amp;$A2017&amp;CHAR(39)&amp;"!r"&amp;$B2017&amp;"c"&amp;$C2017,0)))</f>
        <v>0.1066</v>
      </c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  <c r="S2017" s="26"/>
      <c r="T2017" s="26"/>
      <c r="U2017" s="26"/>
      <c r="V2017" s="26"/>
      <c r="W2017" s="26"/>
      <c r="X2017" s="26"/>
      <c r="Y2017" s="26"/>
      <c r="Z2017" s="26"/>
    </row>
    <row r="2018" ht="13.5" customHeight="1">
      <c r="A2018" s="26" t="s">
        <v>785</v>
      </c>
      <c r="B2018" s="26">
        <f t="shared" si="43"/>
        <v>21</v>
      </c>
      <c r="C2018" s="26">
        <f t="shared" si="11"/>
        <v>15</v>
      </c>
      <c r="D2018" s="26"/>
      <c r="E2018" s="26">
        <f>plan_id</f>
        <v>510</v>
      </c>
      <c r="F2018" s="26">
        <f t="shared" si="1"/>
        <v>2018</v>
      </c>
      <c r="G2018" s="26">
        <f>VLOOKUP(INDIRECT(CHAR(39)&amp;$A2018&amp;CHAR(39)&amp;"!r2c"&amp;$C2018,0),variables,2,0)</f>
        <v>10931</v>
      </c>
      <c r="H2018" s="31" t="str">
        <f t="array" ref="H2018">IF(AND(G2018&gt;=10861,G2018&lt;=10863),TEXT(INDIRECT(CHAR(39)&amp;$A2018&amp;CHAR(39)&amp;"!r"&amp;$B2018&amp;"c"&amp;$C2018,0),"dd-mmm-yyyy"),(INDIRECT(CHAR(39)&amp;$A2018&amp;CHAR(39)&amp;"!r"&amp;$B2018&amp;"c"&amp;$C2018,0)))</f>
        <v/>
      </c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  <c r="S2018" s="26"/>
      <c r="T2018" s="26"/>
      <c r="U2018" s="26"/>
      <c r="V2018" s="26"/>
      <c r="W2018" s="26"/>
      <c r="X2018" s="26"/>
      <c r="Y2018" s="26"/>
      <c r="Z2018" s="26"/>
    </row>
    <row r="2019" ht="13.5" customHeight="1">
      <c r="A2019" s="26" t="s">
        <v>785</v>
      </c>
      <c r="B2019" s="26">
        <f t="shared" si="43"/>
        <v>21</v>
      </c>
      <c r="C2019" s="26">
        <f t="shared" si="11"/>
        <v>16</v>
      </c>
      <c r="D2019" s="26"/>
      <c r="E2019" s="26">
        <f>plan_id</f>
        <v>510</v>
      </c>
      <c r="F2019" s="26">
        <f t="shared" si="1"/>
        <v>2018</v>
      </c>
      <c r="G2019" s="26">
        <f>VLOOKUP(INDIRECT(CHAR(39)&amp;$A2019&amp;CHAR(39)&amp;"!r2c"&amp;$C2019,0),variables,2,0)</f>
        <v>10932</v>
      </c>
      <c r="H2019" s="31" t="str">
        <f t="array" ref="H2019">IF(AND(G2019&gt;=10861,G2019&lt;=10863),TEXT(INDIRECT(CHAR(39)&amp;$A2019&amp;CHAR(39)&amp;"!r"&amp;$B2019&amp;"c"&amp;$C2019,0),"dd-mmm-yyyy"),(INDIRECT(CHAR(39)&amp;$A2019&amp;CHAR(39)&amp;"!r"&amp;$B2019&amp;"c"&amp;$C2019,0)))</f>
        <v/>
      </c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  <c r="S2019" s="26"/>
      <c r="T2019" s="26"/>
      <c r="U2019" s="26"/>
      <c r="V2019" s="26"/>
      <c r="W2019" s="26"/>
      <c r="X2019" s="26"/>
      <c r="Y2019" s="26"/>
      <c r="Z2019" s="26"/>
    </row>
    <row r="2020" ht="13.5" customHeight="1">
      <c r="A2020" s="26" t="s">
        <v>785</v>
      </c>
      <c r="B2020" s="26">
        <f t="shared" si="43"/>
        <v>21</v>
      </c>
      <c r="C2020" s="26">
        <f t="shared" si="11"/>
        <v>17</v>
      </c>
      <c r="D2020" s="26"/>
      <c r="E2020" s="26">
        <f>plan_id</f>
        <v>510</v>
      </c>
      <c r="F2020" s="26">
        <f t="shared" si="1"/>
        <v>2018</v>
      </c>
      <c r="G2020" s="26">
        <f>VLOOKUP(INDIRECT(CHAR(39)&amp;$A2020&amp;CHAR(39)&amp;"!r2c"&amp;$C2020,0),variables,2,0)</f>
        <v>10933</v>
      </c>
      <c r="H2020" s="31">
        <f t="array" ref="H2020">IF(AND(G2020&gt;=10861,G2020&lt;=10863),TEXT(INDIRECT(CHAR(39)&amp;$A2020&amp;CHAR(39)&amp;"!r"&amp;$B2020&amp;"c"&amp;$C2020,0),"dd-mmm-yyyy"),(INDIRECT(CHAR(39)&amp;$A2020&amp;CHAR(39)&amp;"!r"&amp;$B2020&amp;"c"&amp;$C2020,0)))</f>
        <v>0.4494</v>
      </c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  <c r="S2020" s="26"/>
      <c r="T2020" s="26"/>
      <c r="U2020" s="26"/>
      <c r="V2020" s="26"/>
      <c r="W2020" s="26"/>
      <c r="X2020" s="26"/>
      <c r="Y2020" s="26"/>
      <c r="Z2020" s="26"/>
    </row>
    <row r="2021" ht="13.5" customHeight="1">
      <c r="A2021" s="26" t="s">
        <v>785</v>
      </c>
      <c r="B2021" s="26">
        <f t="shared" si="43"/>
        <v>21</v>
      </c>
      <c r="C2021" s="26">
        <f t="shared" si="11"/>
        <v>18</v>
      </c>
      <c r="D2021" s="26"/>
      <c r="E2021" s="26">
        <f>plan_id</f>
        <v>510</v>
      </c>
      <c r="F2021" s="26">
        <f t="shared" si="1"/>
        <v>2018</v>
      </c>
      <c r="G2021" s="26">
        <f>VLOOKUP(INDIRECT(CHAR(39)&amp;$A2021&amp;CHAR(39)&amp;"!r2c"&amp;$C2021,0),variables,2,0)</f>
        <v>10934</v>
      </c>
      <c r="H2021" s="31">
        <f t="array" ref="H2021">IF(AND(G2021&gt;=10861,G2021&lt;=10863),TEXT(INDIRECT(CHAR(39)&amp;$A2021&amp;CHAR(39)&amp;"!r"&amp;$B2021&amp;"c"&amp;$C2021,0),"dd-mmm-yyyy"),(INDIRECT(CHAR(39)&amp;$A2021&amp;CHAR(39)&amp;"!r"&amp;$B2021&amp;"c"&amp;$C2021,0)))</f>
        <v>0.09</v>
      </c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  <c r="S2021" s="26"/>
      <c r="T2021" s="26"/>
      <c r="U2021" s="26"/>
      <c r="V2021" s="26"/>
      <c r="W2021" s="26"/>
      <c r="X2021" s="26"/>
      <c r="Y2021" s="26"/>
      <c r="Z2021" s="26"/>
    </row>
    <row r="2022" ht="13.5" customHeight="1">
      <c r="A2022" s="26" t="s">
        <v>785</v>
      </c>
      <c r="B2022" s="26">
        <f t="shared" si="43"/>
        <v>21</v>
      </c>
      <c r="C2022" s="26">
        <f t="shared" si="11"/>
        <v>19</v>
      </c>
      <c r="D2022" s="26"/>
      <c r="E2022" s="26">
        <f>plan_id</f>
        <v>510</v>
      </c>
      <c r="F2022" s="26">
        <f t="shared" si="1"/>
        <v>2018</v>
      </c>
      <c r="G2022" s="26">
        <f>VLOOKUP(INDIRECT(CHAR(39)&amp;$A2022&amp;CHAR(39)&amp;"!r2c"&amp;$C2022,0),variables,2,0)</f>
        <v>10935</v>
      </c>
      <c r="H2022" s="28" t="str">
        <f t="array" ref="H2022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  <c r="S2022" s="26"/>
      <c r="T2022" s="26"/>
      <c r="U2022" s="26"/>
      <c r="V2022" s="26"/>
      <c r="W2022" s="26"/>
      <c r="X2022" s="26"/>
      <c r="Y2022" s="26"/>
      <c r="Z2022" s="26"/>
    </row>
    <row r="2023" ht="13.5" customHeight="1">
      <c r="A2023" s="26" t="s">
        <v>785</v>
      </c>
      <c r="B2023" s="26">
        <f t="shared" si="43"/>
        <v>21</v>
      </c>
      <c r="C2023" s="26">
        <f t="shared" si="11"/>
        <v>20</v>
      </c>
      <c r="D2023" s="26"/>
      <c r="E2023" s="26">
        <f>plan_id</f>
        <v>510</v>
      </c>
      <c r="F2023" s="26">
        <f t="shared" si="1"/>
        <v>2018</v>
      </c>
      <c r="G2023" s="26">
        <f>VLOOKUP(INDIRECT(CHAR(39)&amp;$A2023&amp;CHAR(39)&amp;"!r2c"&amp;$C2023,0),variables,2,0)</f>
        <v>10937</v>
      </c>
      <c r="H2023" s="31" t="str">
        <f t="array" ref="H2023">IF(AND(G2023&gt;=10861,G2023&lt;=10863),TEXT(INDIRECT(CHAR(39)&amp;$A2023&amp;CHAR(39)&amp;"!r"&amp;$B2023&amp;"c"&amp;$C2023,0),"dd-mmm-yyyy"),(INDIRECT(CHAR(39)&amp;$A2023&amp;CHAR(39)&amp;"!r"&amp;$B2023&amp;"c"&amp;$C2023,0)))</f>
        <v/>
      </c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  <c r="S2023" s="26"/>
      <c r="T2023" s="26"/>
      <c r="U2023" s="26"/>
      <c r="V2023" s="26"/>
      <c r="W2023" s="26"/>
      <c r="X2023" s="26"/>
      <c r="Y2023" s="26"/>
      <c r="Z2023" s="26"/>
    </row>
    <row r="2024" ht="13.5" customHeight="1">
      <c r="A2024" s="26" t="s">
        <v>785</v>
      </c>
      <c r="B2024" s="26">
        <f t="shared" si="43"/>
        <v>21</v>
      </c>
      <c r="C2024" s="26">
        <f t="shared" si="11"/>
        <v>21</v>
      </c>
      <c r="D2024" s="26"/>
      <c r="E2024" s="26">
        <f>plan_id</f>
        <v>510</v>
      </c>
      <c r="F2024" s="26">
        <f t="shared" si="1"/>
        <v>2018</v>
      </c>
      <c r="G2024" s="26">
        <f>VLOOKUP(INDIRECT(CHAR(39)&amp;$A2024&amp;CHAR(39)&amp;"!r2c"&amp;$C2024,0),variables,2,0)</f>
        <v>10938</v>
      </c>
      <c r="H2024" s="31" t="str">
        <f t="array" ref="H2024">IF(AND(G2024&gt;=10861,G2024&lt;=10863),TEXT(INDIRECT(CHAR(39)&amp;$A2024&amp;CHAR(39)&amp;"!r"&amp;$B2024&amp;"c"&amp;$C2024,0),"dd-mmm-yyyy"),(INDIRECT(CHAR(39)&amp;$A2024&amp;CHAR(39)&amp;"!r"&amp;$B2024&amp;"c"&amp;$C2024,0)))</f>
        <v/>
      </c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  <c r="S2024" s="26"/>
      <c r="T2024" s="26"/>
      <c r="U2024" s="26"/>
      <c r="V2024" s="26"/>
      <c r="W2024" s="26"/>
      <c r="X2024" s="26"/>
      <c r="Y2024" s="26"/>
      <c r="Z2024" s="26"/>
    </row>
    <row r="2025" ht="13.5" customHeight="1">
      <c r="A2025" s="26" t="s">
        <v>785</v>
      </c>
      <c r="B2025" s="26">
        <f t="shared" si="43"/>
        <v>21</v>
      </c>
      <c r="C2025" s="26">
        <f t="shared" si="11"/>
        <v>22</v>
      </c>
      <c r="D2025" s="26"/>
      <c r="E2025" s="26">
        <f>plan_id</f>
        <v>510</v>
      </c>
      <c r="F2025" s="26">
        <f t="shared" si="1"/>
        <v>2018</v>
      </c>
      <c r="G2025" s="26">
        <f>VLOOKUP(INDIRECT(CHAR(39)&amp;$A2025&amp;CHAR(39)&amp;"!r2c"&amp;$C2025,0),variables,2,0)</f>
        <v>11007</v>
      </c>
      <c r="H2025" s="28" t="str">
        <f t="array" ref="H2025">IF(AND(G2025&gt;=10861,G2025&lt;=10863),TEXT(INDIRECT(CHAR(39)&amp;$A2025&amp;CHAR(39)&amp;"!r"&amp;$B2025&amp;"c"&amp;$C2025,0),"dd-mmm-yyyy"),(INDIRECT(CHAR(39)&amp;$A2025&amp;CHAR(39)&amp;"!r"&amp;$B2025&amp;"c"&amp;$C2025,0)))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  <c r="S2025" s="26"/>
      <c r="T2025" s="26"/>
      <c r="U2025" s="26"/>
      <c r="V2025" s="26"/>
      <c r="W2025" s="26"/>
      <c r="X2025" s="26"/>
      <c r="Y2025" s="26"/>
      <c r="Z2025" s="26"/>
    </row>
    <row r="2026" ht="13.5" customHeight="1">
      <c r="A2026" s="26" t="s">
        <v>785</v>
      </c>
      <c r="B2026" s="26">
        <f t="shared" si="43"/>
        <v>21</v>
      </c>
      <c r="C2026" s="26">
        <f t="shared" si="11"/>
        <v>23</v>
      </c>
      <c r="D2026" s="26"/>
      <c r="E2026" s="26">
        <f>plan_id</f>
        <v>510</v>
      </c>
      <c r="F2026" s="26">
        <f t="shared" si="1"/>
        <v>2018</v>
      </c>
      <c r="G2026" s="26">
        <f>VLOOKUP(INDIRECT(CHAR(39)&amp;$A2026&amp;CHAR(39)&amp;"!r2c"&amp;$C2026,0),variables,2,0)</f>
        <v>10941</v>
      </c>
      <c r="H2026" s="28" t="str">
        <f t="array" ref="H2026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  <c r="S2026" s="26"/>
      <c r="T2026" s="26"/>
      <c r="U2026" s="26"/>
      <c r="V2026" s="26"/>
      <c r="W2026" s="26"/>
      <c r="X2026" s="26"/>
      <c r="Y2026" s="26"/>
      <c r="Z2026" s="26"/>
    </row>
    <row r="2027" ht="13.5" customHeight="1">
      <c r="A2027" s="26" t="s">
        <v>785</v>
      </c>
      <c r="B2027" s="26">
        <f t="shared" si="43"/>
        <v>21</v>
      </c>
      <c r="C2027" s="26">
        <f t="shared" si="11"/>
        <v>24</v>
      </c>
      <c r="D2027" s="26"/>
      <c r="E2027" s="26">
        <f>plan_id</f>
        <v>510</v>
      </c>
      <c r="F2027" s="26">
        <f t="shared" si="1"/>
        <v>2018</v>
      </c>
      <c r="G2027" s="26">
        <f>VLOOKUP(INDIRECT(CHAR(39)&amp;$A2027&amp;CHAR(39)&amp;"!r2c"&amp;$C2027,0),variables,2,0)</f>
        <v>10942</v>
      </c>
      <c r="H2027" s="28" t="str">
        <f t="array" ref="H2027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  <c r="S2027" s="26"/>
      <c r="T2027" s="26"/>
      <c r="U2027" s="26"/>
      <c r="V2027" s="26"/>
      <c r="W2027" s="26"/>
      <c r="X2027" s="26"/>
      <c r="Y2027" s="26"/>
      <c r="Z2027" s="26"/>
    </row>
    <row r="2028" ht="13.5" customHeight="1">
      <c r="A2028" s="26" t="s">
        <v>785</v>
      </c>
      <c r="B2028" s="26">
        <f t="shared" si="43"/>
        <v>21</v>
      </c>
      <c r="C2028" s="26">
        <f t="shared" si="11"/>
        <v>25</v>
      </c>
      <c r="D2028" s="26"/>
      <c r="E2028" s="26">
        <f>plan_id</f>
        <v>510</v>
      </c>
      <c r="F2028" s="26">
        <f t="shared" si="1"/>
        <v>2018</v>
      </c>
      <c r="G2028" s="26">
        <f>VLOOKUP(INDIRECT(CHAR(39)&amp;$A2028&amp;CHAR(39)&amp;"!r2c"&amp;$C2028,0),variables,2,0)</f>
        <v>10701</v>
      </c>
      <c r="H2028" s="31" t="str">
        <f t="array" ref="H2028">IF(AND(G2028&gt;=10861,G2028&lt;=10863),TEXT(INDIRECT(CHAR(39)&amp;$A2028&amp;CHAR(39)&amp;"!r"&amp;$B2028&amp;"c"&amp;$C2028,0),"dd-mmm-yyyy"),(INDIRECT(CHAR(39)&amp;$A2028&amp;CHAR(39)&amp;"!r"&amp;$B2028&amp;"c"&amp;$C2028,0)))</f>
        <v>Tier 1: 3.00% compounded, Tier 2: 1.25% not compounded (lesser of 3% or 1/2 CPI increase, but not less than zero)</v>
      </c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6"/>
      <c r="T2028" s="26"/>
      <c r="U2028" s="26"/>
      <c r="V2028" s="26"/>
      <c r="W2028" s="26"/>
      <c r="X2028" s="26"/>
      <c r="Y2028" s="26"/>
      <c r="Z2028" s="26"/>
    </row>
    <row r="2029" ht="13.5" customHeight="1">
      <c r="A2029" s="26" t="s">
        <v>785</v>
      </c>
      <c r="B2029" s="26">
        <f t="shared" si="43"/>
        <v>21</v>
      </c>
      <c r="C2029" s="26">
        <f t="shared" si="11"/>
        <v>26</v>
      </c>
      <c r="D2029" s="26"/>
      <c r="E2029" s="26">
        <f>plan_id</f>
        <v>510</v>
      </c>
      <c r="F2029" s="26">
        <f t="shared" si="1"/>
        <v>2018</v>
      </c>
      <c r="G2029" s="26">
        <f>VLOOKUP(INDIRECT(CHAR(39)&amp;$A2029&amp;CHAR(39)&amp;"!r2c"&amp;$C2029,0),variables,2,0)</f>
        <v>10702</v>
      </c>
      <c r="H2029" s="31" t="str">
        <f t="array" ref="H2029">IF(AND(G2029&gt;=10861,G2029&lt;=10863),TEXT(INDIRECT(CHAR(39)&amp;$A2029&amp;CHAR(39)&amp;"!r"&amp;$B2029&amp;"c"&amp;$C2029,0),"dd-mmm-yyyy"),(INDIRECT(CHAR(39)&amp;$A2029&amp;CHAR(39)&amp;"!r"&amp;$B2029&amp;"c"&amp;$C2029,0)))</f>
        <v/>
      </c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  <c r="S2029" s="26"/>
      <c r="T2029" s="26"/>
      <c r="U2029" s="26"/>
      <c r="V2029" s="26"/>
      <c r="W2029" s="26"/>
      <c r="X2029" s="26"/>
      <c r="Y2029" s="26"/>
      <c r="Z2029" s="26"/>
    </row>
    <row r="2030" ht="13.5" customHeight="1">
      <c r="A2030" s="26" t="s">
        <v>785</v>
      </c>
      <c r="B2030" s="26">
        <f t="shared" si="43"/>
        <v>21</v>
      </c>
      <c r="C2030" s="26">
        <f t="shared" si="11"/>
        <v>27</v>
      </c>
      <c r="D2030" s="26"/>
      <c r="E2030" s="26">
        <f>plan_id</f>
        <v>510</v>
      </c>
      <c r="F2030" s="26">
        <f t="shared" si="1"/>
        <v>2018</v>
      </c>
      <c r="G2030" s="26">
        <f>VLOOKUP(INDIRECT(CHAR(39)&amp;$A2030&amp;CHAR(39)&amp;"!r2c"&amp;$C2030,0),variables,2,0)</f>
        <v>10943</v>
      </c>
      <c r="H2030" s="31" t="str">
        <f t="array" ref="H2030">IF(AND(G2030&gt;=10861,G2030&lt;=10863),TEXT(INDIRECT(CHAR(39)&amp;$A2030&amp;CHAR(39)&amp;"!r"&amp;$B2030&amp;"c"&amp;$C2030,0),"dd-mmm-yyyy"),(INDIRECT(CHAR(39)&amp;$A2030&amp;CHAR(39)&amp;"!r"&amp;$B2030&amp;"c"&amp;$C2030,0)))</f>
        <v/>
      </c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  <c r="S2030" s="26"/>
      <c r="T2030" s="26"/>
      <c r="U2030" s="26"/>
      <c r="V2030" s="26"/>
      <c r="W2030" s="26"/>
      <c r="X2030" s="26"/>
      <c r="Y2030" s="26"/>
      <c r="Z2030" s="26"/>
    </row>
    <row r="2031" ht="13.5" customHeight="1">
      <c r="A2031" s="26" t="s">
        <v>785</v>
      </c>
      <c r="B2031" s="26">
        <f t="shared" si="43"/>
        <v>21</v>
      </c>
      <c r="C2031" s="26">
        <f t="shared" si="11"/>
        <v>28</v>
      </c>
      <c r="D2031" s="26"/>
      <c r="E2031" s="26">
        <f>plan_id</f>
        <v>510</v>
      </c>
      <c r="F2031" s="26">
        <f t="shared" si="1"/>
        <v>2018</v>
      </c>
      <c r="G2031" s="26">
        <f>VLOOKUP(INDIRECT(CHAR(39)&amp;$A2031&amp;CHAR(39)&amp;"!r2c"&amp;$C2031,0),variables,2,0)</f>
        <v>10944</v>
      </c>
      <c r="H2031" s="28" t="str">
        <f t="array" ref="H203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  <c r="S2031" s="26"/>
      <c r="T2031" s="26"/>
      <c r="U2031" s="26"/>
      <c r="V2031" s="26"/>
      <c r="W2031" s="26"/>
      <c r="X2031" s="26"/>
      <c r="Y2031" s="26"/>
      <c r="Z2031" s="26"/>
    </row>
    <row r="2032" ht="13.5" customHeight="1">
      <c r="A2032" s="26" t="s">
        <v>785</v>
      </c>
      <c r="B2032" s="26">
        <f t="shared" si="43"/>
        <v>21</v>
      </c>
      <c r="C2032" s="26">
        <f t="shared" si="11"/>
        <v>29</v>
      </c>
      <c r="D2032" s="26"/>
      <c r="E2032" s="26">
        <f>plan_id</f>
        <v>510</v>
      </c>
      <c r="F2032" s="26">
        <f t="shared" si="1"/>
        <v>2018</v>
      </c>
      <c r="G2032" s="26">
        <f>VLOOKUP(INDIRECT(CHAR(39)&amp;$A2032&amp;CHAR(39)&amp;"!r2c"&amp;$C2032,0),variables,2,0)</f>
        <v>10945</v>
      </c>
      <c r="H2032" s="28" t="str">
        <f t="array" ref="H2032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  <c r="S2032" s="26"/>
      <c r="T2032" s="26"/>
      <c r="U2032" s="26"/>
      <c r="V2032" s="26"/>
      <c r="W2032" s="26"/>
      <c r="X2032" s="26"/>
      <c r="Y2032" s="26"/>
      <c r="Z2032" s="26"/>
    </row>
    <row r="2033" ht="13.5" customHeight="1">
      <c r="A2033" s="26" t="s">
        <v>785</v>
      </c>
      <c r="B2033" s="26">
        <f t="shared" si="43"/>
        <v>21</v>
      </c>
      <c r="C2033" s="26">
        <f t="shared" si="11"/>
        <v>30</v>
      </c>
      <c r="D2033" s="26"/>
      <c r="E2033" s="26">
        <f>plan_id</f>
        <v>510</v>
      </c>
      <c r="F2033" s="26">
        <f t="shared" si="1"/>
        <v>2018</v>
      </c>
      <c r="G2033" s="26">
        <f>VLOOKUP(INDIRECT(CHAR(39)&amp;$A2033&amp;CHAR(39)&amp;"!r2c"&amp;$C2033,0),variables,2,0)</f>
        <v>10947</v>
      </c>
      <c r="H2033" s="28" t="str">
        <f t="array" ref="H2033">IF(AND(G2033&gt;=10861,G2033&lt;=10863),TEXT(INDIRECT(CHAR(39)&amp;$A2033&amp;CHAR(39)&amp;"!r"&amp;$B2033&amp;"c"&amp;$C2033,0),"dd-mmm-yyyy"),(INDIRECT(CHAR(39)&amp;$A2033&amp;CHAR(39)&amp;"!r"&amp;$B2033&amp;"c"&amp;$C2033,0)))</f>
        <v/>
      </c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  <c r="S2033" s="26"/>
      <c r="T2033" s="26"/>
      <c r="U2033" s="26"/>
      <c r="V2033" s="26"/>
      <c r="W2033" s="26"/>
      <c r="X2033" s="26"/>
      <c r="Y2033" s="26"/>
      <c r="Z2033" s="26"/>
    </row>
    <row r="2034" ht="13.5" customHeight="1">
      <c r="A2034" s="26" t="s">
        <v>785</v>
      </c>
      <c r="B2034" s="26">
        <f t="shared" si="43"/>
        <v>21</v>
      </c>
      <c r="C2034" s="26">
        <f t="shared" si="11"/>
        <v>31</v>
      </c>
      <c r="D2034" s="26"/>
      <c r="E2034" s="26">
        <f>plan_id</f>
        <v>510</v>
      </c>
      <c r="F2034" s="26">
        <f t="shared" si="1"/>
        <v>2018</v>
      </c>
      <c r="G2034" s="26">
        <f>VLOOKUP(INDIRECT(CHAR(39)&amp;$A2034&amp;CHAR(39)&amp;"!r2c"&amp;$C2034,0),variables,2,0)</f>
        <v>10948</v>
      </c>
      <c r="H2034" s="28" t="str">
        <f t="array" ref="H2034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  <c r="S2034" s="26"/>
      <c r="T2034" s="26"/>
      <c r="U2034" s="26"/>
      <c r="V2034" s="26"/>
      <c r="W2034" s="26"/>
      <c r="X2034" s="26"/>
      <c r="Y2034" s="26"/>
      <c r="Z2034" s="26"/>
    </row>
    <row r="2035" ht="13.5" customHeight="1">
      <c r="A2035" s="26" t="s">
        <v>785</v>
      </c>
      <c r="B2035" s="26">
        <f t="shared" si="43"/>
        <v>21</v>
      </c>
      <c r="C2035" s="26">
        <f t="shared" si="11"/>
        <v>32</v>
      </c>
      <c r="D2035" s="26"/>
      <c r="E2035" s="26">
        <f>plan_id</f>
        <v>510</v>
      </c>
      <c r="F2035" s="26">
        <f t="shared" si="1"/>
        <v>2018</v>
      </c>
      <c r="G2035" s="26">
        <f>VLOOKUP(INDIRECT(CHAR(39)&amp;$A2035&amp;CHAR(39)&amp;"!r2c"&amp;$C2035,0),variables,2,0)</f>
        <v>10949</v>
      </c>
      <c r="H2035" s="28" t="str">
        <f t="array" ref="H2035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  <c r="S2035" s="26"/>
      <c r="T2035" s="26"/>
      <c r="U2035" s="26"/>
      <c r="V2035" s="26"/>
      <c r="W2035" s="26"/>
      <c r="X2035" s="26"/>
      <c r="Y2035" s="26"/>
      <c r="Z2035" s="26"/>
    </row>
    <row r="2036" ht="13.5" customHeight="1">
      <c r="A2036" s="26" t="s">
        <v>785</v>
      </c>
      <c r="B2036" s="26">
        <f t="shared" si="43"/>
        <v>21</v>
      </c>
      <c r="C2036" s="26">
        <f t="shared" si="11"/>
        <v>33</v>
      </c>
      <c r="D2036" s="26"/>
      <c r="E2036" s="26">
        <f>plan_id</f>
        <v>510</v>
      </c>
      <c r="F2036" s="26">
        <f t="shared" si="1"/>
        <v>2018</v>
      </c>
      <c r="G2036" s="26">
        <f>VLOOKUP(INDIRECT(CHAR(39)&amp;$A2036&amp;CHAR(39)&amp;"!r2c"&amp;$C2036,0),variables,2,0)</f>
        <v>10951</v>
      </c>
      <c r="H2036" s="28" t="str">
        <f t="array" ref="H2036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  <c r="S2036" s="26"/>
      <c r="T2036" s="26"/>
      <c r="U2036" s="26"/>
      <c r="V2036" s="26"/>
      <c r="W2036" s="26"/>
      <c r="X2036" s="26"/>
      <c r="Y2036" s="26"/>
      <c r="Z2036" s="26"/>
    </row>
    <row r="2037" ht="13.5" customHeight="1">
      <c r="A2037" s="26" t="s">
        <v>785</v>
      </c>
      <c r="B2037" s="26">
        <f t="shared" si="43"/>
        <v>21</v>
      </c>
      <c r="C2037" s="26">
        <f t="shared" si="11"/>
        <v>34</v>
      </c>
      <c r="D2037" s="26"/>
      <c r="E2037" s="26">
        <f>plan_id</f>
        <v>510</v>
      </c>
      <c r="F2037" s="26">
        <f t="shared" si="1"/>
        <v>2018</v>
      </c>
      <c r="G2037" s="26">
        <f>VLOOKUP(INDIRECT(CHAR(39)&amp;$A2037&amp;CHAR(39)&amp;"!r2c"&amp;$C2037,0),variables,2,0)</f>
        <v>10950</v>
      </c>
      <c r="H2037" s="28" t="str">
        <f t="array" ref="H2037">IF(AND(G2037&gt;=10861,G2037&lt;=10863),TEXT(INDIRECT(CHAR(39)&amp;$A2037&amp;CHAR(39)&amp;"!r"&amp;$B2037&amp;"c"&amp;$C2037,0),"dd-mmm-yyyy"),(INDIRECT(CHAR(39)&amp;$A2037&amp;CHAR(39)&amp;"!r"&amp;$B2037&amp;"c"&amp;$C2037,0)))</f>
        <v/>
      </c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  <c r="S2037" s="26"/>
      <c r="T2037" s="26"/>
      <c r="U2037" s="26"/>
      <c r="V2037" s="26"/>
      <c r="W2037" s="26"/>
      <c r="X2037" s="26"/>
      <c r="Y2037" s="26"/>
      <c r="Z2037" s="26"/>
    </row>
    <row r="2038" ht="13.5" customHeight="1">
      <c r="A2038" s="26" t="s">
        <v>785</v>
      </c>
      <c r="B2038" s="26">
        <f t="shared" si="43"/>
        <v>21</v>
      </c>
      <c r="C2038" s="26">
        <f t="shared" si="11"/>
        <v>35</v>
      </c>
      <c r="D2038" s="26"/>
      <c r="E2038" s="26">
        <f>plan_id</f>
        <v>510</v>
      </c>
      <c r="F2038" s="26">
        <f t="shared" si="1"/>
        <v>2018</v>
      </c>
      <c r="G2038" s="26">
        <f>VLOOKUP(INDIRECT(CHAR(39)&amp;$A2038&amp;CHAR(39)&amp;"!r2c"&amp;$C2038,0),variables,2,0)</f>
        <v>10954</v>
      </c>
      <c r="H2038" s="31">
        <f t="array" ref="H2038">IF(AND(G2038&gt;=10861,G2038&lt;=10863),TEXT(INDIRECT(CHAR(39)&amp;$A2038&amp;CHAR(39)&amp;"!r"&amp;$B2038&amp;"c"&amp;$C2038,0),"dd-mmm-yyyy"),(INDIRECT(CHAR(39)&amp;$A2038&amp;CHAR(39)&amp;"!r"&amp;$B2038&amp;"c"&amp;$C2038,0)))</f>
        <v>0.025</v>
      </c>
      <c r="I2038" s="26"/>
      <c r="J2038" s="26"/>
      <c r="K2038" s="26"/>
      <c r="L2038" s="26"/>
      <c r="M2038" s="26"/>
      <c r="N2038" s="26"/>
      <c r="O2038" s="26"/>
      <c r="P2038" s="26"/>
      <c r="Q2038" s="26"/>
      <c r="R2038" s="26"/>
      <c r="S2038" s="26"/>
      <c r="T2038" s="26"/>
      <c r="U2038" s="26"/>
      <c r="V2038" s="26"/>
      <c r="W2038" s="26"/>
      <c r="X2038" s="26"/>
      <c r="Y2038" s="26"/>
      <c r="Z2038" s="26"/>
    </row>
    <row r="2039" ht="13.5" customHeight="1">
      <c r="A2039" s="26" t="s">
        <v>785</v>
      </c>
      <c r="B2039" s="26">
        <f t="shared" si="43"/>
        <v>21</v>
      </c>
      <c r="C2039" s="26">
        <f t="shared" si="11"/>
        <v>36</v>
      </c>
      <c r="D2039" s="26"/>
      <c r="E2039" s="26">
        <f>plan_id</f>
        <v>510</v>
      </c>
      <c r="F2039" s="26">
        <f t="shared" si="1"/>
        <v>2018</v>
      </c>
      <c r="G2039" s="26">
        <f>VLOOKUP(INDIRECT(CHAR(39)&amp;$A2039&amp;CHAR(39)&amp;"!r2c"&amp;$C2039,0),variables,2,0)</f>
        <v>10955</v>
      </c>
      <c r="H2039" s="31">
        <f t="array" ref="H2039">IF(AND(G2039&gt;=10861,G2039&lt;=10863),TEXT(INDIRECT(CHAR(39)&amp;$A2039&amp;CHAR(39)&amp;"!r"&amp;$B2039&amp;"c"&amp;$C2039,0),"dd-mmm-yyyy"),(INDIRECT(CHAR(39)&amp;$A2039&amp;CHAR(39)&amp;"!r"&amp;$B2039&amp;"c"&amp;$C2039,0)))</f>
        <v>0.07</v>
      </c>
      <c r="I2039" s="26"/>
      <c r="J2039" s="26"/>
      <c r="K2039" s="26"/>
      <c r="L2039" s="26"/>
      <c r="M2039" s="26"/>
      <c r="N2039" s="26"/>
      <c r="O2039" s="26"/>
      <c r="P2039" s="26"/>
      <c r="Q2039" s="26"/>
      <c r="R2039" s="26"/>
      <c r="S2039" s="26"/>
      <c r="T2039" s="26"/>
      <c r="U2039" s="26"/>
      <c r="V2039" s="26"/>
      <c r="W2039" s="26"/>
      <c r="X2039" s="26"/>
      <c r="Y2039" s="26"/>
      <c r="Z2039" s="26"/>
    </row>
    <row r="2040" ht="13.5" customHeight="1">
      <c r="A2040" s="26" t="s">
        <v>785</v>
      </c>
      <c r="B2040" s="26">
        <f t="shared" si="43"/>
        <v>21</v>
      </c>
      <c r="C2040" s="26">
        <f t="shared" si="11"/>
        <v>37</v>
      </c>
      <c r="D2040" s="26"/>
      <c r="E2040" s="26">
        <f>plan_id</f>
        <v>510</v>
      </c>
      <c r="F2040" s="26">
        <f t="shared" si="1"/>
        <v>2018</v>
      </c>
      <c r="G2040" s="26">
        <f>VLOOKUP(INDIRECT(CHAR(39)&amp;$A2040&amp;CHAR(39)&amp;"!r2c"&amp;$C2040,0),variables,2,0)</f>
        <v>10956</v>
      </c>
      <c r="H2040" s="31">
        <f t="array" ref="H2040">IF(AND(G2040&gt;=10861,G2040&lt;=10863),TEXT(INDIRECT(CHAR(39)&amp;$A2040&amp;CHAR(39)&amp;"!r"&amp;$B2040&amp;"c"&amp;$C2040,0),"dd-mmm-yyyy"),(INDIRECT(CHAR(39)&amp;$A2040&amp;CHAR(39)&amp;"!r"&amp;$B2040&amp;"c"&amp;$C2040,0)))</f>
        <v>0.02</v>
      </c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  <c r="S2040" s="26"/>
      <c r="T2040" s="26"/>
      <c r="U2040" s="26"/>
      <c r="V2040" s="26"/>
      <c r="W2040" s="26"/>
      <c r="X2040" s="26"/>
      <c r="Y2040" s="26"/>
      <c r="Z2040" s="26"/>
    </row>
    <row r="2041" ht="13.5" customHeight="1">
      <c r="A2041" s="26" t="s">
        <v>785</v>
      </c>
      <c r="B2041" s="26">
        <f t="shared" si="43"/>
        <v>21</v>
      </c>
      <c r="C2041" s="26">
        <f t="shared" si="11"/>
        <v>38</v>
      </c>
      <c r="D2041" s="26"/>
      <c r="E2041" s="26">
        <f>plan_id</f>
        <v>510</v>
      </c>
      <c r="F2041" s="26">
        <f t="shared" si="1"/>
        <v>2018</v>
      </c>
      <c r="G2041" s="26">
        <f>VLOOKUP(INDIRECT(CHAR(39)&amp;$A2041&amp;CHAR(39)&amp;"!r2c"&amp;$C2041,0),variables,2,0)</f>
        <v>10959</v>
      </c>
      <c r="H2041" s="28" t="str">
        <f t="array" ref="H2041">IF(AND(G2041&gt;=10861,G2041&lt;=10863),TEXT(INDIRECT(CHAR(39)&amp;$A2041&amp;CHAR(39)&amp;"!r"&amp;$B2041&amp;"c"&amp;$C2041,0),"dd-mmm-yyyy"),(INDIRECT(CHAR(39)&amp;$A2041&amp;CHAR(39)&amp;"!r"&amp;$B2041&amp;"c"&amp;$C2041,0)))</f>
        <v>3.25% - 9.25%</v>
      </c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  <c r="S2041" s="26"/>
      <c r="T2041" s="26"/>
      <c r="U2041" s="26"/>
      <c r="V2041" s="26"/>
      <c r="W2041" s="26"/>
      <c r="X2041" s="26"/>
      <c r="Y2041" s="26"/>
      <c r="Z2041" s="26"/>
    </row>
    <row r="2042" ht="13.5" customHeight="1">
      <c r="A2042" s="26" t="s">
        <v>785</v>
      </c>
      <c r="B2042" s="26">
        <f t="shared" si="43"/>
        <v>21</v>
      </c>
      <c r="C2042" s="26">
        <f t="shared" si="11"/>
        <v>39</v>
      </c>
      <c r="D2042" s="26"/>
      <c r="E2042" s="26">
        <f>plan_id</f>
        <v>510</v>
      </c>
      <c r="F2042" s="26">
        <f t="shared" si="1"/>
        <v>2018</v>
      </c>
      <c r="G2042" s="26">
        <f>VLOOKUP(INDIRECT(CHAR(39)&amp;$A2042&amp;CHAR(39)&amp;"!r2c"&amp;$C2042,0),variables,2,0)</f>
        <v>10962</v>
      </c>
      <c r="H2042" s="28" t="str">
        <f t="array" ref="H2042">IF(AND(G2042&gt;=10861,G2042&lt;=10863),TEXT(INDIRECT(CHAR(39)&amp;$A2042&amp;CHAR(39)&amp;"!r"&amp;$B2042&amp;"c"&amp;$C2042,0),"dd-mmm-yyyy"),(INDIRECT(CHAR(39)&amp;$A2042&amp;CHAR(39)&amp;"!r"&amp;$B2042&amp;"c"&amp;$C2042,0)))</f>
        <v>Pg.No 109</v>
      </c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  <c r="S2042" s="26"/>
      <c r="T2042" s="26"/>
      <c r="U2042" s="26"/>
      <c r="V2042" s="26"/>
      <c r="W2042" s="26"/>
      <c r="X2042" s="26"/>
      <c r="Y2042" s="26"/>
      <c r="Z2042" s="26"/>
    </row>
    <row r="2043" ht="13.5" customHeight="1">
      <c r="A2043" s="26" t="s">
        <v>785</v>
      </c>
      <c r="B2043" s="26">
        <f t="shared" si="43"/>
        <v>21</v>
      </c>
      <c r="C2043" s="26">
        <f t="shared" si="11"/>
        <v>40</v>
      </c>
      <c r="D2043" s="26"/>
      <c r="E2043" s="26">
        <f>plan_id</f>
        <v>510</v>
      </c>
      <c r="F2043" s="26">
        <f t="shared" si="1"/>
        <v>2018</v>
      </c>
      <c r="G2043" s="26">
        <f>VLOOKUP(INDIRECT(CHAR(39)&amp;$A2043&amp;CHAR(39)&amp;"!r2c"&amp;$C2043,0),variables,2,0)</f>
        <v>10964</v>
      </c>
      <c r="H2043" s="28" t="str">
        <f t="array" ref="H2043">IF(AND(G2043&gt;=10861,G2043&lt;=10863),TEXT(INDIRECT(CHAR(39)&amp;$A2043&amp;CHAR(39)&amp;"!r"&amp;$B2043&amp;"c"&amp;$C2043,0),"dd-mmm-yyyy"),(INDIRECT(CHAR(39)&amp;$A2043&amp;CHAR(39)&amp;"!r"&amp;$B2043&amp;"c"&amp;$C2043,0)))</f>
        <v>Pg.No 109, 110</v>
      </c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  <c r="S2043" s="26"/>
      <c r="T2043" s="26"/>
      <c r="U2043" s="26"/>
      <c r="V2043" s="26"/>
      <c r="W2043" s="26"/>
      <c r="X2043" s="26"/>
      <c r="Y2043" s="26"/>
      <c r="Z2043" s="26"/>
    </row>
    <row r="2044" ht="13.5" customHeight="1">
      <c r="A2044" s="26" t="s">
        <v>785</v>
      </c>
      <c r="B2044" s="26">
        <f t="shared" si="43"/>
        <v>21</v>
      </c>
      <c r="C2044" s="26">
        <f t="shared" si="11"/>
        <v>41</v>
      </c>
      <c r="D2044" s="26"/>
      <c r="E2044" s="26">
        <f>plan_id</f>
        <v>510</v>
      </c>
      <c r="F2044" s="26">
        <f t="shared" si="1"/>
        <v>2018</v>
      </c>
      <c r="G2044" s="26">
        <f>VLOOKUP(INDIRECT(CHAR(39)&amp;$A2044&amp;CHAR(39)&amp;"!r2c"&amp;$C2044,0),variables,2,0)</f>
        <v>10967</v>
      </c>
      <c r="H2044" s="28" t="str">
        <f t="array" ref="H2044">IF(AND(G2044&gt;=10861,G2044&lt;=10863),TEXT(INDIRECT(CHAR(39)&amp;$A2044&amp;CHAR(39)&amp;"!r"&amp;$B2044&amp;"c"&amp;$C2044,0),"dd-mmm-yyyy"),(INDIRECT(CHAR(39)&amp;$A2044&amp;CHAR(39)&amp;"!r"&amp;$B2044&amp;"c"&amp;$C2044,0)))</f>
        <v>RP-2014</v>
      </c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  <c r="S2044" s="26"/>
      <c r="T2044" s="26"/>
      <c r="U2044" s="26"/>
      <c r="V2044" s="26"/>
      <c r="W2044" s="26"/>
      <c r="X2044" s="26"/>
      <c r="Y2044" s="26"/>
      <c r="Z2044" s="26"/>
    </row>
    <row r="2045" ht="13.5" customHeight="1">
      <c r="A2045" s="26" t="s">
        <v>785</v>
      </c>
      <c r="B2045" s="26">
        <f t="shared" si="43"/>
        <v>21</v>
      </c>
      <c r="C2045" s="26">
        <f t="shared" si="11"/>
        <v>42</v>
      </c>
      <c r="D2045" s="26"/>
      <c r="E2045" s="26">
        <f>plan_id</f>
        <v>510</v>
      </c>
      <c r="F2045" s="26">
        <f t="shared" si="1"/>
        <v>2018</v>
      </c>
      <c r="G2045" s="26">
        <f>VLOOKUP(INDIRECT(CHAR(39)&amp;$A2045&amp;CHAR(39)&amp;"!r2c"&amp;$C2045,0),variables,2,0)</f>
        <v>10968</v>
      </c>
      <c r="H2045" s="28">
        <f t="array" ref="H2045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  <c r="S2045" s="26"/>
      <c r="T2045" s="26"/>
      <c r="U2045" s="26"/>
      <c r="V2045" s="26"/>
      <c r="W2045" s="26"/>
      <c r="X2045" s="26"/>
      <c r="Y2045" s="26"/>
      <c r="Z2045" s="26"/>
    </row>
    <row r="2046" ht="13.5" customHeight="1">
      <c r="A2046" s="26" t="s">
        <v>785</v>
      </c>
      <c r="B2046" s="26">
        <f t="shared" si="43"/>
        <v>21</v>
      </c>
      <c r="C2046" s="26">
        <f t="shared" si="11"/>
        <v>43</v>
      </c>
      <c r="D2046" s="26"/>
      <c r="E2046" s="26">
        <f>plan_id</f>
        <v>510</v>
      </c>
      <c r="F2046" s="26">
        <f t="shared" si="1"/>
        <v>2018</v>
      </c>
      <c r="G2046" s="26">
        <f>VLOOKUP(INDIRECT(CHAR(39)&amp;$A2046&amp;CHAR(39)&amp;"!r2c"&amp;$C2046,0),variables,2,0)</f>
        <v>10969</v>
      </c>
      <c r="H2046" s="28" t="str">
        <f t="array" ref="H2046">IF(AND(G2046&gt;=10861,G2046&lt;=10863),TEXT(INDIRECT(CHAR(39)&amp;$A2046&amp;CHAR(39)&amp;"!r"&amp;$B2046&amp;"c"&amp;$C2046,0),"dd-mmm-yyyy"),(INDIRECT(CHAR(39)&amp;$A2046&amp;CHAR(39)&amp;"!r"&amp;$B2046&amp;"c"&amp;$C2046,0)))</f>
        <v>Scale MP-2017</v>
      </c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  <c r="S2046" s="26"/>
      <c r="T2046" s="26"/>
      <c r="U2046" s="26"/>
      <c r="V2046" s="26"/>
      <c r="W2046" s="26"/>
      <c r="X2046" s="26"/>
      <c r="Y2046" s="26"/>
      <c r="Z2046" s="26"/>
    </row>
    <row r="2047" ht="13.5" customHeight="1">
      <c r="A2047" s="26" t="s">
        <v>785</v>
      </c>
      <c r="B2047" s="26">
        <f t="shared" si="43"/>
        <v>21</v>
      </c>
      <c r="C2047" s="26">
        <f t="shared" si="11"/>
        <v>44</v>
      </c>
      <c r="D2047" s="26"/>
      <c r="E2047" s="26">
        <f>plan_id</f>
        <v>510</v>
      </c>
      <c r="F2047" s="26">
        <f t="shared" si="1"/>
        <v>2018</v>
      </c>
      <c r="G2047" s="26">
        <f>VLOOKUP(INDIRECT(CHAR(39)&amp;$A2047&amp;CHAR(39)&amp;"!r2c"&amp;$C2047,0),variables,2,0)</f>
        <v>10970</v>
      </c>
      <c r="H2047" s="28" t="str">
        <f t="array" ref="H2047">IF(AND(G2047&gt;=10861,G2047&lt;=10863),TEXT(INDIRECT(CHAR(39)&amp;$A2047&amp;CHAR(39)&amp;"!r"&amp;$B2047&amp;"c"&amp;$C2047,0),"dd-mmm-yyyy"),(INDIRECT(CHAR(39)&amp;$A2047&amp;CHAR(39)&amp;"!r"&amp;$B2047&amp;"c"&amp;$C2047,0)))</f>
        <v/>
      </c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  <c r="S2047" s="26"/>
      <c r="T2047" s="26"/>
      <c r="U2047" s="26"/>
      <c r="V2047" s="26"/>
      <c r="W2047" s="26"/>
      <c r="X2047" s="26"/>
      <c r="Y2047" s="26"/>
      <c r="Z2047" s="26"/>
    </row>
    <row r="2048" ht="13.5" customHeight="1">
      <c r="A2048" s="26" t="s">
        <v>785</v>
      </c>
      <c r="B2048" s="26">
        <f t="shared" si="43"/>
        <v>21</v>
      </c>
      <c r="C2048" s="26">
        <f t="shared" si="11"/>
        <v>45</v>
      </c>
      <c r="D2048" s="26"/>
      <c r="E2048" s="26">
        <f>plan_id</f>
        <v>510</v>
      </c>
      <c r="F2048" s="26">
        <f t="shared" si="1"/>
        <v>2018</v>
      </c>
      <c r="G2048" s="26">
        <f>VLOOKUP(INDIRECT(CHAR(39)&amp;$A2048&amp;CHAR(39)&amp;"!r2c"&amp;$C2048,0),variables,2,0)</f>
        <v>10971</v>
      </c>
      <c r="H2048" s="28" t="str">
        <f t="array" ref="H2048">IF(AND(G2048&gt;=10861,G2048&lt;=10863),TEXT(INDIRECT(CHAR(39)&amp;$A2048&amp;CHAR(39)&amp;"!r"&amp;$B2048&amp;"c"&amp;$C2048,0),"dd-mmm-yyyy"),(INDIRECT(CHAR(39)&amp;$A2048&amp;CHAR(39)&amp;"!r"&amp;$B2048&amp;"c"&amp;$C2048,0)))</f>
        <v/>
      </c>
      <c r="I2048" s="26"/>
      <c r="J2048" s="26"/>
      <c r="K2048" s="26"/>
      <c r="L2048" s="26"/>
      <c r="M2048" s="26"/>
      <c r="N2048" s="26"/>
      <c r="O2048" s="26"/>
      <c r="P2048" s="26"/>
      <c r="Q2048" s="26"/>
      <c r="R2048" s="26"/>
      <c r="S2048" s="26"/>
      <c r="T2048" s="26"/>
      <c r="U2048" s="26"/>
      <c r="V2048" s="26"/>
      <c r="W2048" s="26"/>
      <c r="X2048" s="26"/>
      <c r="Y2048" s="26"/>
      <c r="Z2048" s="26"/>
    </row>
    <row r="2049" ht="13.5" customHeight="1">
      <c r="A2049" s="26" t="s">
        <v>785</v>
      </c>
      <c r="B2049" s="26">
        <f t="shared" si="43"/>
        <v>21</v>
      </c>
      <c r="C2049" s="26">
        <f t="shared" si="11"/>
        <v>46</v>
      </c>
      <c r="D2049" s="26"/>
      <c r="E2049" s="26">
        <f>plan_id</f>
        <v>510</v>
      </c>
      <c r="F2049" s="26">
        <f t="shared" si="1"/>
        <v>2018</v>
      </c>
      <c r="G2049" s="26">
        <f>VLOOKUP(INDIRECT(CHAR(39)&amp;$A2049&amp;CHAR(39)&amp;"!r2c"&amp;$C2049,0),variables,2,0)</f>
        <v>10972</v>
      </c>
      <c r="H2049" s="28" t="str">
        <f t="array" ref="H2049">IF(AND(G2049&gt;=10861,G2049&lt;=10863),TEXT(INDIRECT(CHAR(39)&amp;$A2049&amp;CHAR(39)&amp;"!r"&amp;$B2049&amp;"c"&amp;$C2049,0),"dd-mmm-yyyy"),(INDIRECT(CHAR(39)&amp;$A2049&amp;CHAR(39)&amp;"!r"&amp;$B2049&amp;"c"&amp;$C2049,0)))</f>
        <v>Layered</v>
      </c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  <c r="S2049" s="26"/>
      <c r="T2049" s="26"/>
      <c r="U2049" s="26"/>
      <c r="V2049" s="26"/>
      <c r="W2049" s="26"/>
      <c r="X2049" s="26"/>
      <c r="Y2049" s="26"/>
      <c r="Z2049" s="26"/>
    </row>
    <row r="2050" ht="13.5" customHeight="1">
      <c r="A2050" s="26" t="s">
        <v>785</v>
      </c>
      <c r="B2050" s="26">
        <f t="shared" si="43"/>
        <v>21</v>
      </c>
      <c r="C2050" s="26">
        <f t="shared" si="11"/>
        <v>47</v>
      </c>
      <c r="D2050" s="26"/>
      <c r="E2050" s="26">
        <f>plan_id</f>
        <v>510</v>
      </c>
      <c r="F2050" s="26">
        <f t="shared" si="1"/>
        <v>2018</v>
      </c>
      <c r="G2050" s="26">
        <f>VLOOKUP(INDIRECT(CHAR(39)&amp;$A2050&amp;CHAR(39)&amp;"!r2c"&amp;$C2050,0),variables,2,0)</f>
        <v>10973</v>
      </c>
      <c r="H2050" s="28" t="str">
        <f t="array" ref="H2050">IF(AND(G2050&gt;=10861,G2050&lt;=10863),TEXT(INDIRECT(CHAR(39)&amp;$A2050&amp;CHAR(39)&amp;"!r"&amp;$B2050&amp;"c"&amp;$C2050,0),"dd-mmm-yyyy"),(INDIRECT(CHAR(39)&amp;$A2050&amp;CHAR(39)&amp;"!r"&amp;$B2050&amp;"c"&amp;$C2050,0)))</f>
        <v>20 Years</v>
      </c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  <c r="S2050" s="26"/>
      <c r="T2050" s="26"/>
      <c r="U2050" s="26"/>
      <c r="V2050" s="26"/>
      <c r="W2050" s="26"/>
      <c r="X2050" s="26"/>
      <c r="Y2050" s="26"/>
      <c r="Z2050" s="26"/>
    </row>
    <row r="2051" ht="13.5" customHeight="1">
      <c r="A2051" s="26" t="s">
        <v>785</v>
      </c>
      <c r="B2051" s="26">
        <f t="shared" si="43"/>
        <v>21</v>
      </c>
      <c r="C2051" s="26">
        <f t="shared" si="11"/>
        <v>48</v>
      </c>
      <c r="D2051" s="26"/>
      <c r="E2051" s="26">
        <f>plan_id</f>
        <v>510</v>
      </c>
      <c r="F2051" s="26">
        <f t="shared" si="1"/>
        <v>2018</v>
      </c>
      <c r="G2051" s="26">
        <f>VLOOKUP(INDIRECT(CHAR(39)&amp;$A2051&amp;CHAR(39)&amp;"!r2c"&amp;$C2051,0),variables,2,0)</f>
        <v>10975</v>
      </c>
      <c r="H2051" s="28" t="str">
        <f t="array" ref="H205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6"/>
      <c r="T2051" s="26"/>
      <c r="U2051" s="26"/>
      <c r="V2051" s="26"/>
      <c r="W2051" s="26"/>
      <c r="X2051" s="26"/>
      <c r="Y2051" s="26"/>
      <c r="Z2051" s="26"/>
    </row>
    <row r="2052" ht="13.5" customHeight="1">
      <c r="A2052" s="26" t="s">
        <v>785</v>
      </c>
      <c r="B2052" s="26">
        <f t="shared" si="43"/>
        <v>21</v>
      </c>
      <c r="C2052" s="26">
        <f t="shared" si="11"/>
        <v>49</v>
      </c>
      <c r="D2052" s="26"/>
      <c r="E2052" s="26">
        <f>plan_id</f>
        <v>510</v>
      </c>
      <c r="F2052" s="26">
        <f t="shared" si="1"/>
        <v>2018</v>
      </c>
      <c r="G2052" s="26">
        <f>VLOOKUP(INDIRECT(CHAR(39)&amp;$A2052&amp;CHAR(39)&amp;"!r2c"&amp;$C2052,0),variables,2,0)</f>
        <v>10976</v>
      </c>
      <c r="H2052" s="31">
        <f t="array" ref="H2052">IF(AND(G2052&gt;=10861,G2052&lt;=10863),TEXT(INDIRECT(CHAR(39)&amp;$A2052&amp;CHAR(39)&amp;"!r"&amp;$B2052&amp;"c"&amp;$C2052,0),"dd-mmm-yyyy"),(INDIRECT(CHAR(39)&amp;$A2052&amp;CHAR(39)&amp;"!r"&amp;$B2052&amp;"c"&amp;$C2052,0)))</f>
        <v>0.07</v>
      </c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  <c r="S2052" s="26"/>
      <c r="T2052" s="26"/>
      <c r="U2052" s="26"/>
      <c r="V2052" s="26"/>
      <c r="W2052" s="26"/>
      <c r="X2052" s="26"/>
      <c r="Y2052" s="26"/>
      <c r="Z2052" s="26"/>
    </row>
    <row r="2053" ht="13.5" customHeight="1">
      <c r="A2053" s="26" t="s">
        <v>785</v>
      </c>
      <c r="B2053" s="26">
        <f t="shared" si="43"/>
        <v>21</v>
      </c>
      <c r="C2053" s="26">
        <f t="shared" si="11"/>
        <v>50</v>
      </c>
      <c r="D2053" s="26"/>
      <c r="E2053" s="26">
        <f>plan_id</f>
        <v>510</v>
      </c>
      <c r="F2053" s="26">
        <f t="shared" si="1"/>
        <v>2018</v>
      </c>
      <c r="G2053" s="26">
        <f>VLOOKUP(INDIRECT(CHAR(39)&amp;$A2053&amp;CHAR(39)&amp;"!r2c"&amp;$C2053,0),variables,2,0)</f>
        <v>10977</v>
      </c>
      <c r="H2053" s="28" t="str">
        <f t="array" ref="H2053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  <c r="S2053" s="26"/>
      <c r="T2053" s="26"/>
      <c r="U2053" s="26"/>
      <c r="V2053" s="26"/>
      <c r="W2053" s="26"/>
      <c r="X2053" s="26"/>
      <c r="Y2053" s="26"/>
      <c r="Z2053" s="26"/>
    </row>
    <row r="2054" ht="13.5" customHeight="1">
      <c r="A2054" s="26" t="s">
        <v>785</v>
      </c>
      <c r="B2054" s="26">
        <f t="shared" si="43"/>
        <v>21</v>
      </c>
      <c r="C2054" s="26">
        <f t="shared" si="11"/>
        <v>51</v>
      </c>
      <c r="D2054" s="26"/>
      <c r="E2054" s="26">
        <f>plan_id</f>
        <v>510</v>
      </c>
      <c r="F2054" s="26">
        <f t="shared" si="1"/>
        <v>2018</v>
      </c>
      <c r="G2054" s="26">
        <f>VLOOKUP(INDIRECT(CHAR(39)&amp;$A2054&amp;CHAR(39)&amp;"!r2c"&amp;$C2054,0),variables,2,0)</f>
        <v>10978</v>
      </c>
      <c r="H2054" s="31">
        <f t="array" ref="H2054">IF(AND(G2054&gt;=10861,G2054&lt;=10863),TEXT(INDIRECT(CHAR(39)&amp;$A2054&amp;CHAR(39)&amp;"!r"&amp;$B2054&amp;"c"&amp;$C2054,0),"dd-mmm-yyyy"),(INDIRECT(CHAR(39)&amp;$A2054&amp;CHAR(39)&amp;"!r"&amp;$B2054&amp;"c"&amp;$C2054,0)))</f>
        <v>0.07</v>
      </c>
      <c r="I2054" s="26"/>
      <c r="J2054" s="26"/>
      <c r="K2054" s="26"/>
      <c r="L2054" s="26"/>
      <c r="M2054" s="26"/>
      <c r="N2054" s="26"/>
      <c r="O2054" s="26"/>
      <c r="P2054" s="26"/>
      <c r="Q2054" s="26"/>
      <c r="R2054" s="26"/>
      <c r="S2054" s="26"/>
      <c r="T2054" s="26"/>
      <c r="U2054" s="26"/>
      <c r="V2054" s="26"/>
      <c r="W2054" s="26"/>
      <c r="X2054" s="26"/>
      <c r="Y2054" s="26"/>
      <c r="Z2054" s="26"/>
    </row>
    <row r="2055" ht="13.5" customHeight="1">
      <c r="A2055" s="26" t="s">
        <v>785</v>
      </c>
      <c r="B2055" s="26">
        <f t="shared" si="43"/>
        <v>21</v>
      </c>
      <c r="C2055" s="26">
        <f t="shared" si="11"/>
        <v>52</v>
      </c>
      <c r="D2055" s="26"/>
      <c r="E2055" s="26">
        <f>plan_id</f>
        <v>510</v>
      </c>
      <c r="F2055" s="26">
        <f t="shared" si="1"/>
        <v>2018</v>
      </c>
      <c r="G2055" s="26">
        <f>VLOOKUP(INDIRECT(CHAR(39)&amp;$A2055&amp;CHAR(39)&amp;"!r2c"&amp;$C2055,0),variables,2,0)</f>
        <v>10979</v>
      </c>
      <c r="H2055" s="28" t="str">
        <f t="array" ref="H2055">IF(AND(G2055&gt;=10861,G2055&lt;=10863),TEXT(INDIRECT(CHAR(39)&amp;$A2055&amp;CHAR(39)&amp;"!r"&amp;$B2055&amp;"c"&amp;$C2055,0),"dd-mmm-yyyy"),(INDIRECT(CHAR(39)&amp;$A2055&amp;CHAR(39)&amp;"!r"&amp;$B2055&amp;"c"&amp;$C2055,0)))</f>
        <v>5 Years</v>
      </c>
      <c r="I2055" s="26"/>
      <c r="J2055" s="26"/>
      <c r="K2055" s="26"/>
      <c r="L2055" s="26"/>
      <c r="M2055" s="26"/>
      <c r="N2055" s="26"/>
      <c r="O2055" s="26"/>
      <c r="P2055" s="26"/>
      <c r="Q2055" s="26"/>
      <c r="R2055" s="26"/>
      <c r="S2055" s="26"/>
      <c r="T2055" s="26"/>
      <c r="U2055" s="26"/>
      <c r="V2055" s="26"/>
      <c r="W2055" s="26"/>
      <c r="X2055" s="26"/>
      <c r="Y2055" s="26"/>
      <c r="Z2055" s="26"/>
    </row>
    <row r="2056" ht="13.5" customHeight="1">
      <c r="A2056" s="26" t="s">
        <v>785</v>
      </c>
      <c r="B2056" s="26">
        <f t="shared" si="43"/>
        <v>21</v>
      </c>
      <c r="C2056" s="26">
        <f t="shared" si="11"/>
        <v>53</v>
      </c>
      <c r="D2056" s="26"/>
      <c r="E2056" s="26">
        <f>plan_id</f>
        <v>510</v>
      </c>
      <c r="F2056" s="26">
        <f t="shared" si="1"/>
        <v>2018</v>
      </c>
      <c r="G2056" s="26">
        <f>VLOOKUP(INDIRECT(CHAR(39)&amp;$A2056&amp;CHAR(39)&amp;"!r2c"&amp;$C2056,0),variables,2,0)</f>
        <v>10980</v>
      </c>
      <c r="H2056" s="31">
        <f t="array" ref="H2056">IF(AND(G2056&gt;=10861,G2056&lt;=10863),TEXT(INDIRECT(CHAR(39)&amp;$A2056&amp;CHAR(39)&amp;"!r"&amp;$B2056&amp;"c"&amp;$C2056,0),"dd-mmm-yyyy"),(INDIRECT(CHAR(39)&amp;$A2056&amp;CHAR(39)&amp;"!r"&amp;$B2056&amp;"c"&amp;$C2056,0)))</f>
        <v>0.0763</v>
      </c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  <c r="S2056" s="26"/>
      <c r="T2056" s="26"/>
      <c r="U2056" s="26"/>
      <c r="V2056" s="26"/>
      <c r="W2056" s="26"/>
      <c r="X2056" s="26"/>
      <c r="Y2056" s="26"/>
      <c r="Z2056" s="26"/>
    </row>
    <row r="2057" ht="13.5" customHeight="1">
      <c r="A2057" s="26" t="s">
        <v>785</v>
      </c>
      <c r="B2057" s="26">
        <f t="shared" si="43"/>
        <v>21</v>
      </c>
      <c r="C2057" s="26">
        <f t="shared" si="11"/>
        <v>54</v>
      </c>
      <c r="D2057" s="26"/>
      <c r="E2057" s="26">
        <f>plan_id</f>
        <v>510</v>
      </c>
      <c r="F2057" s="26">
        <f t="shared" si="1"/>
        <v>2018</v>
      </c>
      <c r="G2057" s="26">
        <f>VLOOKUP(INDIRECT(CHAR(39)&amp;$A2057&amp;CHAR(39)&amp;"!r2c"&amp;$C2057,0),variables,2,0)</f>
        <v>10981</v>
      </c>
      <c r="H2057" s="31">
        <f t="array" ref="H2057">IF(AND(G2057&gt;=10861,G2057&lt;=10863),TEXT(INDIRECT(CHAR(39)&amp;$A2057&amp;CHAR(39)&amp;"!r"&amp;$B2057&amp;"c"&amp;$C2057,0),"dd-mmm-yyyy"),(INDIRECT(CHAR(39)&amp;$A2057&amp;CHAR(39)&amp;"!r"&amp;$B2057&amp;"c"&amp;$C2057,0)))</f>
        <v>0.0832</v>
      </c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  <c r="S2057" s="26"/>
      <c r="T2057" s="26"/>
      <c r="U2057" s="26"/>
      <c r="V2057" s="26"/>
      <c r="W2057" s="26"/>
      <c r="X2057" s="26"/>
      <c r="Y2057" s="26"/>
      <c r="Z2057" s="26"/>
    </row>
    <row r="2058" ht="13.5" customHeight="1">
      <c r="A2058" s="26" t="s">
        <v>785</v>
      </c>
      <c r="B2058" s="26">
        <f t="shared" si="43"/>
        <v>21</v>
      </c>
      <c r="C2058" s="26">
        <f t="shared" si="11"/>
        <v>55</v>
      </c>
      <c r="D2058" s="26"/>
      <c r="E2058" s="26">
        <f>plan_id</f>
        <v>510</v>
      </c>
      <c r="F2058" s="26">
        <f t="shared" si="1"/>
        <v>2018</v>
      </c>
      <c r="G2058" s="26">
        <f>VLOOKUP(INDIRECT(CHAR(39)&amp;$A2058&amp;CHAR(39)&amp;"!r2c"&amp;$C2058,0),variables,2,0)</f>
        <v>10706</v>
      </c>
      <c r="H2058" s="31">
        <f t="array" ref="H2058">IF(AND(G2058&gt;=10861,G2058&lt;=10863),TEXT(INDIRECT(CHAR(39)&amp;$A2058&amp;CHAR(39)&amp;"!r"&amp;$B2058&amp;"c"&amp;$C2058,0),"dd-mmm-yyyy"),(INDIRECT(CHAR(39)&amp;$A2058&amp;CHAR(39)&amp;"!r"&amp;$B2058&amp;"c"&amp;$C2058,0)))</f>
        <v>0.0004146831629</v>
      </c>
      <c r="I2058" s="26"/>
      <c r="J2058" s="26"/>
      <c r="K2058" s="26"/>
      <c r="L2058" s="26"/>
      <c r="M2058" s="26"/>
      <c r="N2058" s="26"/>
      <c r="O2058" s="26"/>
      <c r="P2058" s="26"/>
      <c r="Q2058" s="26"/>
      <c r="R2058" s="26"/>
      <c r="S2058" s="26"/>
      <c r="T2058" s="26"/>
      <c r="U2058" s="26"/>
      <c r="V2058" s="26"/>
      <c r="W2058" s="26"/>
      <c r="X2058" s="26"/>
      <c r="Y2058" s="26"/>
      <c r="Z2058" s="26"/>
    </row>
    <row r="2059" ht="13.5" customHeight="1">
      <c r="A2059" s="26" t="s">
        <v>785</v>
      </c>
      <c r="B2059" s="26">
        <f t="shared" si="43"/>
        <v>21</v>
      </c>
      <c r="C2059" s="26">
        <f t="shared" si="11"/>
        <v>56</v>
      </c>
      <c r="D2059" s="26"/>
      <c r="E2059" s="26">
        <f>plan_id</f>
        <v>510</v>
      </c>
      <c r="F2059" s="26">
        <f t="shared" si="1"/>
        <v>2018</v>
      </c>
      <c r="G2059" s="26">
        <f>VLOOKUP(INDIRECT(CHAR(39)&amp;$A2059&amp;CHAR(39)&amp;"!r2c"&amp;$C2059,0),variables,2,0)</f>
        <v>10983</v>
      </c>
      <c r="H2059" s="28" t="str">
        <f t="array" ref="H2059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  <c r="S2059" s="26"/>
      <c r="T2059" s="26"/>
      <c r="U2059" s="26"/>
      <c r="V2059" s="26"/>
      <c r="W2059" s="26"/>
      <c r="X2059" s="26"/>
      <c r="Y2059" s="26"/>
      <c r="Z2059" s="26"/>
    </row>
    <row r="2060" ht="13.5" customHeight="1">
      <c r="A2060" s="26" t="s">
        <v>785</v>
      </c>
      <c r="B2060" s="26">
        <f t="shared" si="43"/>
        <v>21</v>
      </c>
      <c r="C2060" s="26">
        <f t="shared" si="11"/>
        <v>57</v>
      </c>
      <c r="D2060" s="26"/>
      <c r="E2060" s="26">
        <f>plan_id</f>
        <v>510</v>
      </c>
      <c r="F2060" s="26">
        <f t="shared" si="1"/>
        <v>2018</v>
      </c>
      <c r="G2060" s="26">
        <f>VLOOKUP(INDIRECT(CHAR(39)&amp;$A2060&amp;CHAR(39)&amp;"!r2c"&amp;$C2060,0),variables,2,0)</f>
        <v>10989</v>
      </c>
      <c r="H2060" s="29">
        <f t="array" ref="H2060">IF(AND(G2060&gt;=10861,G2060&lt;=10863),TEXT(INDIRECT(CHAR(39)&amp;$A2060&amp;CHAR(39)&amp;"!r"&amp;$B2060&amp;"c"&amp;$C2060,0),"dd-mmm-yyyy"),(INDIRECT(CHAR(39)&amp;$A2060&amp;CHAR(39)&amp;"!r"&amp;$B2060&amp;"c"&amp;$C2060,0)))</f>
        <v>51730890000</v>
      </c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  <c r="S2060" s="26"/>
      <c r="T2060" s="26"/>
      <c r="U2060" s="26"/>
      <c r="V2060" s="26"/>
      <c r="W2060" s="26"/>
      <c r="X2060" s="26"/>
      <c r="Y2060" s="26"/>
      <c r="Z2060" s="26"/>
    </row>
    <row r="2061" ht="13.5" customHeight="1">
      <c r="A2061" s="26" t="s">
        <v>785</v>
      </c>
      <c r="B2061" s="26">
        <f t="shared" si="43"/>
        <v>21</v>
      </c>
      <c r="C2061" s="26">
        <f t="shared" si="11"/>
        <v>58</v>
      </c>
      <c r="D2061" s="26"/>
      <c r="E2061" s="26">
        <f>plan_id</f>
        <v>510</v>
      </c>
      <c r="F2061" s="26">
        <f t="shared" si="1"/>
        <v>2018</v>
      </c>
      <c r="G2061" s="26">
        <f>VLOOKUP(INDIRECT(CHAR(39)&amp;$A2061&amp;CHAR(39)&amp;"!r2c"&amp;$C2061,0),variables,2,0)</f>
        <v>10990</v>
      </c>
      <c r="H2061" s="29">
        <f t="array" ref="H2061">IF(AND(G2061&gt;=10861,G2061&lt;=10863),TEXT(INDIRECT(CHAR(39)&amp;$A2061&amp;CHAR(39)&amp;"!r"&amp;$B2061&amp;"c"&amp;$C2061,0),"dd-mmm-yyyy"),(INDIRECT(CHAR(39)&amp;$A2061&amp;CHAR(39)&amp;"!r"&amp;$B2061&amp;"c"&amp;$C2061,0)))</f>
        <v>127019330000</v>
      </c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  <c r="S2061" s="26"/>
      <c r="T2061" s="26"/>
      <c r="U2061" s="26"/>
      <c r="V2061" s="26"/>
      <c r="W2061" s="26"/>
      <c r="X2061" s="26"/>
      <c r="Y2061" s="26"/>
      <c r="Z2061" s="26"/>
    </row>
    <row r="2062" ht="13.5" customHeight="1">
      <c r="A2062" s="26" t="s">
        <v>785</v>
      </c>
      <c r="B2062" s="26">
        <f t="shared" si="43"/>
        <v>21</v>
      </c>
      <c r="C2062" s="26">
        <f t="shared" si="11"/>
        <v>59</v>
      </c>
      <c r="D2062" s="26"/>
      <c r="E2062" s="26">
        <f>plan_id</f>
        <v>510</v>
      </c>
      <c r="F2062" s="26">
        <f t="shared" si="1"/>
        <v>2018</v>
      </c>
      <c r="G2062" s="26">
        <f>VLOOKUP(INDIRECT(CHAR(39)&amp;$A2062&amp;CHAR(39)&amp;"!r2c"&amp;$C2062,0),variables,2,0)</f>
        <v>10991</v>
      </c>
      <c r="H2062" s="29">
        <f t="array" ref="H2062">IF(AND(G2062&gt;=10861,G2062&lt;=10863),TEXT(INDIRECT(CHAR(39)&amp;$A2062&amp;CHAR(39)&amp;"!r"&amp;$B2062&amp;"c"&amp;$C2062,0),"dd-mmm-yyyy"),(INDIRECT(CHAR(39)&amp;$A2062&amp;CHAR(39)&amp;"!r"&amp;$B2062&amp;"c"&amp;$C2062,0)))</f>
        <v>75288440000</v>
      </c>
      <c r="I2062" s="26"/>
      <c r="J2062" s="26"/>
      <c r="K2062" s="26"/>
      <c r="L2062" s="26"/>
      <c r="M2062" s="26"/>
      <c r="N2062" s="26"/>
      <c r="O2062" s="26"/>
      <c r="P2062" s="26"/>
      <c r="Q2062" s="26"/>
      <c r="R2062" s="26"/>
      <c r="S2062" s="26"/>
      <c r="T2062" s="26"/>
      <c r="U2062" s="26"/>
      <c r="V2062" s="26"/>
      <c r="W2062" s="26"/>
      <c r="X2062" s="26"/>
      <c r="Y2062" s="26"/>
      <c r="Z2062" s="26"/>
    </row>
    <row r="2063" ht="13.5" customHeight="1">
      <c r="A2063" s="26" t="s">
        <v>785</v>
      </c>
      <c r="B2063" s="26">
        <f t="shared" si="43"/>
        <v>21</v>
      </c>
      <c r="C2063" s="26">
        <f t="shared" si="11"/>
        <v>60</v>
      </c>
      <c r="D2063" s="26"/>
      <c r="E2063" s="26">
        <f>plan_id</f>
        <v>510</v>
      </c>
      <c r="F2063" s="26">
        <f t="shared" si="1"/>
        <v>2018</v>
      </c>
      <c r="G2063" s="26">
        <f>VLOOKUP(INDIRECT(CHAR(39)&amp;$A2063&amp;CHAR(39)&amp;"!r2c"&amp;$C2063,0),variables,2,0)</f>
        <v>10992</v>
      </c>
      <c r="H2063" s="31">
        <f t="array" ref="H2063">IF(AND(G2063&gt;=10861,G2063&lt;=10863),TEXT(INDIRECT(CHAR(39)&amp;$A2063&amp;CHAR(39)&amp;"!r"&amp;$B2063&amp;"c"&amp;$C2063,0),"dd-mmm-yyyy"),(INDIRECT(CHAR(39)&amp;$A2063&amp;CHAR(39)&amp;"!r"&amp;$B2063&amp;"c"&amp;$C2063,0)))</f>
        <v>0.407</v>
      </c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  <c r="S2063" s="26"/>
      <c r="T2063" s="26"/>
      <c r="U2063" s="26"/>
      <c r="V2063" s="26"/>
      <c r="W2063" s="26"/>
      <c r="X2063" s="26"/>
      <c r="Y2063" s="26"/>
      <c r="Z2063" s="26"/>
    </row>
    <row r="2064" ht="13.5" customHeight="1">
      <c r="A2064" s="26" t="s">
        <v>785</v>
      </c>
      <c r="B2064" s="26">
        <f t="shared" si="43"/>
        <v>21</v>
      </c>
      <c r="C2064" s="26">
        <f t="shared" si="11"/>
        <v>61</v>
      </c>
      <c r="D2064" s="26"/>
      <c r="E2064" s="26">
        <f>plan_id</f>
        <v>510</v>
      </c>
      <c r="F2064" s="26">
        <f t="shared" si="1"/>
        <v>2018</v>
      </c>
      <c r="G2064" s="26">
        <f>VLOOKUP(INDIRECT(CHAR(39)&amp;$A2064&amp;CHAR(39)&amp;"!r2c"&amp;$C2064,0),variables,2,0)</f>
        <v>10993</v>
      </c>
      <c r="H2064" s="29">
        <f t="array" ref="H2064">IF(AND(G2064&gt;=10861,G2064&lt;=10863),TEXT(INDIRECT(CHAR(39)&amp;$A2064&amp;CHAR(39)&amp;"!r"&amp;$B2064&amp;"c"&amp;$C2064,0),"dd-mmm-yyyy"),(INDIRECT(CHAR(39)&amp;$A2064&amp;CHAR(39)&amp;"!r"&amp;$B2064&amp;"c"&amp;$C2064,0)))</f>
        <v>10163980000</v>
      </c>
      <c r="I2064" s="26"/>
      <c r="J2064" s="26"/>
      <c r="K2064" s="26"/>
      <c r="L2064" s="26"/>
      <c r="M2064" s="26"/>
      <c r="N2064" s="26"/>
      <c r="O2064" s="26"/>
      <c r="P2064" s="26"/>
      <c r="Q2064" s="26"/>
      <c r="R2064" s="26"/>
      <c r="S2064" s="26"/>
      <c r="T2064" s="26"/>
      <c r="U2064" s="26"/>
      <c r="V2064" s="26"/>
      <c r="W2064" s="26"/>
      <c r="X2064" s="26"/>
      <c r="Y2064" s="26"/>
      <c r="Z2064" s="26"/>
    </row>
    <row r="2065" ht="13.5" customHeight="1">
      <c r="A2065" s="26" t="s">
        <v>785</v>
      </c>
      <c r="B2065" s="26">
        <f t="shared" si="43"/>
        <v>21</v>
      </c>
      <c r="C2065" s="26">
        <f t="shared" si="11"/>
        <v>62</v>
      </c>
      <c r="D2065" s="26"/>
      <c r="E2065" s="26">
        <f>plan_id</f>
        <v>510</v>
      </c>
      <c r="F2065" s="26">
        <f t="shared" si="1"/>
        <v>2018</v>
      </c>
      <c r="G2065" s="26">
        <f>VLOOKUP(INDIRECT(CHAR(39)&amp;$A2065&amp;CHAR(39)&amp;"!r2c"&amp;$C2065,0),variables,2,0)</f>
        <v>10801</v>
      </c>
      <c r="H2065" s="29">
        <f t="array" ref="H2065">IF(AND(G2065&gt;=10861,G2065&lt;=10863),TEXT(INDIRECT(CHAR(39)&amp;$A2065&amp;CHAR(39)&amp;"!r"&amp;$B2065&amp;"c"&amp;$C2065,0),"dd-mmm-yyyy"),(INDIRECT(CHAR(39)&amp;$A2065&amp;CHAR(39)&amp;"!r"&amp;$B2065&amp;"c"&amp;$C2065,0)))</f>
        <v>-306966173</v>
      </c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  <c r="S2065" s="26"/>
      <c r="T2065" s="26"/>
      <c r="U2065" s="26"/>
      <c r="V2065" s="26"/>
      <c r="W2065" s="26"/>
      <c r="X2065" s="26"/>
      <c r="Y2065" s="26"/>
      <c r="Z2065" s="26"/>
    </row>
    <row r="2066" ht="13.5" customHeight="1">
      <c r="A2066" s="26" t="s">
        <v>785</v>
      </c>
      <c r="B2066" s="26">
        <f t="shared" si="43"/>
        <v>21</v>
      </c>
      <c r="C2066" s="26">
        <f t="shared" si="11"/>
        <v>63</v>
      </c>
      <c r="D2066" s="26"/>
      <c r="E2066" s="26">
        <f>plan_id</f>
        <v>510</v>
      </c>
      <c r="F2066" s="26">
        <f t="shared" si="1"/>
        <v>2018</v>
      </c>
      <c r="G2066" s="26">
        <f>VLOOKUP(INDIRECT(CHAR(39)&amp;$A2066&amp;CHAR(39)&amp;"!r2c"&amp;$C2066,0),variables,2,0)</f>
        <v>10802</v>
      </c>
      <c r="H2066" s="29">
        <f t="array" ref="H2066">IF(AND(G2066&gt;=10861,G2066&lt;=10863),TEXT(INDIRECT(CHAR(39)&amp;$A2066&amp;CHAR(39)&amp;"!r"&amp;$B2066&amp;"c"&amp;$C2066,0),"dd-mmm-yyyy"),(INDIRECT(CHAR(39)&amp;$A2066&amp;CHAR(39)&amp;"!r"&amp;$B2066&amp;"c"&amp;$C2066,0)))</f>
        <v>341957544</v>
      </c>
      <c r="I2066" s="26"/>
      <c r="J2066" s="26"/>
      <c r="K2066" s="26"/>
      <c r="L2066" s="26"/>
      <c r="M2066" s="26"/>
      <c r="N2066" s="26"/>
      <c r="O2066" s="26"/>
      <c r="P2066" s="26"/>
      <c r="Q2066" s="26"/>
      <c r="R2066" s="26"/>
      <c r="S2066" s="26"/>
      <c r="T2066" s="26"/>
      <c r="U2066" s="26"/>
      <c r="V2066" s="26"/>
      <c r="W2066" s="26"/>
      <c r="X2066" s="26"/>
      <c r="Y2066" s="26"/>
      <c r="Z2066" s="26"/>
    </row>
    <row r="2067" ht="13.5" customHeight="1">
      <c r="A2067" s="26" t="s">
        <v>785</v>
      </c>
      <c r="B2067" s="26">
        <f t="shared" si="43"/>
        <v>21</v>
      </c>
      <c r="C2067" s="26">
        <f t="shared" si="11"/>
        <v>64</v>
      </c>
      <c r="D2067" s="26"/>
      <c r="E2067" s="26">
        <f>plan_id</f>
        <v>510</v>
      </c>
      <c r="F2067" s="26">
        <f t="shared" si="1"/>
        <v>2018</v>
      </c>
      <c r="G2067" s="26">
        <f>VLOOKUP(INDIRECT(CHAR(39)&amp;$A2067&amp;CHAR(39)&amp;"!r2c"&amp;$C2067,0),variables,2,0)</f>
        <v>10803</v>
      </c>
      <c r="H2067" s="29" t="str">
        <f t="array" ref="H2067">IF(AND(G2067&gt;=10861,G2067&lt;=10863),TEXT(INDIRECT(CHAR(39)&amp;$A2067&amp;CHAR(39)&amp;"!r"&amp;$B2067&amp;"c"&amp;$C2067,0),"dd-mmm-yyyy"),(INDIRECT(CHAR(39)&amp;$A2067&amp;CHAR(39)&amp;"!r"&amp;$B2067&amp;"c"&amp;$C2067,0)))</f>
        <v/>
      </c>
      <c r="I2067" s="26"/>
      <c r="J2067" s="26"/>
      <c r="K2067" s="26"/>
      <c r="L2067" s="26"/>
      <c r="M2067" s="26"/>
      <c r="N2067" s="26"/>
      <c r="O2067" s="26"/>
      <c r="P2067" s="26"/>
      <c r="Q2067" s="26"/>
      <c r="R2067" s="26"/>
      <c r="S2067" s="26"/>
      <c r="T2067" s="26"/>
      <c r="U2067" s="26"/>
      <c r="V2067" s="26"/>
      <c r="W2067" s="26"/>
      <c r="X2067" s="26"/>
      <c r="Y2067" s="26"/>
      <c r="Z2067" s="26"/>
    </row>
    <row r="2068" ht="13.5" customHeight="1">
      <c r="A2068" s="26" t="s">
        <v>785</v>
      </c>
      <c r="B2068" s="26">
        <f t="shared" si="43"/>
        <v>21</v>
      </c>
      <c r="C2068" s="26">
        <f t="shared" si="11"/>
        <v>65</v>
      </c>
      <c r="D2068" s="26"/>
      <c r="E2068" s="26">
        <f>plan_id</f>
        <v>510</v>
      </c>
      <c r="F2068" s="26">
        <f t="shared" si="1"/>
        <v>2018</v>
      </c>
      <c r="G2068" s="26">
        <f>VLOOKUP(INDIRECT(CHAR(39)&amp;$A2068&amp;CHAR(39)&amp;"!r2c"&amp;$C2068,0),variables,2,0)</f>
        <v>10804</v>
      </c>
      <c r="H2068" s="29" t="str">
        <f t="array" ref="H2068">IF(AND(G2068&gt;=10861,G2068&lt;=10863),TEXT(INDIRECT(CHAR(39)&amp;$A2068&amp;CHAR(39)&amp;"!r"&amp;$B2068&amp;"c"&amp;$C2068,0),"dd-mmm-yyyy"),(INDIRECT(CHAR(39)&amp;$A2068&amp;CHAR(39)&amp;"!r"&amp;$B2068&amp;"c"&amp;$C2068,0)))</f>
        <v/>
      </c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  <c r="S2068" s="26"/>
      <c r="T2068" s="26"/>
      <c r="U2068" s="26"/>
      <c r="V2068" s="26"/>
      <c r="W2068" s="26"/>
      <c r="X2068" s="26"/>
      <c r="Y2068" s="26"/>
      <c r="Z2068" s="26"/>
    </row>
    <row r="2069" ht="13.5" customHeight="1">
      <c r="A2069" s="26" t="s">
        <v>785</v>
      </c>
      <c r="B2069" s="26">
        <f t="shared" si="43"/>
        <v>21</v>
      </c>
      <c r="C2069" s="26">
        <f t="shared" si="11"/>
        <v>66</v>
      </c>
      <c r="D2069" s="26"/>
      <c r="E2069" s="26">
        <f>plan_id</f>
        <v>510</v>
      </c>
      <c r="F2069" s="26">
        <f t="shared" si="1"/>
        <v>2018</v>
      </c>
      <c r="G2069" s="26">
        <f>VLOOKUP(INDIRECT(CHAR(39)&amp;$A2069&amp;CHAR(39)&amp;"!r2c"&amp;$C2069,0),variables,2,0)</f>
        <v>10805</v>
      </c>
      <c r="H2069" s="29" t="str">
        <f t="array" ref="H2069">IF(AND(G2069&gt;=10861,G2069&lt;=10863),TEXT(INDIRECT(CHAR(39)&amp;$A2069&amp;CHAR(39)&amp;"!r"&amp;$B2069&amp;"c"&amp;$C2069,0),"dd-mmm-yyyy"),(INDIRECT(CHAR(39)&amp;$A2069&amp;CHAR(39)&amp;"!r"&amp;$B2069&amp;"c"&amp;$C2069,0)))</f>
        <v/>
      </c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  <c r="S2069" s="26"/>
      <c r="T2069" s="26"/>
      <c r="U2069" s="26"/>
      <c r="V2069" s="26"/>
      <c r="W2069" s="26"/>
      <c r="X2069" s="26"/>
      <c r="Y2069" s="26"/>
      <c r="Z2069" s="26"/>
    </row>
    <row r="2070" ht="13.5" customHeight="1">
      <c r="A2070" s="26" t="s">
        <v>785</v>
      </c>
      <c r="B2070" s="26">
        <f t="shared" si="43"/>
        <v>21</v>
      </c>
      <c r="C2070" s="26">
        <f t="shared" si="11"/>
        <v>67</v>
      </c>
      <c r="D2070" s="26"/>
      <c r="E2070" s="26">
        <f>plan_id</f>
        <v>510</v>
      </c>
      <c r="F2070" s="26">
        <f t="shared" si="1"/>
        <v>2018</v>
      </c>
      <c r="G2070" s="26">
        <f>VLOOKUP(INDIRECT(CHAR(39)&amp;$A2070&amp;CHAR(39)&amp;"!r2c"&amp;$C2070,0),variables,2,0)</f>
        <v>10806</v>
      </c>
      <c r="H2070" s="29">
        <f t="array" ref="H2070">IF(AND(G2070&gt;=10861,G2070&lt;=10863),TEXT(INDIRECT(CHAR(39)&amp;$A2070&amp;CHAR(39)&amp;"!r"&amp;$B2070&amp;"c"&amp;$C2070,0),"dd-mmm-yyyy"),(INDIRECT(CHAR(39)&amp;$A2070&amp;CHAR(39)&amp;"!r"&amp;$B2070&amp;"c"&amp;$C2070,0)))</f>
        <v>-24275853</v>
      </c>
      <c r="I2070" s="26"/>
      <c r="J2070" s="26"/>
      <c r="K2070" s="26"/>
      <c r="L2070" s="26"/>
      <c r="M2070" s="26"/>
      <c r="N2070" s="26"/>
      <c r="O2070" s="26"/>
      <c r="P2070" s="26"/>
      <c r="Q2070" s="26"/>
      <c r="R2070" s="26"/>
      <c r="S2070" s="26"/>
      <c r="T2070" s="26"/>
      <c r="U2070" s="26"/>
      <c r="V2070" s="26"/>
      <c r="W2070" s="26"/>
      <c r="X2070" s="26"/>
      <c r="Y2070" s="26"/>
      <c r="Z2070" s="26"/>
    </row>
    <row r="2071" ht="13.5" customHeight="1">
      <c r="A2071" s="26" t="s">
        <v>785</v>
      </c>
      <c r="B2071" s="26">
        <f t="shared" ref="B2071:B2096" si="44">B2070</f>
        <v>21</v>
      </c>
      <c r="C2071" s="26">
        <f t="shared" si="11"/>
        <v>68</v>
      </c>
      <c r="D2071" s="26"/>
      <c r="E2071" s="26">
        <f>plan_id</f>
        <v>510</v>
      </c>
      <c r="F2071" s="26">
        <f t="shared" si="1"/>
        <v>2018</v>
      </c>
      <c r="G2071" s="26">
        <f>VLOOKUP(INDIRECT(CHAR(39)&amp;$A2071&amp;CHAR(39)&amp;"!r2c"&amp;$C2071,0),variables,2,0)</f>
        <v>10807</v>
      </c>
      <c r="H2071" s="29" t="str">
        <f t="array" ref="H2071">IF(AND(G2071&gt;=10861,G2071&lt;=10863),TEXT(INDIRECT(CHAR(39)&amp;$A2071&amp;CHAR(39)&amp;"!r"&amp;$B2071&amp;"c"&amp;$C2071,0),"dd-mmm-yyyy"),(INDIRECT(CHAR(39)&amp;$A2071&amp;CHAR(39)&amp;"!r"&amp;$B2071&amp;"c"&amp;$C2071,0)))</f>
        <v/>
      </c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  <c r="S2071" s="26"/>
      <c r="T2071" s="26"/>
      <c r="U2071" s="26"/>
      <c r="V2071" s="26"/>
      <c r="W2071" s="26"/>
      <c r="X2071" s="26"/>
      <c r="Y2071" s="26"/>
      <c r="Z2071" s="26"/>
    </row>
    <row r="2072" ht="13.5" customHeight="1">
      <c r="A2072" s="26" t="s">
        <v>785</v>
      </c>
      <c r="B2072" s="26">
        <f t="shared" si="44"/>
        <v>21</v>
      </c>
      <c r="C2072" s="26">
        <f t="shared" si="11"/>
        <v>69</v>
      </c>
      <c r="D2072" s="26"/>
      <c r="E2072" s="26">
        <f>plan_id</f>
        <v>510</v>
      </c>
      <c r="F2072" s="26">
        <f t="shared" si="1"/>
        <v>2018</v>
      </c>
      <c r="G2072" s="26">
        <f>VLOOKUP(INDIRECT(CHAR(39)&amp;$A2072&amp;CHAR(39)&amp;"!r2c"&amp;$C2072,0),variables,2,0)</f>
        <v>10808</v>
      </c>
      <c r="H2072" s="29" t="str">
        <f t="array" ref="H2072">IF(AND(G2072&gt;=10861,G2072&lt;=10863),TEXT(INDIRECT(CHAR(39)&amp;$A2072&amp;CHAR(39)&amp;"!r"&amp;$B2072&amp;"c"&amp;$C2072,0),"dd-mmm-yyyy"),(INDIRECT(CHAR(39)&amp;$A2072&amp;CHAR(39)&amp;"!r"&amp;$B2072&amp;"c"&amp;$C2072,0)))</f>
        <v/>
      </c>
      <c r="I2072" s="26"/>
      <c r="J2072" s="26"/>
      <c r="K2072" s="26"/>
      <c r="L2072" s="26"/>
      <c r="M2072" s="26"/>
      <c r="N2072" s="26"/>
      <c r="O2072" s="26"/>
      <c r="P2072" s="26"/>
      <c r="Q2072" s="26"/>
      <c r="R2072" s="26"/>
      <c r="S2072" s="26"/>
      <c r="T2072" s="26"/>
      <c r="U2072" s="26"/>
      <c r="V2072" s="26"/>
      <c r="W2072" s="26"/>
      <c r="X2072" s="26"/>
      <c r="Y2072" s="26"/>
      <c r="Z2072" s="26"/>
    </row>
    <row r="2073" ht="13.5" customHeight="1">
      <c r="A2073" s="26" t="s">
        <v>785</v>
      </c>
      <c r="B2073" s="26">
        <f t="shared" si="44"/>
        <v>21</v>
      </c>
      <c r="C2073" s="26">
        <f t="shared" si="11"/>
        <v>70</v>
      </c>
      <c r="D2073" s="26"/>
      <c r="E2073" s="26">
        <f>plan_id</f>
        <v>510</v>
      </c>
      <c r="F2073" s="26">
        <f t="shared" si="1"/>
        <v>2018</v>
      </c>
      <c r="G2073" s="26">
        <f>VLOOKUP(INDIRECT(CHAR(39)&amp;$A2073&amp;CHAR(39)&amp;"!r2c"&amp;$C2073,0),variables,2,0)</f>
        <v>10809</v>
      </c>
      <c r="H2073" s="29" t="str">
        <f t="array" ref="H2073">IF(AND(G2073&gt;=10861,G2073&lt;=10863),TEXT(INDIRECT(CHAR(39)&amp;$A2073&amp;CHAR(39)&amp;"!r"&amp;$B2073&amp;"c"&amp;$C2073,0),"dd-mmm-yyyy"),(INDIRECT(CHAR(39)&amp;$A2073&amp;CHAR(39)&amp;"!r"&amp;$B2073&amp;"c"&amp;$C2073,0)))</f>
        <v/>
      </c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  <c r="S2073" s="26"/>
      <c r="T2073" s="26"/>
      <c r="U2073" s="26"/>
      <c r="V2073" s="26"/>
      <c r="W2073" s="26"/>
      <c r="X2073" s="26"/>
      <c r="Y2073" s="26"/>
      <c r="Z2073" s="26"/>
    </row>
    <row r="2074" ht="13.5" customHeight="1">
      <c r="A2074" s="26" t="s">
        <v>785</v>
      </c>
      <c r="B2074" s="26">
        <f t="shared" si="44"/>
        <v>21</v>
      </c>
      <c r="C2074" s="26">
        <f t="shared" si="11"/>
        <v>71</v>
      </c>
      <c r="D2074" s="26"/>
      <c r="E2074" s="26">
        <f>plan_id</f>
        <v>510</v>
      </c>
      <c r="F2074" s="26">
        <f t="shared" si="1"/>
        <v>2018</v>
      </c>
      <c r="G2074" s="26">
        <f>VLOOKUP(INDIRECT(CHAR(39)&amp;$A2074&amp;CHAR(39)&amp;"!r2c"&amp;$C2074,0),variables,2,0)</f>
        <v>10810</v>
      </c>
      <c r="H2074" s="29">
        <f t="array" ref="H2074">IF(AND(G2074&gt;=10861,G2074&lt;=10863),TEXT(INDIRECT(CHAR(39)&amp;$A2074&amp;CHAR(39)&amp;"!r"&amp;$B2074&amp;"c"&amp;$C2074,0),"dd-mmm-yyyy"),(INDIRECT(CHAR(39)&amp;$A2074&amp;CHAR(39)&amp;"!r"&amp;$B2074&amp;"c"&amp;$C2074,0)))</f>
        <v>42624422</v>
      </c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  <c r="S2074" s="26"/>
      <c r="T2074" s="26"/>
      <c r="U2074" s="26"/>
      <c r="V2074" s="26"/>
      <c r="W2074" s="26"/>
      <c r="X2074" s="26"/>
      <c r="Y2074" s="26"/>
      <c r="Z2074" s="26"/>
    </row>
    <row r="2075" ht="13.5" customHeight="1">
      <c r="A2075" s="26" t="s">
        <v>785</v>
      </c>
      <c r="B2075" s="26">
        <f t="shared" si="44"/>
        <v>21</v>
      </c>
      <c r="C2075" s="26">
        <f t="shared" si="11"/>
        <v>72</v>
      </c>
      <c r="D2075" s="26"/>
      <c r="E2075" s="26">
        <f>plan_id</f>
        <v>510</v>
      </c>
      <c r="F2075" s="26">
        <f t="shared" si="1"/>
        <v>2018</v>
      </c>
      <c r="G2075" s="26">
        <f>VLOOKUP(INDIRECT(CHAR(39)&amp;$A2075&amp;CHAR(39)&amp;"!r2c"&amp;$C2075,0),variables,2,0)</f>
        <v>10811</v>
      </c>
      <c r="H2075" s="29" t="str">
        <f t="array" ref="H2075">IF(AND(G2075&gt;=10861,G2075&lt;=10863),TEXT(INDIRECT(CHAR(39)&amp;$A2075&amp;CHAR(39)&amp;"!r"&amp;$B2075&amp;"c"&amp;$C2075,0),"dd-mmm-yyyy"),(INDIRECT(CHAR(39)&amp;$A2075&amp;CHAR(39)&amp;"!r"&amp;$B2075&amp;"c"&amp;$C2075,0)))</f>
        <v/>
      </c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  <c r="S2075" s="26"/>
      <c r="T2075" s="26"/>
      <c r="U2075" s="26"/>
      <c r="V2075" s="26"/>
      <c r="W2075" s="26"/>
      <c r="X2075" s="26"/>
      <c r="Y2075" s="26"/>
      <c r="Z2075" s="26"/>
    </row>
    <row r="2076" ht="13.5" customHeight="1">
      <c r="A2076" s="26" t="s">
        <v>785</v>
      </c>
      <c r="B2076" s="26">
        <f t="shared" si="44"/>
        <v>21</v>
      </c>
      <c r="C2076" s="26">
        <f t="shared" si="11"/>
        <v>73</v>
      </c>
      <c r="D2076" s="26"/>
      <c r="E2076" s="26">
        <f>plan_id</f>
        <v>510</v>
      </c>
      <c r="F2076" s="26">
        <f t="shared" si="1"/>
        <v>2018</v>
      </c>
      <c r="G2076" s="26">
        <f>VLOOKUP(INDIRECT(CHAR(39)&amp;$A2076&amp;CHAR(39)&amp;"!r2c"&amp;$C2076,0),variables,2,0)</f>
        <v>10812</v>
      </c>
      <c r="H2076" s="29" t="str">
        <f t="array" ref="H2076">IF(AND(G2076&gt;=10861,G2076&lt;=10863),TEXT(INDIRECT(CHAR(39)&amp;$A2076&amp;CHAR(39)&amp;"!r"&amp;$B2076&amp;"c"&amp;$C2076,0),"dd-mmm-yyyy"),(INDIRECT(CHAR(39)&amp;$A2076&amp;CHAR(39)&amp;"!r"&amp;$B2076&amp;"c"&amp;$C2076,0)))</f>
        <v/>
      </c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  <c r="S2076" s="26"/>
      <c r="T2076" s="26"/>
      <c r="U2076" s="26"/>
      <c r="V2076" s="26"/>
      <c r="W2076" s="26"/>
      <c r="X2076" s="26"/>
      <c r="Y2076" s="26"/>
      <c r="Z2076" s="26"/>
    </row>
    <row r="2077" ht="13.5" customHeight="1">
      <c r="A2077" s="26" t="s">
        <v>785</v>
      </c>
      <c r="B2077" s="26">
        <f t="shared" si="44"/>
        <v>21</v>
      </c>
      <c r="C2077" s="26">
        <f t="shared" si="11"/>
        <v>74</v>
      </c>
      <c r="D2077" s="26"/>
      <c r="E2077" s="26">
        <f>plan_id</f>
        <v>510</v>
      </c>
      <c r="F2077" s="26">
        <f t="shared" si="1"/>
        <v>2018</v>
      </c>
      <c r="G2077" s="26">
        <f>VLOOKUP(INDIRECT(CHAR(39)&amp;$A2077&amp;CHAR(39)&amp;"!r2c"&amp;$C2077,0),variables,2,0)</f>
        <v>10813</v>
      </c>
      <c r="H2077" s="29" t="str">
        <f t="array" ref="H2077">IF(AND(G2077&gt;=10861,G2077&lt;=10863),TEXT(INDIRECT(CHAR(39)&amp;$A2077&amp;CHAR(39)&amp;"!r"&amp;$B2077&amp;"c"&amp;$C2077,0),"dd-mmm-yyyy"),(INDIRECT(CHAR(39)&amp;$A2077&amp;CHAR(39)&amp;"!r"&amp;$B2077&amp;"c"&amp;$C2077,0)))</f>
        <v/>
      </c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  <c r="S2077" s="26"/>
      <c r="T2077" s="26"/>
      <c r="U2077" s="26"/>
      <c r="V2077" s="26"/>
      <c r="W2077" s="26"/>
      <c r="X2077" s="26"/>
      <c r="Y2077" s="26"/>
      <c r="Z2077" s="26"/>
    </row>
    <row r="2078" ht="13.5" customHeight="1">
      <c r="A2078" s="26" t="s">
        <v>785</v>
      </c>
      <c r="B2078" s="26">
        <f t="shared" si="44"/>
        <v>21</v>
      </c>
      <c r="C2078" s="26">
        <f t="shared" si="11"/>
        <v>75</v>
      </c>
      <c r="D2078" s="26"/>
      <c r="E2078" s="26">
        <f>plan_id</f>
        <v>510</v>
      </c>
      <c r="F2078" s="26">
        <f t="shared" si="1"/>
        <v>2018</v>
      </c>
      <c r="G2078" s="26">
        <f>VLOOKUP(INDIRECT(CHAR(39)&amp;$A2078&amp;CHAR(39)&amp;"!r2c"&amp;$C2078,0),variables,2,0)</f>
        <v>10814</v>
      </c>
      <c r="H2078" s="29" t="str">
        <f t="array" ref="H2078">IF(AND(G2078&gt;=10861,G2078&lt;=10863),TEXT(INDIRECT(CHAR(39)&amp;$A2078&amp;CHAR(39)&amp;"!r"&amp;$B2078&amp;"c"&amp;$C2078,0),"dd-mmm-yyyy"),(INDIRECT(CHAR(39)&amp;$A2078&amp;CHAR(39)&amp;"!r"&amp;$B2078&amp;"c"&amp;$C2078,0)))</f>
        <v/>
      </c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  <c r="S2078" s="26"/>
      <c r="T2078" s="26"/>
      <c r="U2078" s="26"/>
      <c r="V2078" s="26"/>
      <c r="W2078" s="26"/>
      <c r="X2078" s="26"/>
      <c r="Y2078" s="26"/>
      <c r="Z2078" s="26"/>
    </row>
    <row r="2079" ht="13.5" customHeight="1">
      <c r="A2079" s="26" t="s">
        <v>785</v>
      </c>
      <c r="B2079" s="26">
        <f t="shared" si="44"/>
        <v>21</v>
      </c>
      <c r="C2079" s="26">
        <f t="shared" si="11"/>
        <v>76</v>
      </c>
      <c r="D2079" s="26"/>
      <c r="E2079" s="26">
        <f>plan_id</f>
        <v>510</v>
      </c>
      <c r="F2079" s="26">
        <f t="shared" si="1"/>
        <v>2018</v>
      </c>
      <c r="G2079" s="26">
        <f>VLOOKUP(INDIRECT(CHAR(39)&amp;$A2079&amp;CHAR(39)&amp;"!r2c"&amp;$C2079,0),variables,2,0)</f>
        <v>10815</v>
      </c>
      <c r="H2079" s="29">
        <f t="array" ref="H2079">IF(AND(G2079&gt;=10861,G2079&lt;=10863),TEXT(INDIRECT(CHAR(39)&amp;$A2079&amp;CHAR(39)&amp;"!r"&amp;$B2079&amp;"c"&amp;$C2079,0),"dd-mmm-yyyy"),(INDIRECT(CHAR(39)&amp;$A2079&amp;CHAR(39)&amp;"!r"&amp;$B2079&amp;"c"&amp;$C2079,0)))</f>
        <v>19458838</v>
      </c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  <c r="S2079" s="26"/>
      <c r="T2079" s="26"/>
      <c r="U2079" s="26"/>
      <c r="V2079" s="26"/>
      <c r="W2079" s="26"/>
      <c r="X2079" s="26"/>
      <c r="Y2079" s="26"/>
      <c r="Z2079" s="26"/>
    </row>
    <row r="2080" ht="13.5" customHeight="1">
      <c r="A2080" s="26" t="s">
        <v>785</v>
      </c>
      <c r="B2080" s="26">
        <f t="shared" si="44"/>
        <v>21</v>
      </c>
      <c r="C2080" s="26">
        <f t="shared" si="11"/>
        <v>77</v>
      </c>
      <c r="D2080" s="26"/>
      <c r="E2080" s="26">
        <f>plan_id</f>
        <v>510</v>
      </c>
      <c r="F2080" s="26">
        <f t="shared" si="1"/>
        <v>2018</v>
      </c>
      <c r="G2080" s="26">
        <f>VLOOKUP(INDIRECT(CHAR(39)&amp;$A2080&amp;CHAR(39)&amp;"!r2c"&amp;$C2080,0),variables,2,0)</f>
        <v>10816</v>
      </c>
      <c r="H2080" s="29">
        <f t="array" ref="H2080">IF(AND(G2080&gt;=10861,G2080&lt;=10863),TEXT(INDIRECT(CHAR(39)&amp;$A2080&amp;CHAR(39)&amp;"!r"&amp;$B2080&amp;"c"&amp;$C2080,0),"dd-mmm-yyyy"),(INDIRECT(CHAR(39)&amp;$A2080&amp;CHAR(39)&amp;"!r"&amp;$B2080&amp;"c"&amp;$C2080,0)))</f>
        <v>-40293935</v>
      </c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  <c r="S2080" s="26"/>
      <c r="T2080" s="26"/>
      <c r="U2080" s="26"/>
      <c r="V2080" s="26"/>
      <c r="W2080" s="26"/>
      <c r="X2080" s="26"/>
      <c r="Y2080" s="26"/>
      <c r="Z2080" s="26"/>
    </row>
    <row r="2081" ht="13.5" customHeight="1">
      <c r="A2081" s="26" t="s">
        <v>785</v>
      </c>
      <c r="B2081" s="26">
        <f t="shared" si="44"/>
        <v>21</v>
      </c>
      <c r="C2081" s="26">
        <f t="shared" si="11"/>
        <v>78</v>
      </c>
      <c r="D2081" s="26"/>
      <c r="E2081" s="26">
        <f>plan_id</f>
        <v>510</v>
      </c>
      <c r="F2081" s="26">
        <f t="shared" si="1"/>
        <v>2018</v>
      </c>
      <c r="G2081" s="26">
        <f>VLOOKUP(INDIRECT(CHAR(39)&amp;$A2081&amp;CHAR(39)&amp;"!r2c"&amp;$C2081,0),variables,2,0)</f>
        <v>10817</v>
      </c>
      <c r="H2081" s="29" t="str">
        <f t="array" ref="H2081">IF(AND(G2081&gt;=10861,G2081&lt;=10863),TEXT(INDIRECT(CHAR(39)&amp;$A2081&amp;CHAR(39)&amp;"!r"&amp;$B2081&amp;"c"&amp;$C2081,0),"dd-mmm-yyyy"),(INDIRECT(CHAR(39)&amp;$A2081&amp;CHAR(39)&amp;"!r"&amp;$B2081&amp;"c"&amp;$C2081,0)))</f>
        <v/>
      </c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  <c r="S2081" s="26"/>
      <c r="T2081" s="26"/>
      <c r="U2081" s="26"/>
      <c r="V2081" s="26"/>
      <c r="W2081" s="26"/>
      <c r="X2081" s="26"/>
      <c r="Y2081" s="26"/>
      <c r="Z2081" s="26"/>
    </row>
    <row r="2082" ht="13.5" customHeight="1">
      <c r="A2082" s="26" t="s">
        <v>785</v>
      </c>
      <c r="B2082" s="26">
        <f t="shared" si="44"/>
        <v>21</v>
      </c>
      <c r="C2082" s="26">
        <f t="shared" si="11"/>
        <v>79</v>
      </c>
      <c r="D2082" s="26"/>
      <c r="E2082" s="26">
        <f>plan_id</f>
        <v>510</v>
      </c>
      <c r="F2082" s="26">
        <f t="shared" si="1"/>
        <v>2018</v>
      </c>
      <c r="G2082" s="26">
        <f>VLOOKUP(INDIRECT(CHAR(39)&amp;$A2082&amp;CHAR(39)&amp;"!r2c"&amp;$C2082,0),variables,2,0)</f>
        <v>10818</v>
      </c>
      <c r="H2082" s="29">
        <f t="array" ref="H2082">IF(AND(G2082&gt;=10861,G2082&lt;=10863),TEXT(INDIRECT(CHAR(39)&amp;$A2082&amp;CHAR(39)&amp;"!r"&amp;$B2082&amp;"c"&amp;$C2082,0),"dd-mmm-yyyy"),(INDIRECT(CHAR(39)&amp;$A2082&amp;CHAR(39)&amp;"!r"&amp;$B2082&amp;"c"&amp;$C2082,0)))</f>
        <v>-16845581</v>
      </c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  <c r="S2082" s="26"/>
      <c r="T2082" s="26"/>
      <c r="U2082" s="26"/>
      <c r="V2082" s="26"/>
      <c r="W2082" s="26"/>
      <c r="X2082" s="26"/>
      <c r="Y2082" s="26"/>
      <c r="Z2082" s="26"/>
    </row>
    <row r="2083" ht="13.5" customHeight="1">
      <c r="A2083" s="26" t="s">
        <v>785</v>
      </c>
      <c r="B2083" s="26">
        <f t="shared" si="44"/>
        <v>21</v>
      </c>
      <c r="C2083" s="26">
        <f t="shared" si="11"/>
        <v>80</v>
      </c>
      <c r="D2083" s="26"/>
      <c r="E2083" s="26">
        <f>plan_id</f>
        <v>510</v>
      </c>
      <c r="F2083" s="26">
        <f t="shared" si="1"/>
        <v>2018</v>
      </c>
      <c r="G2083" s="26">
        <f>VLOOKUP(INDIRECT(CHAR(39)&amp;$A2083&amp;CHAR(39)&amp;"!r2c"&amp;$C2083,0),variables,2,0)</f>
        <v>10819</v>
      </c>
      <c r="H2083" s="29">
        <f t="array" ref="H2083">IF(AND(G2083&gt;=10861,G2083&lt;=10863),TEXT(INDIRECT(CHAR(39)&amp;$A2083&amp;CHAR(39)&amp;"!r"&amp;$B2083&amp;"c"&amp;$C2083,0),"dd-mmm-yyyy"),(INDIRECT(CHAR(39)&amp;$A2083&amp;CHAR(39)&amp;"!r"&amp;$B2083&amp;"c"&amp;$C2083,0)))</f>
        <v>36264543</v>
      </c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  <c r="S2083" s="26"/>
      <c r="T2083" s="26"/>
      <c r="U2083" s="26"/>
      <c r="V2083" s="26"/>
      <c r="W2083" s="26"/>
      <c r="X2083" s="26"/>
      <c r="Y2083" s="26"/>
      <c r="Z2083" s="26"/>
    </row>
    <row r="2084" ht="13.5" customHeight="1">
      <c r="A2084" s="26" t="s">
        <v>785</v>
      </c>
      <c r="B2084" s="26">
        <f t="shared" si="44"/>
        <v>21</v>
      </c>
      <c r="C2084" s="26">
        <f t="shared" si="11"/>
        <v>81</v>
      </c>
      <c r="D2084" s="26"/>
      <c r="E2084" s="26">
        <f>plan_id</f>
        <v>510</v>
      </c>
      <c r="F2084" s="26">
        <f t="shared" si="1"/>
        <v>2018</v>
      </c>
      <c r="G2084" s="26">
        <f>VLOOKUP(INDIRECT(CHAR(39)&amp;$A2084&amp;CHAR(39)&amp;"!r2c"&amp;$C2084,0),variables,2,0)</f>
        <v>10820</v>
      </c>
      <c r="H2084" s="29">
        <f t="array" ref="H2084">IF(AND(G2084&gt;=10861,G2084&lt;=10863),TEXT(INDIRECT(CHAR(39)&amp;$A2084&amp;CHAR(39)&amp;"!r"&amp;$B2084&amp;"c"&amp;$C2084,0),"dd-mmm-yyyy"),(INDIRECT(CHAR(39)&amp;$A2084&amp;CHAR(39)&amp;"!r"&amp;$B2084&amp;"c"&amp;$C2084,0)))</f>
        <v>983112072</v>
      </c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  <c r="S2084" s="26"/>
      <c r="T2084" s="26"/>
      <c r="U2084" s="26"/>
      <c r="V2084" s="26"/>
      <c r="W2084" s="26"/>
      <c r="X2084" s="26"/>
      <c r="Y2084" s="26"/>
      <c r="Z2084" s="26"/>
    </row>
    <row r="2085" ht="13.5" customHeight="1">
      <c r="A2085" s="26" t="s">
        <v>785</v>
      </c>
      <c r="B2085" s="26">
        <f t="shared" si="44"/>
        <v>21</v>
      </c>
      <c r="C2085" s="26">
        <f t="shared" si="11"/>
        <v>82</v>
      </c>
      <c r="D2085" s="26"/>
      <c r="E2085" s="26">
        <f>plan_id</f>
        <v>510</v>
      </c>
      <c r="F2085" s="26">
        <f t="shared" si="1"/>
        <v>2018</v>
      </c>
      <c r="G2085" s="26">
        <f>VLOOKUP(INDIRECT(CHAR(39)&amp;$A2085&amp;CHAR(39)&amp;"!r2c"&amp;$C2085,0),variables,2,0)</f>
        <v>10821</v>
      </c>
      <c r="H2085" s="29" t="str">
        <f t="array" ref="H2085">IF(AND(G2085&gt;=10861,G2085&lt;=10863),TEXT(INDIRECT(CHAR(39)&amp;$A2085&amp;CHAR(39)&amp;"!r"&amp;$B2085&amp;"c"&amp;$C2085,0),"dd-mmm-yyyy"),(INDIRECT(CHAR(39)&amp;$A2085&amp;CHAR(39)&amp;"!r"&amp;$B2085&amp;"c"&amp;$C2085,0)))</f>
        <v/>
      </c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  <c r="S2085" s="26"/>
      <c r="T2085" s="26"/>
      <c r="U2085" s="26"/>
      <c r="V2085" s="26"/>
      <c r="W2085" s="26"/>
      <c r="X2085" s="26"/>
      <c r="Y2085" s="26"/>
      <c r="Z2085" s="26"/>
    </row>
    <row r="2086" ht="13.5" customHeight="1">
      <c r="A2086" s="26" t="s">
        <v>785</v>
      </c>
      <c r="B2086" s="26">
        <f t="shared" si="44"/>
        <v>21</v>
      </c>
      <c r="C2086" s="26">
        <f t="shared" si="11"/>
        <v>83</v>
      </c>
      <c r="D2086" s="26"/>
      <c r="E2086" s="26">
        <f>plan_id</f>
        <v>510</v>
      </c>
      <c r="F2086" s="26">
        <f t="shared" si="1"/>
        <v>2018</v>
      </c>
      <c r="G2086" s="26">
        <f>VLOOKUP(INDIRECT(CHAR(39)&amp;$A2086&amp;CHAR(39)&amp;"!r2c"&amp;$C2086,0),variables,2,0)</f>
        <v>10822</v>
      </c>
      <c r="H2086" s="29" t="str">
        <f t="array" ref="H2086">IF(AND(G2086&gt;=10861,G2086&lt;=10863),TEXT(INDIRECT(CHAR(39)&amp;$A2086&amp;CHAR(39)&amp;"!r"&amp;$B2086&amp;"c"&amp;$C2086,0),"dd-mmm-yyyy"),(INDIRECT(CHAR(39)&amp;$A2086&amp;CHAR(39)&amp;"!r"&amp;$B2086&amp;"c"&amp;$C2086,0)))</f>
        <v/>
      </c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  <c r="S2086" s="26"/>
      <c r="T2086" s="26"/>
      <c r="U2086" s="26"/>
      <c r="V2086" s="26"/>
      <c r="W2086" s="26"/>
      <c r="X2086" s="26"/>
      <c r="Y2086" s="26"/>
      <c r="Z2086" s="26"/>
    </row>
    <row r="2087" ht="13.5" customHeight="1">
      <c r="A2087" s="26" t="s">
        <v>785</v>
      </c>
      <c r="B2087" s="26">
        <f t="shared" si="44"/>
        <v>21</v>
      </c>
      <c r="C2087" s="26">
        <f t="shared" si="11"/>
        <v>84</v>
      </c>
      <c r="D2087" s="26"/>
      <c r="E2087" s="26">
        <f>plan_id</f>
        <v>510</v>
      </c>
      <c r="F2087" s="26">
        <f t="shared" si="1"/>
        <v>2018</v>
      </c>
      <c r="G2087" s="26">
        <f>VLOOKUP(INDIRECT(CHAR(39)&amp;$A2087&amp;CHAR(39)&amp;"!r2c"&amp;$C2087,0),variables,2,0)</f>
        <v>10829</v>
      </c>
      <c r="H2087" s="29">
        <f t="array" ref="H2087">IF(AND(G2087&gt;=10861,G2087&lt;=10863),TEXT(INDIRECT(CHAR(39)&amp;$A2087&amp;CHAR(39)&amp;"!r"&amp;$B2087&amp;"c"&amp;$C2087,0),"dd-mmm-yyyy"),(INDIRECT(CHAR(39)&amp;$A2087&amp;CHAR(39)&amp;"!r"&amp;$B2087&amp;"c"&amp;$C2087,0)))</f>
        <v>1929676002</v>
      </c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  <c r="S2087" s="26"/>
      <c r="T2087" s="26"/>
      <c r="U2087" s="26"/>
      <c r="V2087" s="26"/>
      <c r="W2087" s="26"/>
      <c r="X2087" s="26"/>
      <c r="Y2087" s="26"/>
      <c r="Z2087" s="26"/>
    </row>
    <row r="2088" ht="13.5" customHeight="1">
      <c r="A2088" s="26" t="s">
        <v>785</v>
      </c>
      <c r="B2088" s="26">
        <f t="shared" si="44"/>
        <v>21</v>
      </c>
      <c r="C2088" s="26">
        <f t="shared" si="11"/>
        <v>85</v>
      </c>
      <c r="D2088" s="26"/>
      <c r="E2088" s="26">
        <f>plan_id</f>
        <v>510</v>
      </c>
      <c r="F2088" s="26">
        <f t="shared" si="1"/>
        <v>2018</v>
      </c>
      <c r="G2088" s="26">
        <f>VLOOKUP(INDIRECT(CHAR(39)&amp;$A2088&amp;CHAR(39)&amp;"!r2c"&amp;$C2088,0),variables,2,0)</f>
        <v>10823</v>
      </c>
      <c r="H2088" s="29">
        <f t="array" ref="H2088">IF(AND(G2088&gt;=10861,G2088&lt;=10863),TEXT(INDIRECT(CHAR(39)&amp;$A2088&amp;CHAR(39)&amp;"!r"&amp;$B2088&amp;"c"&amp;$C2088,0),"dd-mmm-yyyy"),(INDIRECT(CHAR(39)&amp;$A2088&amp;CHAR(39)&amp;"!r"&amp;$B2088&amp;"c"&amp;$C2088,0)))</f>
        <v>1851931145</v>
      </c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  <c r="S2088" s="26"/>
      <c r="T2088" s="26"/>
      <c r="U2088" s="26"/>
      <c r="V2088" s="26"/>
      <c r="W2088" s="26"/>
      <c r="X2088" s="26"/>
      <c r="Y2088" s="26"/>
      <c r="Z2088" s="26"/>
    </row>
    <row r="2089" ht="13.5" customHeight="1">
      <c r="A2089" s="26" t="s">
        <v>785</v>
      </c>
      <c r="B2089" s="26">
        <f t="shared" si="44"/>
        <v>21</v>
      </c>
      <c r="C2089" s="26">
        <f t="shared" si="11"/>
        <v>86</v>
      </c>
      <c r="D2089" s="26"/>
      <c r="E2089" s="26">
        <f>plan_id</f>
        <v>510</v>
      </c>
      <c r="F2089" s="26">
        <f t="shared" si="1"/>
        <v>2018</v>
      </c>
      <c r="G2089" s="26">
        <f>VLOOKUP(INDIRECT(CHAR(39)&amp;$A2089&amp;CHAR(39)&amp;"!r2c"&amp;$C2089,0),variables,2,0)</f>
        <v>10798</v>
      </c>
      <c r="H2089" s="29" t="str">
        <f t="array" ref="H2089">IF(AND(G2089&gt;=10861,G2089&lt;=10863),TEXT(INDIRECT(CHAR(39)&amp;$A2089&amp;CHAR(39)&amp;"!r"&amp;$B2089&amp;"c"&amp;$C2089,0),"dd-mmm-yyyy"),(INDIRECT(CHAR(39)&amp;$A2089&amp;CHAR(39)&amp;"!r"&amp;$B2089&amp;"c"&amp;$C2089,0)))</f>
        <v/>
      </c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  <c r="S2089" s="26"/>
      <c r="T2089" s="26"/>
      <c r="U2089" s="26"/>
      <c r="V2089" s="26"/>
      <c r="W2089" s="26"/>
      <c r="X2089" s="26"/>
      <c r="Y2089" s="26"/>
      <c r="Z2089" s="26"/>
    </row>
    <row r="2090" ht="13.5" customHeight="1">
      <c r="A2090" s="26" t="s">
        <v>785</v>
      </c>
      <c r="B2090" s="26">
        <f t="shared" si="44"/>
        <v>21</v>
      </c>
      <c r="C2090" s="26">
        <f t="shared" si="11"/>
        <v>87</v>
      </c>
      <c r="D2090" s="26"/>
      <c r="E2090" s="26">
        <f>plan_id</f>
        <v>510</v>
      </c>
      <c r="F2090" s="26">
        <f t="shared" si="1"/>
        <v>2018</v>
      </c>
      <c r="G2090" s="26">
        <f>VLOOKUP(INDIRECT(CHAR(39)&amp;$A2090&amp;CHAR(39)&amp;"!r2c"&amp;$C2090,0),variables,2,0)</f>
        <v>10799</v>
      </c>
      <c r="H2090" s="29" t="str">
        <f t="array" ref="H2090">IF(AND(G2090&gt;=10861,G2090&lt;=10863),TEXT(INDIRECT(CHAR(39)&amp;$A2090&amp;CHAR(39)&amp;"!r"&amp;$B2090&amp;"c"&amp;$C2090,0),"dd-mmm-yyyy"),(INDIRECT(CHAR(39)&amp;$A2090&amp;CHAR(39)&amp;"!r"&amp;$B2090&amp;"c"&amp;$C2090,0)))</f>
        <v/>
      </c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  <c r="S2090" s="26"/>
      <c r="T2090" s="26"/>
      <c r="U2090" s="26"/>
      <c r="V2090" s="26"/>
      <c r="W2090" s="26"/>
      <c r="X2090" s="26"/>
      <c r="Y2090" s="26"/>
      <c r="Z2090" s="26"/>
    </row>
    <row r="2091" ht="13.5" customHeight="1">
      <c r="A2091" s="26" t="s">
        <v>785</v>
      </c>
      <c r="B2091" s="26">
        <f t="shared" si="44"/>
        <v>21</v>
      </c>
      <c r="C2091" s="26">
        <f t="shared" si="11"/>
        <v>88</v>
      </c>
      <c r="D2091" s="26"/>
      <c r="E2091" s="26">
        <f>plan_id</f>
        <v>510</v>
      </c>
      <c r="F2091" s="26">
        <f t="shared" si="1"/>
        <v>2018</v>
      </c>
      <c r="G2091" s="26">
        <f>VLOOKUP(INDIRECT(CHAR(39)&amp;$A2091&amp;CHAR(39)&amp;"!r2c"&amp;$C2091,0),variables,2,0)</f>
        <v>10800</v>
      </c>
      <c r="H2091" s="29" t="str">
        <f t="array" ref="H2091">IF(AND(G2091&gt;=10861,G2091&lt;=10863),TEXT(INDIRECT(CHAR(39)&amp;$A2091&amp;CHAR(39)&amp;"!r"&amp;$B2091&amp;"c"&amp;$C2091,0),"dd-mmm-yyyy"),(INDIRECT(CHAR(39)&amp;$A2091&amp;CHAR(39)&amp;"!r"&amp;$B2091&amp;"c"&amp;$C2091,0)))</f>
        <v/>
      </c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  <c r="S2091" s="26"/>
      <c r="T2091" s="26"/>
      <c r="U2091" s="26"/>
      <c r="V2091" s="26"/>
      <c r="W2091" s="26"/>
      <c r="X2091" s="26"/>
      <c r="Y2091" s="26"/>
      <c r="Z2091" s="26"/>
    </row>
    <row r="2092" ht="13.5" customHeight="1">
      <c r="A2092" s="26" t="s">
        <v>785</v>
      </c>
      <c r="B2092" s="26">
        <f t="shared" si="44"/>
        <v>21</v>
      </c>
      <c r="C2092" s="26">
        <f t="shared" si="11"/>
        <v>89</v>
      </c>
      <c r="D2092" s="26"/>
      <c r="E2092" s="26">
        <f>plan_id</f>
        <v>510</v>
      </c>
      <c r="F2092" s="26">
        <f t="shared" si="1"/>
        <v>2018</v>
      </c>
      <c r="G2092" s="26">
        <f>VLOOKUP(INDIRECT(CHAR(39)&amp;$A2092&amp;CHAR(39)&amp;"!r2c"&amp;$C2092,0),variables,2,0)</f>
        <v>10824</v>
      </c>
      <c r="H2092" s="29">
        <f t="array" ref="H2092">IF(AND(G2092&gt;=10861,G2092&lt;=10863),TEXT(INDIRECT(CHAR(39)&amp;$A2092&amp;CHAR(39)&amp;"!r"&amp;$B2092&amp;"c"&amp;$C2092,0),"dd-mmm-yyyy"),(INDIRECT(CHAR(39)&amp;$A2092&amp;CHAR(39)&amp;"!r"&amp;$B2092&amp;"c"&amp;$C2092,0)))</f>
        <v>-380955376</v>
      </c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  <c r="S2092" s="26"/>
      <c r="T2092" s="26"/>
      <c r="U2092" s="26"/>
      <c r="V2092" s="26"/>
      <c r="W2092" s="26"/>
      <c r="X2092" s="26"/>
      <c r="Y2092" s="26"/>
      <c r="Z2092" s="26"/>
    </row>
    <row r="2093" ht="13.5" customHeight="1">
      <c r="A2093" s="26" t="s">
        <v>785</v>
      </c>
      <c r="B2093" s="26">
        <f t="shared" si="44"/>
        <v>21</v>
      </c>
      <c r="C2093" s="26">
        <f t="shared" si="11"/>
        <v>90</v>
      </c>
      <c r="D2093" s="26"/>
      <c r="E2093" s="26">
        <f>plan_id</f>
        <v>510</v>
      </c>
      <c r="F2093" s="26">
        <f t="shared" si="1"/>
        <v>2018</v>
      </c>
      <c r="G2093" s="26">
        <f>VLOOKUP(INDIRECT(CHAR(39)&amp;$A2093&amp;CHAR(39)&amp;"!r2c"&amp;$C2093,0),variables,2,0)</f>
        <v>10825</v>
      </c>
      <c r="H2093" s="29">
        <f t="array" ref="H2093">IF(AND(G2093&gt;=10861,G2093&lt;=10863),TEXT(INDIRECT(CHAR(39)&amp;$A2093&amp;CHAR(39)&amp;"!r"&amp;$B2093&amp;"c"&amp;$C2093,0),"dd-mmm-yyyy"),(INDIRECT(CHAR(39)&amp;$A2093&amp;CHAR(39)&amp;"!r"&amp;$B2093&amp;"c"&amp;$C2093,0)))</f>
        <v>-711686423</v>
      </c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  <c r="S2093" s="26"/>
      <c r="T2093" s="26"/>
      <c r="U2093" s="26"/>
      <c r="V2093" s="26"/>
      <c r="W2093" s="26"/>
      <c r="X2093" s="26"/>
      <c r="Y2093" s="26"/>
      <c r="Z2093" s="26"/>
    </row>
    <row r="2094" ht="13.5" customHeight="1">
      <c r="A2094" s="26" t="s">
        <v>785</v>
      </c>
      <c r="B2094" s="26">
        <f t="shared" si="44"/>
        <v>21</v>
      </c>
      <c r="C2094" s="26">
        <f t="shared" si="11"/>
        <v>91</v>
      </c>
      <c r="D2094" s="26"/>
      <c r="E2094" s="26">
        <f>plan_id</f>
        <v>510</v>
      </c>
      <c r="F2094" s="26">
        <f t="shared" si="1"/>
        <v>2018</v>
      </c>
      <c r="G2094" s="26">
        <f>VLOOKUP(INDIRECT(CHAR(39)&amp;$A2094&amp;CHAR(39)&amp;"!r2c"&amp;$C2094,0),variables,2,0)</f>
        <v>10826</v>
      </c>
      <c r="H2094" s="29">
        <f t="array" ref="H2094">IF(AND(G2094&gt;=10861,G2094&lt;=10863),TEXT(INDIRECT(CHAR(39)&amp;$A2094&amp;CHAR(39)&amp;"!r"&amp;$B2094&amp;"c"&amp;$C2094,0),"dd-mmm-yyyy"),(INDIRECT(CHAR(39)&amp;$A2094&amp;CHAR(39)&amp;"!r"&amp;$B2094&amp;"c"&amp;$C2094,0)))</f>
        <v>5275632954</v>
      </c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  <c r="S2094" s="26"/>
      <c r="T2094" s="26"/>
      <c r="U2094" s="26"/>
      <c r="V2094" s="26"/>
      <c r="W2094" s="26"/>
      <c r="X2094" s="26"/>
      <c r="Y2094" s="26"/>
      <c r="Z2094" s="26"/>
    </row>
    <row r="2095" ht="13.5" customHeight="1">
      <c r="A2095" s="26" t="s">
        <v>785</v>
      </c>
      <c r="B2095" s="26">
        <f t="shared" si="44"/>
        <v>21</v>
      </c>
      <c r="C2095" s="26">
        <f t="shared" si="11"/>
        <v>92</v>
      </c>
      <c r="D2095" s="26"/>
      <c r="E2095" s="26">
        <f>plan_id</f>
        <v>510</v>
      </c>
      <c r="F2095" s="26">
        <f t="shared" si="1"/>
        <v>2018</v>
      </c>
      <c r="G2095" s="26">
        <f>VLOOKUP(INDIRECT(CHAR(39)&amp;$A2095&amp;CHAR(39)&amp;"!r2c"&amp;$C2095,0),variables,2,0)</f>
        <v>10828</v>
      </c>
      <c r="H2095" s="29">
        <f t="array" ref="H2095">IF(AND(G2095&gt;=10861,G2095&lt;=10863),TEXT(INDIRECT(CHAR(39)&amp;$A2095&amp;CHAR(39)&amp;"!r"&amp;$B2095&amp;"c"&amp;$C2095,0),"dd-mmm-yyyy"),(INDIRECT(CHAR(39)&amp;$A2095&amp;CHAR(39)&amp;"!r"&amp;$B2095&amp;"c"&amp;$C2095,0)))</f>
        <v>179084074</v>
      </c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  <c r="S2095" s="26"/>
      <c r="T2095" s="26"/>
      <c r="U2095" s="26"/>
      <c r="V2095" s="26"/>
      <c r="W2095" s="26"/>
      <c r="X2095" s="26"/>
      <c r="Y2095" s="26"/>
      <c r="Z2095" s="26"/>
    </row>
    <row r="2096" ht="13.5" customHeight="1">
      <c r="A2096" s="26" t="s">
        <v>785</v>
      </c>
      <c r="B2096" s="26">
        <f t="shared" si="44"/>
        <v>21</v>
      </c>
      <c r="C2096" s="26">
        <f t="shared" si="11"/>
        <v>93</v>
      </c>
      <c r="D2096" s="26"/>
      <c r="E2096" s="26">
        <f>plan_id</f>
        <v>510</v>
      </c>
      <c r="F2096" s="26">
        <f t="shared" si="1"/>
        <v>2018</v>
      </c>
      <c r="G2096" s="26">
        <f>VLOOKUP(INDIRECT(CHAR(39)&amp;$A2096&amp;CHAR(39)&amp;"!r2c"&amp;$C2096,0),variables,2,0)</f>
        <v>10827</v>
      </c>
      <c r="H2096" s="28" t="str">
        <f t="array" ref="H2096">IF(AND(G2096&gt;=10861,G2096&lt;=10863),TEXT(INDIRECT(CHAR(39)&amp;$A2096&amp;CHAR(39)&amp;"!r"&amp;$B2096&amp;"c"&amp;$C2096,0),"dd-mmm-yyyy"),(INDIRECT(CHAR(39)&amp;$A2096&amp;CHAR(39)&amp;"!r"&amp;$B2096&amp;"c"&amp;$C2096,0)))</f>
        <v/>
      </c>
      <c r="I2096" s="26"/>
      <c r="J2096" s="26"/>
      <c r="K2096" s="26"/>
      <c r="L2096" s="26"/>
      <c r="M2096" s="26"/>
      <c r="N2096" s="26"/>
      <c r="O2096" s="26"/>
      <c r="P2096" s="26"/>
      <c r="Q2096" s="26"/>
      <c r="R2096" s="26"/>
      <c r="S2096" s="26"/>
      <c r="T2096" s="26"/>
      <c r="U2096" s="26"/>
      <c r="V2096" s="26"/>
      <c r="W2096" s="26"/>
      <c r="X2096" s="26"/>
      <c r="Y2096" s="26"/>
      <c r="Z2096" s="26"/>
    </row>
    <row r="2097" ht="13.5" customHeight="1">
      <c r="A2097" s="26" t="s">
        <v>785</v>
      </c>
      <c r="B2097" s="26">
        <f t="shared" ref="B2097:B2161" si="45">B2032+1</f>
        <v>22</v>
      </c>
      <c r="C2097" s="26">
        <f t="shared" si="11"/>
        <v>3</v>
      </c>
      <c r="D2097" s="26"/>
      <c r="E2097" s="26">
        <f>plan_id</f>
        <v>510</v>
      </c>
      <c r="F2097" s="26">
        <f t="shared" si="1"/>
        <v>2019</v>
      </c>
      <c r="G2097" s="26">
        <f>VLOOKUP(INDIRECT(CHAR(39)&amp;$A2097&amp;CHAR(39)&amp;"!r2c"&amp;$C2097,0),variables,2,0)</f>
        <v>10703</v>
      </c>
      <c r="H2097" s="28">
        <f t="array" ref="H2097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  <c r="S2097" s="26"/>
      <c r="T2097" s="26"/>
      <c r="U2097" s="26"/>
      <c r="V2097" s="26"/>
      <c r="W2097" s="26"/>
      <c r="X2097" s="26"/>
      <c r="Y2097" s="26"/>
      <c r="Z2097" s="26"/>
    </row>
    <row r="2098" ht="13.5" customHeight="1">
      <c r="A2098" s="26" t="s">
        <v>785</v>
      </c>
      <c r="B2098" s="26">
        <f t="shared" si="45"/>
        <v>22</v>
      </c>
      <c r="C2098" s="26">
        <f t="shared" si="11"/>
        <v>4</v>
      </c>
      <c r="D2098" s="26"/>
      <c r="E2098" s="26">
        <f>plan_id</f>
        <v>510</v>
      </c>
      <c r="F2098" s="26">
        <f t="shared" si="1"/>
        <v>2019</v>
      </c>
      <c r="G2098" s="26">
        <f>VLOOKUP(INDIRECT(CHAR(39)&amp;$A2098&amp;CHAR(39)&amp;"!r2c"&amp;$C2098,0),variables,2,0)</f>
        <v>10845</v>
      </c>
      <c r="H2098" s="28" t="str">
        <f t="array" ref="H2098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  <c r="S2098" s="26"/>
      <c r="T2098" s="26"/>
      <c r="U2098" s="26"/>
      <c r="V2098" s="26"/>
      <c r="W2098" s="26"/>
      <c r="X2098" s="26"/>
      <c r="Y2098" s="26"/>
      <c r="Z2098" s="26"/>
    </row>
    <row r="2099" ht="13.5" customHeight="1">
      <c r="A2099" s="26" t="s">
        <v>785</v>
      </c>
      <c r="B2099" s="26">
        <f t="shared" si="45"/>
        <v>22</v>
      </c>
      <c r="C2099" s="26">
        <f t="shared" si="11"/>
        <v>5</v>
      </c>
      <c r="D2099" s="26"/>
      <c r="E2099" s="26">
        <f>plan_id</f>
        <v>510</v>
      </c>
      <c r="F2099" s="26">
        <f t="shared" si="1"/>
        <v>2019</v>
      </c>
      <c r="G2099" s="26">
        <f>VLOOKUP(INDIRECT(CHAR(39)&amp;$A2099&amp;CHAR(39)&amp;"!r2c"&amp;$C2099,0),variables,2,0)</f>
        <v>10924</v>
      </c>
      <c r="H2099" s="31">
        <f t="array" ref="H2099">IF(AND(G2099&gt;=10861,G2099&lt;=10863),TEXT(INDIRECT(CHAR(39)&amp;$A2099&amp;CHAR(39)&amp;"!r"&amp;$B2099&amp;"c"&amp;$C2099,0),"dd-mmm-yyyy"),(INDIRECT(CHAR(39)&amp;$A2099&amp;CHAR(39)&amp;"!r"&amp;$B2099&amp;"c"&amp;$C2099,0)))</f>
        <v>0.1941</v>
      </c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  <c r="S2099" s="26"/>
      <c r="T2099" s="26"/>
      <c r="U2099" s="26"/>
      <c r="V2099" s="26"/>
      <c r="W2099" s="26"/>
      <c r="X2099" s="26"/>
      <c r="Y2099" s="26"/>
      <c r="Z2099" s="26"/>
    </row>
    <row r="2100" ht="13.5" customHeight="1">
      <c r="A2100" s="26" t="s">
        <v>785</v>
      </c>
      <c r="B2100" s="26">
        <f t="shared" si="45"/>
        <v>22</v>
      </c>
      <c r="C2100" s="26">
        <f t="shared" si="11"/>
        <v>6</v>
      </c>
      <c r="D2100" s="26"/>
      <c r="E2100" s="26">
        <f>plan_id</f>
        <v>510</v>
      </c>
      <c r="F2100" s="26">
        <f t="shared" si="1"/>
        <v>2019</v>
      </c>
      <c r="G2100" s="26">
        <f>VLOOKUP(INDIRECT(CHAR(39)&amp;$A2100&amp;CHAR(39)&amp;"!r2c"&amp;$C2100,0),variables,2,0)</f>
        <v>10925</v>
      </c>
      <c r="H2100" s="31">
        <f t="array" ref="H2100">IF(AND(G2100&gt;=10861,G2100&lt;=10863),TEXT(INDIRECT(CHAR(39)&amp;$A2100&amp;CHAR(39)&amp;"!r"&amp;$B2100&amp;"c"&amp;$C2100,0),"dd-mmm-yyyy"),(INDIRECT(CHAR(39)&amp;$A2100&amp;CHAR(39)&amp;"!r"&amp;$B2100&amp;"c"&amp;$C2100,0)))</f>
        <v>0.1041</v>
      </c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  <c r="S2100" s="26"/>
      <c r="T2100" s="26"/>
      <c r="U2100" s="26"/>
      <c r="V2100" s="26"/>
      <c r="W2100" s="26"/>
      <c r="X2100" s="26"/>
      <c r="Y2100" s="26"/>
      <c r="Z2100" s="26"/>
    </row>
    <row r="2101" ht="13.5" customHeight="1">
      <c r="A2101" s="26" t="s">
        <v>785</v>
      </c>
      <c r="B2101" s="26">
        <f t="shared" si="45"/>
        <v>22</v>
      </c>
      <c r="C2101" s="26">
        <f t="shared" si="11"/>
        <v>7</v>
      </c>
      <c r="D2101" s="26"/>
      <c r="E2101" s="26">
        <f>plan_id</f>
        <v>510</v>
      </c>
      <c r="F2101" s="26">
        <f t="shared" si="1"/>
        <v>2019</v>
      </c>
      <c r="G2101" s="26">
        <f>VLOOKUP(INDIRECT(CHAR(39)&amp;$A2101&amp;CHAR(39)&amp;"!r2c"&amp;$C2101,0),variables,2,0)</f>
        <v>10926</v>
      </c>
      <c r="H2101" s="31">
        <f t="array" ref="H2101">IF(AND(G2101&gt;=10861,G2101&lt;=10863),TEXT(INDIRECT(CHAR(39)&amp;$A2101&amp;CHAR(39)&amp;"!r"&amp;$B2101&amp;"c"&amp;$C2101,0),"dd-mmm-yyyy"),(INDIRECT(CHAR(39)&amp;$A2101&amp;CHAR(39)&amp;"!r"&amp;$B2101&amp;"c"&amp;$C2101,0)))</f>
        <v>0.09</v>
      </c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  <c r="S2101" s="26"/>
      <c r="T2101" s="26"/>
      <c r="U2101" s="26"/>
      <c r="V2101" s="26"/>
      <c r="W2101" s="26"/>
      <c r="X2101" s="26"/>
      <c r="Y2101" s="26"/>
      <c r="Z2101" s="26"/>
    </row>
    <row r="2102" ht="13.5" customHeight="1">
      <c r="A2102" s="26" t="s">
        <v>785</v>
      </c>
      <c r="B2102" s="26">
        <f t="shared" si="45"/>
        <v>22</v>
      </c>
      <c r="C2102" s="26">
        <f t="shared" si="11"/>
        <v>8</v>
      </c>
      <c r="D2102" s="26"/>
      <c r="E2102" s="26">
        <f>plan_id</f>
        <v>510</v>
      </c>
      <c r="F2102" s="26">
        <f t="shared" si="1"/>
        <v>2019</v>
      </c>
      <c r="G2102" s="26">
        <f>VLOOKUP(INDIRECT(CHAR(39)&amp;$A2102&amp;CHAR(39)&amp;"!r2c"&amp;$C2102,0),variables,2,0)</f>
        <v>10704</v>
      </c>
      <c r="H2102" s="29">
        <f t="array" ref="H2102">IF(AND(G2102&gt;=10861,G2102&lt;=10863),TEXT(INDIRECT(CHAR(39)&amp;$A2102&amp;CHAR(39)&amp;"!r"&amp;$B2102&amp;"c"&amp;$C2102,0),"dd-mmm-yyyy"),(INDIRECT(CHAR(39)&amp;$A2102&amp;CHAR(39)&amp;"!r"&amp;$B2102&amp;"c"&amp;$C2102,0)))</f>
        <v>6483274750</v>
      </c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  <c r="S2102" s="26"/>
      <c r="T2102" s="26"/>
      <c r="U2102" s="26"/>
      <c r="V2102" s="26"/>
      <c r="W2102" s="26"/>
      <c r="X2102" s="26"/>
      <c r="Y2102" s="26"/>
      <c r="Z2102" s="26"/>
    </row>
    <row r="2103" ht="13.5" customHeight="1">
      <c r="A2103" s="26" t="s">
        <v>785</v>
      </c>
      <c r="B2103" s="26">
        <f t="shared" si="45"/>
        <v>22</v>
      </c>
      <c r="C2103" s="26">
        <f t="shared" si="11"/>
        <v>9</v>
      </c>
      <c r="D2103" s="26"/>
      <c r="E2103" s="26">
        <f>plan_id</f>
        <v>510</v>
      </c>
      <c r="F2103" s="26">
        <f t="shared" si="1"/>
        <v>2019</v>
      </c>
      <c r="G2103" s="26">
        <f>VLOOKUP(INDIRECT(CHAR(39)&amp;$A2103&amp;CHAR(39)&amp;"!r2c"&amp;$C2103,0),variables,2,0)</f>
        <v>10928</v>
      </c>
      <c r="H2103" s="31" t="str">
        <f t="array" ref="H2103">IF(AND(G2103&gt;=10861,G2103&lt;=10863),TEXT(INDIRECT(CHAR(39)&amp;$A2103&amp;CHAR(39)&amp;"!r"&amp;$B2103&amp;"c"&amp;$C2103,0),"dd-mmm-yyyy"),(INDIRECT(CHAR(39)&amp;$A2103&amp;CHAR(39)&amp;"!r"&amp;$B2103&amp;"c"&amp;$C2103,0)))</f>
        <v/>
      </c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  <c r="S2103" s="26"/>
      <c r="T2103" s="26"/>
      <c r="U2103" s="26"/>
      <c r="V2103" s="26"/>
      <c r="W2103" s="26"/>
      <c r="X2103" s="26"/>
      <c r="Y2103" s="26"/>
      <c r="Z2103" s="26"/>
    </row>
    <row r="2104" ht="13.5" customHeight="1">
      <c r="A2104" s="26" t="s">
        <v>785</v>
      </c>
      <c r="B2104" s="26">
        <f t="shared" si="45"/>
        <v>22</v>
      </c>
      <c r="C2104" s="26">
        <f t="shared" si="11"/>
        <v>10</v>
      </c>
      <c r="D2104" s="26"/>
      <c r="E2104" s="26">
        <f>plan_id</f>
        <v>510</v>
      </c>
      <c r="F2104" s="26">
        <f t="shared" si="1"/>
        <v>2019</v>
      </c>
      <c r="G2104" s="26">
        <f>VLOOKUP(INDIRECT(CHAR(39)&amp;$A2104&amp;CHAR(39)&amp;"!r2c"&amp;$C2104,0),variables,2,0)</f>
        <v>10929</v>
      </c>
      <c r="H2104" s="31">
        <f t="array" ref="H2104">IF(AND(G2104&gt;=10861,G2104&lt;=10863),TEXT(INDIRECT(CHAR(39)&amp;$A2104&amp;CHAR(39)&amp;"!r"&amp;$B2104&amp;"c"&amp;$C2104,0),"dd-mmm-yyyy"),(INDIRECT(CHAR(39)&amp;$A2104&amp;CHAR(39)&amp;"!r"&amp;$B2104&amp;"c"&amp;$C2104,0)))</f>
        <v>0.363</v>
      </c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  <c r="S2104" s="26"/>
      <c r="T2104" s="26"/>
      <c r="U2104" s="26"/>
      <c r="V2104" s="26"/>
      <c r="W2104" s="26"/>
      <c r="X2104" s="26"/>
      <c r="Y2104" s="26"/>
      <c r="Z2104" s="26"/>
    </row>
    <row r="2105" ht="13.5" customHeight="1">
      <c r="A2105" s="26" t="s">
        <v>785</v>
      </c>
      <c r="B2105" s="26">
        <f t="shared" si="45"/>
        <v>22</v>
      </c>
      <c r="C2105" s="26">
        <f t="shared" si="11"/>
        <v>11</v>
      </c>
      <c r="D2105" s="26"/>
      <c r="E2105" s="26">
        <f>plan_id</f>
        <v>510</v>
      </c>
      <c r="F2105" s="26">
        <f t="shared" si="1"/>
        <v>2019</v>
      </c>
      <c r="G2105" s="26">
        <f>VLOOKUP(INDIRECT(CHAR(39)&amp;$A2105&amp;CHAR(39)&amp;"!r2c"&amp;$C2105,0),variables,2,0)</f>
        <v>10930</v>
      </c>
      <c r="H2105" s="31">
        <f t="array" ref="H2105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  <c r="S2105" s="26"/>
      <c r="T2105" s="26"/>
      <c r="U2105" s="26"/>
      <c r="V2105" s="26"/>
      <c r="W2105" s="26"/>
      <c r="X2105" s="26"/>
      <c r="Y2105" s="26"/>
      <c r="Z2105" s="26"/>
    </row>
    <row r="2106" ht="13.5" customHeight="1">
      <c r="A2106" s="26" t="s">
        <v>785</v>
      </c>
      <c r="B2106" s="26">
        <f t="shared" si="45"/>
        <v>22</v>
      </c>
      <c r="C2106" s="26">
        <f t="shared" si="11"/>
        <v>12</v>
      </c>
      <c r="D2106" s="26"/>
      <c r="E2106" s="26">
        <f>plan_id</f>
        <v>510</v>
      </c>
      <c r="F2106" s="26">
        <f t="shared" si="1"/>
        <v>2019</v>
      </c>
      <c r="G2106" s="26">
        <f>VLOOKUP(INDIRECT(CHAR(39)&amp;$A2106&amp;CHAR(39)&amp;"!r2c"&amp;$C2106,0),variables,2,0)</f>
        <v>10705</v>
      </c>
      <c r="H2106" s="29">
        <f t="array" ref="H2106">IF(AND(G2106&gt;=10861,G2106&lt;=10863),TEXT(INDIRECT(CHAR(39)&amp;$A2106&amp;CHAR(39)&amp;"!r"&amp;$B2106&amp;"c"&amp;$C2106,0),"dd-mmm-yyyy"),(INDIRECT(CHAR(39)&amp;$A2106&amp;CHAR(39)&amp;"!r"&amp;$B2106&amp;"c"&amp;$C2106,0)))</f>
        <v>963972120</v>
      </c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  <c r="S2106" s="26"/>
      <c r="T2106" s="26"/>
      <c r="U2106" s="26"/>
      <c r="V2106" s="26"/>
      <c r="W2106" s="26"/>
      <c r="X2106" s="26"/>
      <c r="Y2106" s="26"/>
      <c r="Z2106" s="26"/>
    </row>
    <row r="2107" ht="13.5" customHeight="1">
      <c r="A2107" s="26" t="s">
        <v>785</v>
      </c>
      <c r="B2107" s="26">
        <f t="shared" si="45"/>
        <v>22</v>
      </c>
      <c r="C2107" s="26">
        <f t="shared" si="11"/>
        <v>13</v>
      </c>
      <c r="D2107" s="26"/>
      <c r="E2107" s="26">
        <f>plan_id</f>
        <v>510</v>
      </c>
      <c r="F2107" s="26">
        <f t="shared" si="1"/>
        <v>2019</v>
      </c>
      <c r="G2107" s="26">
        <f>VLOOKUP(INDIRECT(CHAR(39)&amp;$A2107&amp;CHAR(39)&amp;"!r2c"&amp;$C2107,0),variables,2,0)</f>
        <v>10842</v>
      </c>
      <c r="H2107" s="29">
        <f t="array" ref="H2107">IF(AND(G2107&gt;=10861,G2107&lt;=10863),TEXT(INDIRECT(CHAR(39)&amp;$A2107&amp;CHAR(39)&amp;"!r"&amp;$B2107&amp;"c"&amp;$C2107,0),"dd-mmm-yyyy"),(INDIRECT(CHAR(39)&amp;$A2107&amp;CHAR(39)&amp;"!r"&amp;$B2107&amp;"c"&amp;$C2107,0)))</f>
        <v>5140736721</v>
      </c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  <c r="S2107" s="26"/>
      <c r="T2107" s="26"/>
      <c r="U2107" s="26"/>
      <c r="V2107" s="26"/>
      <c r="W2107" s="26"/>
      <c r="X2107" s="26"/>
      <c r="Y2107" s="26"/>
      <c r="Z2107" s="26"/>
    </row>
    <row r="2108" ht="13.5" customHeight="1">
      <c r="A2108" s="26" t="s">
        <v>785</v>
      </c>
      <c r="B2108" s="26">
        <f t="shared" si="45"/>
        <v>22</v>
      </c>
      <c r="C2108" s="26">
        <f t="shared" si="11"/>
        <v>14</v>
      </c>
      <c r="D2108" s="26"/>
      <c r="E2108" s="26">
        <f>plan_id</f>
        <v>510</v>
      </c>
      <c r="F2108" s="26">
        <f t="shared" si="1"/>
        <v>2019</v>
      </c>
      <c r="G2108" s="26">
        <f>VLOOKUP(INDIRECT(CHAR(39)&amp;$A2108&amp;CHAR(39)&amp;"!r2c"&amp;$C2108,0),variables,2,0)</f>
        <v>10843</v>
      </c>
      <c r="H2108" s="31">
        <f t="array" ref="H2108">IF(AND(G2108&gt;=10861,G2108&lt;=10863),TEXT(INDIRECT(CHAR(39)&amp;$A2108&amp;CHAR(39)&amp;"!r"&amp;$B2108&amp;"c"&amp;$C2108,0),"dd-mmm-yyyy"),(INDIRECT(CHAR(39)&amp;$A2108&amp;CHAR(39)&amp;"!r"&amp;$B2108&amp;"c"&amp;$C2108,0)))</f>
        <v>0.1041</v>
      </c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  <c r="S2108" s="26"/>
      <c r="T2108" s="26"/>
      <c r="U2108" s="26"/>
      <c r="V2108" s="26"/>
      <c r="W2108" s="26"/>
      <c r="X2108" s="26"/>
      <c r="Y2108" s="26"/>
      <c r="Z2108" s="26"/>
    </row>
    <row r="2109" ht="13.5" customHeight="1">
      <c r="A2109" s="26" t="s">
        <v>785</v>
      </c>
      <c r="B2109" s="26">
        <f t="shared" si="45"/>
        <v>22</v>
      </c>
      <c r="C2109" s="26">
        <f t="shared" si="11"/>
        <v>15</v>
      </c>
      <c r="D2109" s="26"/>
      <c r="E2109" s="26">
        <f>plan_id</f>
        <v>510</v>
      </c>
      <c r="F2109" s="26">
        <f t="shared" si="1"/>
        <v>2019</v>
      </c>
      <c r="G2109" s="26">
        <f>VLOOKUP(INDIRECT(CHAR(39)&amp;$A2109&amp;CHAR(39)&amp;"!r2c"&amp;$C2109,0),variables,2,0)</f>
        <v>10931</v>
      </c>
      <c r="H2109" s="31" t="str">
        <f t="array" ref="H2109">IF(AND(G2109&gt;=10861,G2109&lt;=10863),TEXT(INDIRECT(CHAR(39)&amp;$A2109&amp;CHAR(39)&amp;"!r"&amp;$B2109&amp;"c"&amp;$C2109,0),"dd-mmm-yyyy"),(INDIRECT(CHAR(39)&amp;$A2109&amp;CHAR(39)&amp;"!r"&amp;$B2109&amp;"c"&amp;$C2109,0)))</f>
        <v/>
      </c>
      <c r="I2109" s="26"/>
      <c r="J2109" s="26"/>
      <c r="K2109" s="26"/>
      <c r="L2109" s="26"/>
      <c r="M2109" s="26"/>
      <c r="N2109" s="26"/>
      <c r="O2109" s="26"/>
      <c r="P2109" s="26"/>
      <c r="Q2109" s="26"/>
      <c r="R2109" s="26"/>
      <c r="S2109" s="26"/>
      <c r="T2109" s="26"/>
      <c r="U2109" s="26"/>
      <c r="V2109" s="26"/>
      <c r="W2109" s="26"/>
      <c r="X2109" s="26"/>
      <c r="Y2109" s="26"/>
      <c r="Z2109" s="26"/>
    </row>
    <row r="2110" ht="13.5" customHeight="1">
      <c r="A2110" s="26" t="s">
        <v>785</v>
      </c>
      <c r="B2110" s="26">
        <f t="shared" si="45"/>
        <v>22</v>
      </c>
      <c r="C2110" s="26">
        <f t="shared" si="11"/>
        <v>16</v>
      </c>
      <c r="D2110" s="26"/>
      <c r="E2110" s="26">
        <f>plan_id</f>
        <v>510</v>
      </c>
      <c r="F2110" s="26">
        <f t="shared" si="1"/>
        <v>2019</v>
      </c>
      <c r="G2110" s="26">
        <f>VLOOKUP(INDIRECT(CHAR(39)&amp;$A2110&amp;CHAR(39)&amp;"!r2c"&amp;$C2110,0),variables,2,0)</f>
        <v>10932</v>
      </c>
      <c r="H2110" s="31" t="str">
        <f t="array" ref="H2110">IF(AND(G2110&gt;=10861,G2110&lt;=10863),TEXT(INDIRECT(CHAR(39)&amp;$A2110&amp;CHAR(39)&amp;"!r"&amp;$B2110&amp;"c"&amp;$C2110,0),"dd-mmm-yyyy"),(INDIRECT(CHAR(39)&amp;$A2110&amp;CHAR(39)&amp;"!r"&amp;$B2110&amp;"c"&amp;$C2110,0)))</f>
        <v/>
      </c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  <c r="S2110" s="26"/>
      <c r="T2110" s="26"/>
      <c r="U2110" s="26"/>
      <c r="V2110" s="26"/>
      <c r="W2110" s="26"/>
      <c r="X2110" s="26"/>
      <c r="Y2110" s="26"/>
      <c r="Z2110" s="26"/>
    </row>
    <row r="2111" ht="13.5" customHeight="1">
      <c r="A2111" s="26" t="s">
        <v>785</v>
      </c>
      <c r="B2111" s="26">
        <f t="shared" si="45"/>
        <v>22</v>
      </c>
      <c r="C2111" s="26">
        <f t="shared" si="11"/>
        <v>17</v>
      </c>
      <c r="D2111" s="26"/>
      <c r="E2111" s="26">
        <f>plan_id</f>
        <v>510</v>
      </c>
      <c r="F2111" s="26">
        <f t="shared" si="1"/>
        <v>2019</v>
      </c>
      <c r="G2111" s="26">
        <f>VLOOKUP(INDIRECT(CHAR(39)&amp;$A2111&amp;CHAR(39)&amp;"!r2c"&amp;$C2111,0),variables,2,0)</f>
        <v>10933</v>
      </c>
      <c r="H2111" s="31">
        <f t="array" ref="H2111">IF(AND(G2111&gt;=10861,G2111&lt;=10863),TEXT(INDIRECT(CHAR(39)&amp;$A2111&amp;CHAR(39)&amp;"!r"&amp;$B2111&amp;"c"&amp;$C2111,0),"dd-mmm-yyyy"),(INDIRECT(CHAR(39)&amp;$A2111&amp;CHAR(39)&amp;"!r"&amp;$B2111&amp;"c"&amp;$C2111,0)))</f>
        <v>0.4671</v>
      </c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  <c r="S2111" s="26"/>
      <c r="T2111" s="26"/>
      <c r="U2111" s="26"/>
      <c r="V2111" s="26"/>
      <c r="W2111" s="26"/>
      <c r="X2111" s="26"/>
      <c r="Y2111" s="26"/>
      <c r="Z2111" s="26"/>
    </row>
    <row r="2112" ht="13.5" customHeight="1">
      <c r="A2112" s="26" t="s">
        <v>785</v>
      </c>
      <c r="B2112" s="26">
        <f t="shared" si="45"/>
        <v>22</v>
      </c>
      <c r="C2112" s="26">
        <f t="shared" si="11"/>
        <v>18</v>
      </c>
      <c r="D2112" s="26"/>
      <c r="E2112" s="26">
        <f>plan_id</f>
        <v>510</v>
      </c>
      <c r="F2112" s="26">
        <f t="shared" si="1"/>
        <v>2019</v>
      </c>
      <c r="G2112" s="26">
        <f>VLOOKUP(INDIRECT(CHAR(39)&amp;$A2112&amp;CHAR(39)&amp;"!r2c"&amp;$C2112,0),variables,2,0)</f>
        <v>10934</v>
      </c>
      <c r="H2112" s="31">
        <f t="array" ref="H2112">IF(AND(G2112&gt;=10861,G2112&lt;=10863),TEXT(INDIRECT(CHAR(39)&amp;$A2112&amp;CHAR(39)&amp;"!r"&amp;$B2112&amp;"c"&amp;$C2112,0),"dd-mmm-yyyy"),(INDIRECT(CHAR(39)&amp;$A2112&amp;CHAR(39)&amp;"!r"&amp;$B2112&amp;"c"&amp;$C2112,0)))</f>
        <v>0.09</v>
      </c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  <c r="S2112" s="26"/>
      <c r="T2112" s="26"/>
      <c r="U2112" s="26"/>
      <c r="V2112" s="26"/>
      <c r="W2112" s="26"/>
      <c r="X2112" s="26"/>
      <c r="Y2112" s="26"/>
      <c r="Z2112" s="26"/>
    </row>
    <row r="2113" ht="13.5" customHeight="1">
      <c r="A2113" s="26" t="s">
        <v>785</v>
      </c>
      <c r="B2113" s="26">
        <f t="shared" si="45"/>
        <v>22</v>
      </c>
      <c r="C2113" s="26">
        <f t="shared" si="11"/>
        <v>19</v>
      </c>
      <c r="D2113" s="26"/>
      <c r="E2113" s="26">
        <f>plan_id</f>
        <v>510</v>
      </c>
      <c r="F2113" s="26">
        <f t="shared" si="1"/>
        <v>2019</v>
      </c>
      <c r="G2113" s="26">
        <f>VLOOKUP(INDIRECT(CHAR(39)&amp;$A2113&amp;CHAR(39)&amp;"!r2c"&amp;$C2113,0),variables,2,0)</f>
        <v>10935</v>
      </c>
      <c r="H2113" s="28" t="str">
        <f t="array" ref="H2113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  <c r="S2113" s="26"/>
      <c r="T2113" s="26"/>
      <c r="U2113" s="26"/>
      <c r="V2113" s="26"/>
      <c r="W2113" s="26"/>
      <c r="X2113" s="26"/>
      <c r="Y2113" s="26"/>
      <c r="Z2113" s="26"/>
    </row>
    <row r="2114" ht="13.5" customHeight="1">
      <c r="A2114" s="26" t="s">
        <v>785</v>
      </c>
      <c r="B2114" s="26">
        <f t="shared" si="45"/>
        <v>22</v>
      </c>
      <c r="C2114" s="26">
        <f t="shared" si="11"/>
        <v>20</v>
      </c>
      <c r="D2114" s="26"/>
      <c r="E2114" s="26">
        <f>plan_id</f>
        <v>510</v>
      </c>
      <c r="F2114" s="26">
        <f t="shared" si="1"/>
        <v>2019</v>
      </c>
      <c r="G2114" s="26">
        <f>VLOOKUP(INDIRECT(CHAR(39)&amp;$A2114&amp;CHAR(39)&amp;"!r2c"&amp;$C2114,0),variables,2,0)</f>
        <v>10937</v>
      </c>
      <c r="H2114" s="31" t="str">
        <f t="array" ref="H2114">IF(AND(G2114&gt;=10861,G2114&lt;=10863),TEXT(INDIRECT(CHAR(39)&amp;$A2114&amp;CHAR(39)&amp;"!r"&amp;$B2114&amp;"c"&amp;$C2114,0),"dd-mmm-yyyy"),(INDIRECT(CHAR(39)&amp;$A2114&amp;CHAR(39)&amp;"!r"&amp;$B2114&amp;"c"&amp;$C2114,0)))</f>
        <v/>
      </c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  <c r="S2114" s="26"/>
      <c r="T2114" s="26"/>
      <c r="U2114" s="26"/>
      <c r="V2114" s="26"/>
      <c r="W2114" s="26"/>
      <c r="X2114" s="26"/>
      <c r="Y2114" s="26"/>
      <c r="Z2114" s="26"/>
    </row>
    <row r="2115" ht="13.5" customHeight="1">
      <c r="A2115" s="26" t="s">
        <v>785</v>
      </c>
      <c r="B2115" s="26">
        <f t="shared" si="45"/>
        <v>22</v>
      </c>
      <c r="C2115" s="26">
        <f t="shared" si="11"/>
        <v>21</v>
      </c>
      <c r="D2115" s="26"/>
      <c r="E2115" s="26">
        <f>plan_id</f>
        <v>510</v>
      </c>
      <c r="F2115" s="26">
        <f t="shared" si="1"/>
        <v>2019</v>
      </c>
      <c r="G2115" s="26">
        <f>VLOOKUP(INDIRECT(CHAR(39)&amp;$A2115&amp;CHAR(39)&amp;"!r2c"&amp;$C2115,0),variables,2,0)</f>
        <v>10938</v>
      </c>
      <c r="H2115" s="31" t="str">
        <f t="array" ref="H2115">IF(AND(G2115&gt;=10861,G2115&lt;=10863),TEXT(INDIRECT(CHAR(39)&amp;$A2115&amp;CHAR(39)&amp;"!r"&amp;$B2115&amp;"c"&amp;$C2115,0),"dd-mmm-yyyy"),(INDIRECT(CHAR(39)&amp;$A2115&amp;CHAR(39)&amp;"!r"&amp;$B2115&amp;"c"&amp;$C2115,0)))</f>
        <v/>
      </c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  <c r="S2115" s="26"/>
      <c r="T2115" s="26"/>
      <c r="U2115" s="26"/>
      <c r="V2115" s="26"/>
      <c r="W2115" s="26"/>
      <c r="X2115" s="26"/>
      <c r="Y2115" s="26"/>
      <c r="Z2115" s="26"/>
    </row>
    <row r="2116" ht="13.5" customHeight="1">
      <c r="A2116" s="26" t="s">
        <v>785</v>
      </c>
      <c r="B2116" s="26">
        <f t="shared" si="45"/>
        <v>22</v>
      </c>
      <c r="C2116" s="26">
        <f t="shared" si="11"/>
        <v>22</v>
      </c>
      <c r="D2116" s="26"/>
      <c r="E2116" s="26">
        <f>plan_id</f>
        <v>510</v>
      </c>
      <c r="F2116" s="26">
        <f t="shared" si="1"/>
        <v>2019</v>
      </c>
      <c r="G2116" s="26">
        <f>VLOOKUP(INDIRECT(CHAR(39)&amp;$A2116&amp;CHAR(39)&amp;"!r2c"&amp;$C2116,0),variables,2,0)</f>
        <v>11007</v>
      </c>
      <c r="H2116" s="28" t="str">
        <f t="array" ref="H2116">IF(AND(G2116&gt;=10861,G2116&lt;=10863),TEXT(INDIRECT(CHAR(39)&amp;$A2116&amp;CHAR(39)&amp;"!r"&amp;$B2116&amp;"c"&amp;$C2116,0),"dd-mmm-yyyy"),(INDIRECT(CHAR(39)&amp;$A2116&amp;CHAR(39)&amp;"!r"&amp;$B2116&amp;"c"&amp;$C2116,0)))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  <c r="S2116" s="26"/>
      <c r="T2116" s="26"/>
      <c r="U2116" s="26"/>
      <c r="V2116" s="26"/>
      <c r="W2116" s="26"/>
      <c r="X2116" s="26"/>
      <c r="Y2116" s="26"/>
      <c r="Z2116" s="26"/>
    </row>
    <row r="2117" ht="13.5" customHeight="1">
      <c r="A2117" s="26" t="s">
        <v>785</v>
      </c>
      <c r="B2117" s="26">
        <f t="shared" si="45"/>
        <v>22</v>
      </c>
      <c r="C2117" s="26">
        <f t="shared" si="11"/>
        <v>23</v>
      </c>
      <c r="D2117" s="26"/>
      <c r="E2117" s="26">
        <f>plan_id</f>
        <v>510</v>
      </c>
      <c r="F2117" s="26">
        <f t="shared" si="1"/>
        <v>2019</v>
      </c>
      <c r="G2117" s="26">
        <f>VLOOKUP(INDIRECT(CHAR(39)&amp;$A2117&amp;CHAR(39)&amp;"!r2c"&amp;$C2117,0),variables,2,0)</f>
        <v>10941</v>
      </c>
      <c r="H2117" s="28" t="str">
        <f t="array" ref="H2117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  <c r="S2117" s="26"/>
      <c r="T2117" s="26"/>
      <c r="U2117" s="26"/>
      <c r="V2117" s="26"/>
      <c r="W2117" s="26"/>
      <c r="X2117" s="26"/>
      <c r="Y2117" s="26"/>
      <c r="Z2117" s="26"/>
    </row>
    <row r="2118" ht="13.5" customHeight="1">
      <c r="A2118" s="26" t="s">
        <v>785</v>
      </c>
      <c r="B2118" s="26">
        <f t="shared" si="45"/>
        <v>22</v>
      </c>
      <c r="C2118" s="26">
        <f t="shared" si="11"/>
        <v>24</v>
      </c>
      <c r="D2118" s="26"/>
      <c r="E2118" s="26">
        <f>plan_id</f>
        <v>510</v>
      </c>
      <c r="F2118" s="26">
        <f t="shared" si="1"/>
        <v>2019</v>
      </c>
      <c r="G2118" s="26">
        <f>VLOOKUP(INDIRECT(CHAR(39)&amp;$A2118&amp;CHAR(39)&amp;"!r2c"&amp;$C2118,0),variables,2,0)</f>
        <v>10942</v>
      </c>
      <c r="H2118" s="28" t="str">
        <f t="array" ref="H2118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  <c r="S2118" s="26"/>
      <c r="T2118" s="26"/>
      <c r="U2118" s="26"/>
      <c r="V2118" s="26"/>
      <c r="W2118" s="26"/>
      <c r="X2118" s="26"/>
      <c r="Y2118" s="26"/>
      <c r="Z2118" s="26"/>
    </row>
    <row r="2119" ht="13.5" customHeight="1">
      <c r="A2119" s="26" t="s">
        <v>785</v>
      </c>
      <c r="B2119" s="26">
        <f t="shared" si="45"/>
        <v>22</v>
      </c>
      <c r="C2119" s="26">
        <f t="shared" si="11"/>
        <v>25</v>
      </c>
      <c r="D2119" s="26"/>
      <c r="E2119" s="26">
        <f>plan_id</f>
        <v>510</v>
      </c>
      <c r="F2119" s="26">
        <f t="shared" si="1"/>
        <v>2019</v>
      </c>
      <c r="G2119" s="26">
        <f>VLOOKUP(INDIRECT(CHAR(39)&amp;$A2119&amp;CHAR(39)&amp;"!r2c"&amp;$C2119,0),variables,2,0)</f>
        <v>10701</v>
      </c>
      <c r="H2119" s="31" t="str">
        <f t="array" ref="H2119">IF(AND(G2119&gt;=10861,G2119&lt;=10863),TEXT(INDIRECT(CHAR(39)&amp;$A2119&amp;CHAR(39)&amp;"!r"&amp;$B2119&amp;"c"&amp;$C2119,0),"dd-mmm-yyyy"),(INDIRECT(CHAR(39)&amp;$A2119&amp;CHAR(39)&amp;"!r"&amp;$B2119&amp;"c"&amp;$C2119,0)))</f>
        <v>Tier 1: 3.00% compounded, Tier 2: 1.25% not compounded (lesser of 3% or 1/2 CPI increase, but not less than zero)</v>
      </c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  <c r="S2119" s="26"/>
      <c r="T2119" s="26"/>
      <c r="U2119" s="26"/>
      <c r="V2119" s="26"/>
      <c r="W2119" s="26"/>
      <c r="X2119" s="26"/>
      <c r="Y2119" s="26"/>
      <c r="Z2119" s="26"/>
    </row>
    <row r="2120" ht="13.5" customHeight="1">
      <c r="A2120" s="26" t="s">
        <v>785</v>
      </c>
      <c r="B2120" s="26">
        <f t="shared" si="45"/>
        <v>22</v>
      </c>
      <c r="C2120" s="26">
        <f t="shared" si="11"/>
        <v>26</v>
      </c>
      <c r="D2120" s="26"/>
      <c r="E2120" s="26">
        <f>plan_id</f>
        <v>510</v>
      </c>
      <c r="F2120" s="26">
        <f t="shared" si="1"/>
        <v>2019</v>
      </c>
      <c r="G2120" s="26">
        <f>VLOOKUP(INDIRECT(CHAR(39)&amp;$A2120&amp;CHAR(39)&amp;"!r2c"&amp;$C2120,0),variables,2,0)</f>
        <v>10702</v>
      </c>
      <c r="H2120" s="31" t="str">
        <f t="array" ref="H2120">IF(AND(G2120&gt;=10861,G2120&lt;=10863),TEXT(INDIRECT(CHAR(39)&amp;$A2120&amp;CHAR(39)&amp;"!r"&amp;$B2120&amp;"c"&amp;$C2120,0),"dd-mmm-yyyy"),(INDIRECT(CHAR(39)&amp;$A2120&amp;CHAR(39)&amp;"!r"&amp;$B2120&amp;"c"&amp;$C2120,0)))</f>
        <v/>
      </c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  <c r="S2120" s="26"/>
      <c r="T2120" s="26"/>
      <c r="U2120" s="26"/>
      <c r="V2120" s="26"/>
      <c r="W2120" s="26"/>
      <c r="X2120" s="26"/>
      <c r="Y2120" s="26"/>
      <c r="Z2120" s="26"/>
    </row>
    <row r="2121" ht="13.5" customHeight="1">
      <c r="A2121" s="26" t="s">
        <v>785</v>
      </c>
      <c r="B2121" s="26">
        <f t="shared" si="45"/>
        <v>22</v>
      </c>
      <c r="C2121" s="26">
        <f t="shared" si="11"/>
        <v>27</v>
      </c>
      <c r="D2121" s="26"/>
      <c r="E2121" s="26">
        <f>plan_id</f>
        <v>510</v>
      </c>
      <c r="F2121" s="26">
        <f t="shared" si="1"/>
        <v>2019</v>
      </c>
      <c r="G2121" s="26">
        <f>VLOOKUP(INDIRECT(CHAR(39)&amp;$A2121&amp;CHAR(39)&amp;"!r2c"&amp;$C2121,0),variables,2,0)</f>
        <v>10943</v>
      </c>
      <c r="H2121" s="31" t="str">
        <f t="array" ref="H2121">IF(AND(G2121&gt;=10861,G2121&lt;=10863),TEXT(INDIRECT(CHAR(39)&amp;$A2121&amp;CHAR(39)&amp;"!r"&amp;$B2121&amp;"c"&amp;$C2121,0),"dd-mmm-yyyy"),(INDIRECT(CHAR(39)&amp;$A2121&amp;CHAR(39)&amp;"!r"&amp;$B2121&amp;"c"&amp;$C2121,0)))</f>
        <v/>
      </c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  <c r="S2121" s="26"/>
      <c r="T2121" s="26"/>
      <c r="U2121" s="26"/>
      <c r="V2121" s="26"/>
      <c r="W2121" s="26"/>
      <c r="X2121" s="26"/>
      <c r="Y2121" s="26"/>
      <c r="Z2121" s="26"/>
    </row>
    <row r="2122" ht="13.5" customHeight="1">
      <c r="A2122" s="26" t="s">
        <v>785</v>
      </c>
      <c r="B2122" s="26">
        <f t="shared" si="45"/>
        <v>22</v>
      </c>
      <c r="C2122" s="26">
        <f t="shared" si="11"/>
        <v>28</v>
      </c>
      <c r="D2122" s="26"/>
      <c r="E2122" s="26">
        <f>plan_id</f>
        <v>510</v>
      </c>
      <c r="F2122" s="26">
        <f t="shared" si="1"/>
        <v>2019</v>
      </c>
      <c r="G2122" s="26">
        <f>VLOOKUP(INDIRECT(CHAR(39)&amp;$A2122&amp;CHAR(39)&amp;"!r2c"&amp;$C2122,0),variables,2,0)</f>
        <v>10944</v>
      </c>
      <c r="H2122" s="28" t="str">
        <f t="array" ref="H2122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26"/>
      <c r="J2122" s="26"/>
      <c r="K2122" s="26"/>
      <c r="L2122" s="26"/>
      <c r="M2122" s="26"/>
      <c r="N2122" s="26"/>
      <c r="O2122" s="26"/>
      <c r="P2122" s="26"/>
      <c r="Q2122" s="26"/>
      <c r="R2122" s="26"/>
      <c r="S2122" s="26"/>
      <c r="T2122" s="26"/>
      <c r="U2122" s="26"/>
      <c r="V2122" s="26"/>
      <c r="W2122" s="26"/>
      <c r="X2122" s="26"/>
      <c r="Y2122" s="26"/>
      <c r="Z2122" s="26"/>
    </row>
    <row r="2123" ht="13.5" customHeight="1">
      <c r="A2123" s="26" t="s">
        <v>785</v>
      </c>
      <c r="B2123" s="26">
        <f t="shared" si="45"/>
        <v>22</v>
      </c>
      <c r="C2123" s="26">
        <f t="shared" si="11"/>
        <v>29</v>
      </c>
      <c r="D2123" s="26"/>
      <c r="E2123" s="26">
        <f>plan_id</f>
        <v>510</v>
      </c>
      <c r="F2123" s="26">
        <f t="shared" si="1"/>
        <v>2019</v>
      </c>
      <c r="G2123" s="26">
        <f>VLOOKUP(INDIRECT(CHAR(39)&amp;$A2123&amp;CHAR(39)&amp;"!r2c"&amp;$C2123,0),variables,2,0)</f>
        <v>10945</v>
      </c>
      <c r="H2123" s="28" t="str">
        <f t="array" ref="H2123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  <c r="S2123" s="26"/>
      <c r="T2123" s="26"/>
      <c r="U2123" s="26"/>
      <c r="V2123" s="26"/>
      <c r="W2123" s="26"/>
      <c r="X2123" s="26"/>
      <c r="Y2123" s="26"/>
      <c r="Z2123" s="26"/>
    </row>
    <row r="2124" ht="13.5" customHeight="1">
      <c r="A2124" s="26" t="s">
        <v>785</v>
      </c>
      <c r="B2124" s="26">
        <f t="shared" si="45"/>
        <v>22</v>
      </c>
      <c r="C2124" s="26">
        <f t="shared" si="11"/>
        <v>30</v>
      </c>
      <c r="D2124" s="26"/>
      <c r="E2124" s="26">
        <f>plan_id</f>
        <v>510</v>
      </c>
      <c r="F2124" s="26">
        <f t="shared" si="1"/>
        <v>2019</v>
      </c>
      <c r="G2124" s="26">
        <f>VLOOKUP(INDIRECT(CHAR(39)&amp;$A2124&amp;CHAR(39)&amp;"!r2c"&amp;$C2124,0),variables,2,0)</f>
        <v>10947</v>
      </c>
      <c r="H2124" s="28" t="str">
        <f t="array" ref="H2124">IF(AND(G2124&gt;=10861,G2124&lt;=10863),TEXT(INDIRECT(CHAR(39)&amp;$A2124&amp;CHAR(39)&amp;"!r"&amp;$B2124&amp;"c"&amp;$C2124,0),"dd-mmm-yyyy"),(INDIRECT(CHAR(39)&amp;$A2124&amp;CHAR(39)&amp;"!r"&amp;$B2124&amp;"c"&amp;$C2124,0)))</f>
        <v/>
      </c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  <c r="S2124" s="26"/>
      <c r="T2124" s="26"/>
      <c r="U2124" s="26"/>
      <c r="V2124" s="26"/>
      <c r="W2124" s="26"/>
      <c r="X2124" s="26"/>
      <c r="Y2124" s="26"/>
      <c r="Z2124" s="26"/>
    </row>
    <row r="2125" ht="13.5" customHeight="1">
      <c r="A2125" s="26" t="s">
        <v>785</v>
      </c>
      <c r="B2125" s="26">
        <f t="shared" si="45"/>
        <v>22</v>
      </c>
      <c r="C2125" s="26">
        <f t="shared" si="11"/>
        <v>31</v>
      </c>
      <c r="D2125" s="26"/>
      <c r="E2125" s="26">
        <f>plan_id</f>
        <v>510</v>
      </c>
      <c r="F2125" s="26">
        <f t="shared" si="1"/>
        <v>2019</v>
      </c>
      <c r="G2125" s="26">
        <f>VLOOKUP(INDIRECT(CHAR(39)&amp;$A2125&amp;CHAR(39)&amp;"!r2c"&amp;$C2125,0),variables,2,0)</f>
        <v>10948</v>
      </c>
      <c r="H2125" s="28" t="str">
        <f t="array" ref="H2125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  <c r="S2125" s="26"/>
      <c r="T2125" s="26"/>
      <c r="U2125" s="26"/>
      <c r="V2125" s="26"/>
      <c r="W2125" s="26"/>
      <c r="X2125" s="26"/>
      <c r="Y2125" s="26"/>
      <c r="Z2125" s="26"/>
    </row>
    <row r="2126" ht="13.5" customHeight="1">
      <c r="A2126" s="26" t="s">
        <v>785</v>
      </c>
      <c r="B2126" s="26">
        <f t="shared" si="45"/>
        <v>22</v>
      </c>
      <c r="C2126" s="26">
        <f t="shared" si="11"/>
        <v>32</v>
      </c>
      <c r="D2126" s="26"/>
      <c r="E2126" s="26">
        <f>plan_id</f>
        <v>510</v>
      </c>
      <c r="F2126" s="26">
        <f t="shared" si="1"/>
        <v>2019</v>
      </c>
      <c r="G2126" s="26">
        <f>VLOOKUP(INDIRECT(CHAR(39)&amp;$A2126&amp;CHAR(39)&amp;"!r2c"&amp;$C2126,0),variables,2,0)</f>
        <v>10949</v>
      </c>
      <c r="H2126" s="28" t="str">
        <f t="array" ref="H2126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  <c r="S2126" s="26"/>
      <c r="T2126" s="26"/>
      <c r="U2126" s="26"/>
      <c r="V2126" s="26"/>
      <c r="W2126" s="26"/>
      <c r="X2126" s="26"/>
      <c r="Y2126" s="26"/>
      <c r="Z2126" s="26"/>
    </row>
    <row r="2127" ht="13.5" customHeight="1">
      <c r="A2127" s="26" t="s">
        <v>785</v>
      </c>
      <c r="B2127" s="26">
        <f t="shared" si="45"/>
        <v>22</v>
      </c>
      <c r="C2127" s="26">
        <f t="shared" si="11"/>
        <v>33</v>
      </c>
      <c r="D2127" s="26"/>
      <c r="E2127" s="26">
        <f>plan_id</f>
        <v>510</v>
      </c>
      <c r="F2127" s="26">
        <f t="shared" si="1"/>
        <v>2019</v>
      </c>
      <c r="G2127" s="26">
        <f>VLOOKUP(INDIRECT(CHAR(39)&amp;$A2127&amp;CHAR(39)&amp;"!r2c"&amp;$C2127,0),variables,2,0)</f>
        <v>10951</v>
      </c>
      <c r="H2127" s="28" t="str">
        <f t="array" ref="H2127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  <c r="S2127" s="26"/>
      <c r="T2127" s="26"/>
      <c r="U2127" s="26"/>
      <c r="V2127" s="26"/>
      <c r="W2127" s="26"/>
      <c r="X2127" s="26"/>
      <c r="Y2127" s="26"/>
      <c r="Z2127" s="26"/>
    </row>
    <row r="2128" ht="13.5" customHeight="1">
      <c r="A2128" s="26" t="s">
        <v>785</v>
      </c>
      <c r="B2128" s="26">
        <f t="shared" si="45"/>
        <v>22</v>
      </c>
      <c r="C2128" s="26">
        <f t="shared" si="11"/>
        <v>34</v>
      </c>
      <c r="D2128" s="26"/>
      <c r="E2128" s="26">
        <f>plan_id</f>
        <v>510</v>
      </c>
      <c r="F2128" s="26">
        <f t="shared" si="1"/>
        <v>2019</v>
      </c>
      <c r="G2128" s="26">
        <f>VLOOKUP(INDIRECT(CHAR(39)&amp;$A2128&amp;CHAR(39)&amp;"!r2c"&amp;$C2128,0),variables,2,0)</f>
        <v>10950</v>
      </c>
      <c r="H2128" s="28" t="str">
        <f t="array" ref="H2128">IF(AND(G2128&gt;=10861,G2128&lt;=10863),TEXT(INDIRECT(CHAR(39)&amp;$A2128&amp;CHAR(39)&amp;"!r"&amp;$B2128&amp;"c"&amp;$C2128,0),"dd-mmm-yyyy"),(INDIRECT(CHAR(39)&amp;$A2128&amp;CHAR(39)&amp;"!r"&amp;$B2128&amp;"c"&amp;$C2128,0)))</f>
        <v/>
      </c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  <c r="S2128" s="26"/>
      <c r="T2128" s="26"/>
      <c r="U2128" s="26"/>
      <c r="V2128" s="26"/>
      <c r="W2128" s="26"/>
      <c r="X2128" s="26"/>
      <c r="Y2128" s="26"/>
      <c r="Z2128" s="26"/>
    </row>
    <row r="2129" ht="13.5" customHeight="1">
      <c r="A2129" s="26" t="s">
        <v>785</v>
      </c>
      <c r="B2129" s="26">
        <f t="shared" si="45"/>
        <v>22</v>
      </c>
      <c r="C2129" s="26">
        <f t="shared" si="11"/>
        <v>35</v>
      </c>
      <c r="D2129" s="26"/>
      <c r="E2129" s="26">
        <f>plan_id</f>
        <v>510</v>
      </c>
      <c r="F2129" s="26">
        <f t="shared" si="1"/>
        <v>2019</v>
      </c>
      <c r="G2129" s="26">
        <f>VLOOKUP(INDIRECT(CHAR(39)&amp;$A2129&amp;CHAR(39)&amp;"!r2c"&amp;$C2129,0),variables,2,0)</f>
        <v>10954</v>
      </c>
      <c r="H2129" s="31">
        <f t="array" ref="H2129">IF(AND(G2129&gt;=10861,G2129&lt;=10863),TEXT(INDIRECT(CHAR(39)&amp;$A2129&amp;CHAR(39)&amp;"!r"&amp;$B2129&amp;"c"&amp;$C2129,0),"dd-mmm-yyyy"),(INDIRECT(CHAR(39)&amp;$A2129&amp;CHAR(39)&amp;"!r"&amp;$B2129&amp;"c"&amp;$C2129,0)))</f>
        <v>0.025</v>
      </c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  <c r="S2129" s="26"/>
      <c r="T2129" s="26"/>
      <c r="U2129" s="26"/>
      <c r="V2129" s="26"/>
      <c r="W2129" s="26"/>
      <c r="X2129" s="26"/>
      <c r="Y2129" s="26"/>
      <c r="Z2129" s="26"/>
    </row>
    <row r="2130" ht="13.5" customHeight="1">
      <c r="A2130" s="26" t="s">
        <v>785</v>
      </c>
      <c r="B2130" s="26">
        <f t="shared" si="45"/>
        <v>22</v>
      </c>
      <c r="C2130" s="26">
        <f t="shared" si="11"/>
        <v>36</v>
      </c>
      <c r="D2130" s="26"/>
      <c r="E2130" s="26">
        <f>plan_id</f>
        <v>510</v>
      </c>
      <c r="F2130" s="26">
        <f t="shared" si="1"/>
        <v>2019</v>
      </c>
      <c r="G2130" s="26">
        <f>VLOOKUP(INDIRECT(CHAR(39)&amp;$A2130&amp;CHAR(39)&amp;"!r2c"&amp;$C2130,0),variables,2,0)</f>
        <v>10955</v>
      </c>
      <c r="H2130" s="31">
        <f t="array" ref="H2130">IF(AND(G2130&gt;=10861,G2130&lt;=10863),TEXT(INDIRECT(CHAR(39)&amp;$A2130&amp;CHAR(39)&amp;"!r"&amp;$B2130&amp;"c"&amp;$C2130,0),"dd-mmm-yyyy"),(INDIRECT(CHAR(39)&amp;$A2130&amp;CHAR(39)&amp;"!r"&amp;$B2130&amp;"c"&amp;$C2130,0)))</f>
        <v>0.07</v>
      </c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  <c r="S2130" s="26"/>
      <c r="T2130" s="26"/>
      <c r="U2130" s="26"/>
      <c r="V2130" s="26"/>
      <c r="W2130" s="26"/>
      <c r="X2130" s="26"/>
      <c r="Y2130" s="26"/>
      <c r="Z2130" s="26"/>
    </row>
    <row r="2131" ht="13.5" customHeight="1">
      <c r="A2131" s="26" t="s">
        <v>785</v>
      </c>
      <c r="B2131" s="26">
        <f t="shared" si="45"/>
        <v>22</v>
      </c>
      <c r="C2131" s="26">
        <f t="shared" si="11"/>
        <v>37</v>
      </c>
      <c r="D2131" s="26"/>
      <c r="E2131" s="26">
        <f>plan_id</f>
        <v>510</v>
      </c>
      <c r="F2131" s="26">
        <f t="shared" si="1"/>
        <v>2019</v>
      </c>
      <c r="G2131" s="26">
        <f>VLOOKUP(INDIRECT(CHAR(39)&amp;$A2131&amp;CHAR(39)&amp;"!r2c"&amp;$C2131,0),variables,2,0)</f>
        <v>10956</v>
      </c>
      <c r="H2131" s="31">
        <f t="array" ref="H2131">IF(AND(G2131&gt;=10861,G2131&lt;=10863),TEXT(INDIRECT(CHAR(39)&amp;$A2131&amp;CHAR(39)&amp;"!r"&amp;$B2131&amp;"c"&amp;$C2131,0),"dd-mmm-yyyy"),(INDIRECT(CHAR(39)&amp;$A2131&amp;CHAR(39)&amp;"!r"&amp;$B2131&amp;"c"&amp;$C2131,0)))</f>
        <v>0.02</v>
      </c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6"/>
      <c r="W2131" s="26"/>
      <c r="X2131" s="26"/>
      <c r="Y2131" s="26"/>
      <c r="Z2131" s="26"/>
    </row>
    <row r="2132" ht="13.5" customHeight="1">
      <c r="A2132" s="26" t="s">
        <v>785</v>
      </c>
      <c r="B2132" s="26">
        <f t="shared" si="45"/>
        <v>22</v>
      </c>
      <c r="C2132" s="26">
        <f t="shared" si="11"/>
        <v>38</v>
      </c>
      <c r="D2132" s="26"/>
      <c r="E2132" s="26">
        <f>plan_id</f>
        <v>510</v>
      </c>
      <c r="F2132" s="26">
        <f t="shared" si="1"/>
        <v>2019</v>
      </c>
      <c r="G2132" s="26">
        <f>VLOOKUP(INDIRECT(CHAR(39)&amp;$A2132&amp;CHAR(39)&amp;"!r2c"&amp;$C2132,0),variables,2,0)</f>
        <v>10959</v>
      </c>
      <c r="H2132" s="28" t="str">
        <f t="array" ref="H2132">IF(AND(G2132&gt;=10861,G2132&lt;=10863),TEXT(INDIRECT(CHAR(39)&amp;$A2132&amp;CHAR(39)&amp;"!r"&amp;$B2132&amp;"c"&amp;$C2132,0),"dd-mmm-yyyy"),(INDIRECT(CHAR(39)&amp;$A2132&amp;CHAR(39)&amp;"!r"&amp;$B2132&amp;"c"&amp;$C2132,0)))</f>
        <v>3.25% - 9.25%</v>
      </c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  <c r="S2132" s="26"/>
      <c r="T2132" s="26"/>
      <c r="U2132" s="26"/>
      <c r="V2132" s="26"/>
      <c r="W2132" s="26"/>
      <c r="X2132" s="26"/>
      <c r="Y2132" s="26"/>
      <c r="Z2132" s="26"/>
    </row>
    <row r="2133" ht="13.5" customHeight="1">
      <c r="A2133" s="26" t="s">
        <v>785</v>
      </c>
      <c r="B2133" s="26">
        <f t="shared" si="45"/>
        <v>22</v>
      </c>
      <c r="C2133" s="26">
        <f t="shared" si="11"/>
        <v>39</v>
      </c>
      <c r="D2133" s="26"/>
      <c r="E2133" s="26">
        <f>plan_id</f>
        <v>510</v>
      </c>
      <c r="F2133" s="26">
        <f t="shared" si="1"/>
        <v>2019</v>
      </c>
      <c r="G2133" s="26">
        <f>VLOOKUP(INDIRECT(CHAR(39)&amp;$A2133&amp;CHAR(39)&amp;"!r2c"&amp;$C2133,0),variables,2,0)</f>
        <v>10962</v>
      </c>
      <c r="H2133" s="28" t="str">
        <f t="array" ref="H2133">IF(AND(G2133&gt;=10861,G2133&lt;=10863),TEXT(INDIRECT(CHAR(39)&amp;$A2133&amp;CHAR(39)&amp;"!r"&amp;$B2133&amp;"c"&amp;$C2133,0),"dd-mmm-yyyy"),(INDIRECT(CHAR(39)&amp;$A2133&amp;CHAR(39)&amp;"!r"&amp;$B2133&amp;"c"&amp;$C2133,0)))</f>
        <v>Pg.No 109</v>
      </c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  <c r="S2133" s="26"/>
      <c r="T2133" s="26"/>
      <c r="U2133" s="26"/>
      <c r="V2133" s="26"/>
      <c r="W2133" s="26"/>
      <c r="X2133" s="26"/>
      <c r="Y2133" s="26"/>
      <c r="Z2133" s="26"/>
    </row>
    <row r="2134" ht="13.5" customHeight="1">
      <c r="A2134" s="26" t="s">
        <v>785</v>
      </c>
      <c r="B2134" s="26">
        <f t="shared" si="45"/>
        <v>22</v>
      </c>
      <c r="C2134" s="26">
        <f t="shared" si="11"/>
        <v>40</v>
      </c>
      <c r="D2134" s="26"/>
      <c r="E2134" s="26">
        <f>plan_id</f>
        <v>510</v>
      </c>
      <c r="F2134" s="26">
        <f t="shared" si="1"/>
        <v>2019</v>
      </c>
      <c r="G2134" s="26">
        <f>VLOOKUP(INDIRECT(CHAR(39)&amp;$A2134&amp;CHAR(39)&amp;"!r2c"&amp;$C2134,0),variables,2,0)</f>
        <v>10964</v>
      </c>
      <c r="H2134" s="28" t="str">
        <f t="array" ref="H2134">IF(AND(G2134&gt;=10861,G2134&lt;=10863),TEXT(INDIRECT(CHAR(39)&amp;$A2134&amp;CHAR(39)&amp;"!r"&amp;$B2134&amp;"c"&amp;$C2134,0),"dd-mmm-yyyy"),(INDIRECT(CHAR(39)&amp;$A2134&amp;CHAR(39)&amp;"!r"&amp;$B2134&amp;"c"&amp;$C2134,0)))</f>
        <v>Pg.No 109, 110</v>
      </c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  <c r="S2134" s="26"/>
      <c r="T2134" s="26"/>
      <c r="U2134" s="26"/>
      <c r="V2134" s="26"/>
      <c r="W2134" s="26"/>
      <c r="X2134" s="26"/>
      <c r="Y2134" s="26"/>
      <c r="Z2134" s="26"/>
    </row>
    <row r="2135" ht="13.5" customHeight="1">
      <c r="A2135" s="26" t="s">
        <v>785</v>
      </c>
      <c r="B2135" s="26">
        <f t="shared" si="45"/>
        <v>22</v>
      </c>
      <c r="C2135" s="26">
        <f t="shared" si="11"/>
        <v>41</v>
      </c>
      <c r="D2135" s="26"/>
      <c r="E2135" s="26">
        <f>plan_id</f>
        <v>510</v>
      </c>
      <c r="F2135" s="26">
        <f t="shared" si="1"/>
        <v>2019</v>
      </c>
      <c r="G2135" s="26">
        <f>VLOOKUP(INDIRECT(CHAR(39)&amp;$A2135&amp;CHAR(39)&amp;"!r2c"&amp;$C2135,0),variables,2,0)</f>
        <v>10967</v>
      </c>
      <c r="H2135" s="28" t="str">
        <f t="array" ref="H2135">IF(AND(G2135&gt;=10861,G2135&lt;=10863),TEXT(INDIRECT(CHAR(39)&amp;$A2135&amp;CHAR(39)&amp;"!r"&amp;$B2135&amp;"c"&amp;$C2135,0),"dd-mmm-yyyy"),(INDIRECT(CHAR(39)&amp;$A2135&amp;CHAR(39)&amp;"!r"&amp;$B2135&amp;"c"&amp;$C2135,0)))</f>
        <v>RP-2014</v>
      </c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  <c r="S2135" s="26"/>
      <c r="T2135" s="26"/>
      <c r="U2135" s="26"/>
      <c r="V2135" s="26"/>
      <c r="W2135" s="26"/>
      <c r="X2135" s="26"/>
      <c r="Y2135" s="26"/>
      <c r="Z2135" s="26"/>
    </row>
    <row r="2136" ht="13.5" customHeight="1">
      <c r="A2136" s="26" t="s">
        <v>785</v>
      </c>
      <c r="B2136" s="26">
        <f t="shared" si="45"/>
        <v>22</v>
      </c>
      <c r="C2136" s="26">
        <f t="shared" si="11"/>
        <v>42</v>
      </c>
      <c r="D2136" s="26"/>
      <c r="E2136" s="26">
        <f>plan_id</f>
        <v>510</v>
      </c>
      <c r="F2136" s="26">
        <f t="shared" si="1"/>
        <v>2019</v>
      </c>
      <c r="G2136" s="26">
        <f>VLOOKUP(INDIRECT(CHAR(39)&amp;$A2136&amp;CHAR(39)&amp;"!r2c"&amp;$C2136,0),variables,2,0)</f>
        <v>10968</v>
      </c>
      <c r="H2136" s="28">
        <f t="array" ref="H2136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  <c r="S2136" s="26"/>
      <c r="T2136" s="26"/>
      <c r="U2136" s="26"/>
      <c r="V2136" s="26"/>
      <c r="W2136" s="26"/>
      <c r="X2136" s="26"/>
      <c r="Y2136" s="26"/>
      <c r="Z2136" s="26"/>
    </row>
    <row r="2137" ht="13.5" customHeight="1">
      <c r="A2137" s="26" t="s">
        <v>785</v>
      </c>
      <c r="B2137" s="26">
        <f t="shared" si="45"/>
        <v>22</v>
      </c>
      <c r="C2137" s="26">
        <f t="shared" si="11"/>
        <v>43</v>
      </c>
      <c r="D2137" s="26"/>
      <c r="E2137" s="26">
        <f>plan_id</f>
        <v>510</v>
      </c>
      <c r="F2137" s="26">
        <f t="shared" si="1"/>
        <v>2019</v>
      </c>
      <c r="G2137" s="26">
        <f>VLOOKUP(INDIRECT(CHAR(39)&amp;$A2137&amp;CHAR(39)&amp;"!r2c"&amp;$C2137,0),variables,2,0)</f>
        <v>10969</v>
      </c>
      <c r="H2137" s="28" t="str">
        <f t="array" ref="H2137">IF(AND(G2137&gt;=10861,G2137&lt;=10863),TEXT(INDIRECT(CHAR(39)&amp;$A2137&amp;CHAR(39)&amp;"!r"&amp;$B2137&amp;"c"&amp;$C2137,0),"dd-mmm-yyyy"),(INDIRECT(CHAR(39)&amp;$A2137&amp;CHAR(39)&amp;"!r"&amp;$B2137&amp;"c"&amp;$C2137,0)))</f>
        <v>Scale MP-2017</v>
      </c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  <c r="S2137" s="26"/>
      <c r="T2137" s="26"/>
      <c r="U2137" s="26"/>
      <c r="V2137" s="26"/>
      <c r="W2137" s="26"/>
      <c r="X2137" s="26"/>
      <c r="Y2137" s="26"/>
      <c r="Z2137" s="26"/>
    </row>
    <row r="2138" ht="13.5" customHeight="1">
      <c r="A2138" s="26" t="s">
        <v>785</v>
      </c>
      <c r="B2138" s="26">
        <f t="shared" si="45"/>
        <v>22</v>
      </c>
      <c r="C2138" s="26">
        <f t="shared" si="11"/>
        <v>44</v>
      </c>
      <c r="D2138" s="26"/>
      <c r="E2138" s="26">
        <f>plan_id</f>
        <v>510</v>
      </c>
      <c r="F2138" s="26">
        <f t="shared" si="1"/>
        <v>2019</v>
      </c>
      <c r="G2138" s="26">
        <f>VLOOKUP(INDIRECT(CHAR(39)&amp;$A2138&amp;CHAR(39)&amp;"!r2c"&amp;$C2138,0),variables,2,0)</f>
        <v>10970</v>
      </c>
      <c r="H2138" s="28" t="str">
        <f t="array" ref="H2138">IF(AND(G2138&gt;=10861,G2138&lt;=10863),TEXT(INDIRECT(CHAR(39)&amp;$A2138&amp;CHAR(39)&amp;"!r"&amp;$B2138&amp;"c"&amp;$C2138,0),"dd-mmm-yyyy"),(INDIRECT(CHAR(39)&amp;$A2138&amp;CHAR(39)&amp;"!r"&amp;$B2138&amp;"c"&amp;$C2138,0)))</f>
        <v/>
      </c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6"/>
      <c r="V2138" s="26"/>
      <c r="W2138" s="26"/>
      <c r="X2138" s="26"/>
      <c r="Y2138" s="26"/>
      <c r="Z2138" s="26"/>
    </row>
    <row r="2139" ht="13.5" customHeight="1">
      <c r="A2139" s="26" t="s">
        <v>785</v>
      </c>
      <c r="B2139" s="26">
        <f t="shared" si="45"/>
        <v>22</v>
      </c>
      <c r="C2139" s="26">
        <f t="shared" si="11"/>
        <v>45</v>
      </c>
      <c r="D2139" s="26"/>
      <c r="E2139" s="26">
        <f>plan_id</f>
        <v>510</v>
      </c>
      <c r="F2139" s="26">
        <f t="shared" si="1"/>
        <v>2019</v>
      </c>
      <c r="G2139" s="26">
        <f>VLOOKUP(INDIRECT(CHAR(39)&amp;$A2139&amp;CHAR(39)&amp;"!r2c"&amp;$C2139,0),variables,2,0)</f>
        <v>10971</v>
      </c>
      <c r="H2139" s="28" t="str">
        <f t="array" ref="H2139">IF(AND(G2139&gt;=10861,G2139&lt;=10863),TEXT(INDIRECT(CHAR(39)&amp;$A2139&amp;CHAR(39)&amp;"!r"&amp;$B2139&amp;"c"&amp;$C2139,0),"dd-mmm-yyyy"),(INDIRECT(CHAR(39)&amp;$A2139&amp;CHAR(39)&amp;"!r"&amp;$B2139&amp;"c"&amp;$C2139,0)))</f>
        <v/>
      </c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  <c r="S2139" s="26"/>
      <c r="T2139" s="26"/>
      <c r="U2139" s="26"/>
      <c r="V2139" s="26"/>
      <c r="W2139" s="26"/>
      <c r="X2139" s="26"/>
      <c r="Y2139" s="26"/>
      <c r="Z2139" s="26"/>
    </row>
    <row r="2140" ht="13.5" customHeight="1">
      <c r="A2140" s="26" t="s">
        <v>785</v>
      </c>
      <c r="B2140" s="26">
        <f t="shared" si="45"/>
        <v>22</v>
      </c>
      <c r="C2140" s="26">
        <f t="shared" si="11"/>
        <v>46</v>
      </c>
      <c r="D2140" s="26"/>
      <c r="E2140" s="26">
        <f>plan_id</f>
        <v>510</v>
      </c>
      <c r="F2140" s="26">
        <f t="shared" si="1"/>
        <v>2019</v>
      </c>
      <c r="G2140" s="26">
        <f>VLOOKUP(INDIRECT(CHAR(39)&amp;$A2140&amp;CHAR(39)&amp;"!r2c"&amp;$C2140,0),variables,2,0)</f>
        <v>10972</v>
      </c>
      <c r="H2140" s="28" t="str">
        <f t="array" ref="H2140">IF(AND(G2140&gt;=10861,G2140&lt;=10863),TEXT(INDIRECT(CHAR(39)&amp;$A2140&amp;CHAR(39)&amp;"!r"&amp;$B2140&amp;"c"&amp;$C2140,0),"dd-mmm-yyyy"),(INDIRECT(CHAR(39)&amp;$A2140&amp;CHAR(39)&amp;"!r"&amp;$B2140&amp;"c"&amp;$C2140,0)))</f>
        <v>Layered</v>
      </c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  <c r="S2140" s="26"/>
      <c r="T2140" s="26"/>
      <c r="U2140" s="26"/>
      <c r="V2140" s="26"/>
      <c r="W2140" s="26"/>
      <c r="X2140" s="26"/>
      <c r="Y2140" s="26"/>
      <c r="Z2140" s="26"/>
    </row>
    <row r="2141" ht="13.5" customHeight="1">
      <c r="A2141" s="26" t="s">
        <v>785</v>
      </c>
      <c r="B2141" s="26">
        <f t="shared" si="45"/>
        <v>22</v>
      </c>
      <c r="C2141" s="26">
        <f t="shared" si="11"/>
        <v>47</v>
      </c>
      <c r="D2141" s="26"/>
      <c r="E2141" s="26">
        <f>plan_id</f>
        <v>510</v>
      </c>
      <c r="F2141" s="26">
        <f t="shared" si="1"/>
        <v>2019</v>
      </c>
      <c r="G2141" s="26">
        <f>VLOOKUP(INDIRECT(CHAR(39)&amp;$A2141&amp;CHAR(39)&amp;"!r2c"&amp;$C2141,0),variables,2,0)</f>
        <v>10973</v>
      </c>
      <c r="H2141" s="28" t="str">
        <f t="array" ref="H2141">IF(AND(G2141&gt;=10861,G2141&lt;=10863),TEXT(INDIRECT(CHAR(39)&amp;$A2141&amp;CHAR(39)&amp;"!r"&amp;$B2141&amp;"c"&amp;$C2141,0),"dd-mmm-yyyy"),(INDIRECT(CHAR(39)&amp;$A2141&amp;CHAR(39)&amp;"!r"&amp;$B2141&amp;"c"&amp;$C2141,0)))</f>
        <v>20 Years</v>
      </c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  <c r="S2141" s="26"/>
      <c r="T2141" s="26"/>
      <c r="U2141" s="26"/>
      <c r="V2141" s="26"/>
      <c r="W2141" s="26"/>
      <c r="X2141" s="26"/>
      <c r="Y2141" s="26"/>
      <c r="Z2141" s="26"/>
    </row>
    <row r="2142" ht="13.5" customHeight="1">
      <c r="A2142" s="26" t="s">
        <v>785</v>
      </c>
      <c r="B2142" s="26">
        <f t="shared" si="45"/>
        <v>22</v>
      </c>
      <c r="C2142" s="26">
        <f t="shared" si="11"/>
        <v>48</v>
      </c>
      <c r="D2142" s="26"/>
      <c r="E2142" s="26">
        <f>plan_id</f>
        <v>510</v>
      </c>
      <c r="F2142" s="26">
        <f t="shared" si="1"/>
        <v>2019</v>
      </c>
      <c r="G2142" s="26">
        <f>VLOOKUP(INDIRECT(CHAR(39)&amp;$A2142&amp;CHAR(39)&amp;"!r2c"&amp;$C2142,0),variables,2,0)</f>
        <v>10975</v>
      </c>
      <c r="H2142" s="28" t="str">
        <f t="array" ref="H2142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  <c r="S2142" s="26"/>
      <c r="T2142" s="26"/>
      <c r="U2142" s="26"/>
      <c r="V2142" s="26"/>
      <c r="W2142" s="26"/>
      <c r="X2142" s="26"/>
      <c r="Y2142" s="26"/>
      <c r="Z2142" s="26"/>
    </row>
    <row r="2143" ht="13.5" customHeight="1">
      <c r="A2143" s="26" t="s">
        <v>785</v>
      </c>
      <c r="B2143" s="26">
        <f t="shared" si="45"/>
        <v>22</v>
      </c>
      <c r="C2143" s="26">
        <f t="shared" si="11"/>
        <v>49</v>
      </c>
      <c r="D2143" s="26"/>
      <c r="E2143" s="26">
        <f>plan_id</f>
        <v>510</v>
      </c>
      <c r="F2143" s="26">
        <f t="shared" si="1"/>
        <v>2019</v>
      </c>
      <c r="G2143" s="26">
        <f>VLOOKUP(INDIRECT(CHAR(39)&amp;$A2143&amp;CHAR(39)&amp;"!r2c"&amp;$C2143,0),variables,2,0)</f>
        <v>10976</v>
      </c>
      <c r="H2143" s="31">
        <f t="array" ref="H2143">IF(AND(G2143&gt;=10861,G2143&lt;=10863),TEXT(INDIRECT(CHAR(39)&amp;$A2143&amp;CHAR(39)&amp;"!r"&amp;$B2143&amp;"c"&amp;$C2143,0),"dd-mmm-yyyy"),(INDIRECT(CHAR(39)&amp;$A2143&amp;CHAR(39)&amp;"!r"&amp;$B2143&amp;"c"&amp;$C2143,0)))</f>
        <v>0.07</v>
      </c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  <c r="S2143" s="26"/>
      <c r="T2143" s="26"/>
      <c r="U2143" s="26"/>
      <c r="V2143" s="26"/>
      <c r="W2143" s="26"/>
      <c r="X2143" s="26"/>
      <c r="Y2143" s="26"/>
      <c r="Z2143" s="26"/>
    </row>
    <row r="2144" ht="13.5" customHeight="1">
      <c r="A2144" s="26" t="s">
        <v>785</v>
      </c>
      <c r="B2144" s="26">
        <f t="shared" si="45"/>
        <v>22</v>
      </c>
      <c r="C2144" s="26">
        <f t="shared" si="11"/>
        <v>50</v>
      </c>
      <c r="D2144" s="26"/>
      <c r="E2144" s="26">
        <f>plan_id</f>
        <v>510</v>
      </c>
      <c r="F2144" s="26">
        <f t="shared" si="1"/>
        <v>2019</v>
      </c>
      <c r="G2144" s="26">
        <f>VLOOKUP(INDIRECT(CHAR(39)&amp;$A2144&amp;CHAR(39)&amp;"!r2c"&amp;$C2144,0),variables,2,0)</f>
        <v>10977</v>
      </c>
      <c r="H2144" s="28" t="str">
        <f t="array" ref="H2144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  <c r="S2144" s="26"/>
      <c r="T2144" s="26"/>
      <c r="U2144" s="26"/>
      <c r="V2144" s="26"/>
      <c r="W2144" s="26"/>
      <c r="X2144" s="26"/>
      <c r="Y2144" s="26"/>
      <c r="Z2144" s="26"/>
    </row>
    <row r="2145" ht="13.5" customHeight="1">
      <c r="A2145" s="26" t="s">
        <v>785</v>
      </c>
      <c r="B2145" s="26">
        <f t="shared" si="45"/>
        <v>22</v>
      </c>
      <c r="C2145" s="26">
        <f t="shared" si="11"/>
        <v>51</v>
      </c>
      <c r="D2145" s="26"/>
      <c r="E2145" s="26">
        <f>plan_id</f>
        <v>510</v>
      </c>
      <c r="F2145" s="26">
        <f t="shared" si="1"/>
        <v>2019</v>
      </c>
      <c r="G2145" s="26">
        <f>VLOOKUP(INDIRECT(CHAR(39)&amp;$A2145&amp;CHAR(39)&amp;"!r2c"&amp;$C2145,0),variables,2,0)</f>
        <v>10978</v>
      </c>
      <c r="H2145" s="31">
        <f t="array" ref="H2145">IF(AND(G2145&gt;=10861,G2145&lt;=10863),TEXT(INDIRECT(CHAR(39)&amp;$A2145&amp;CHAR(39)&amp;"!r"&amp;$B2145&amp;"c"&amp;$C2145,0),"dd-mmm-yyyy"),(INDIRECT(CHAR(39)&amp;$A2145&amp;CHAR(39)&amp;"!r"&amp;$B2145&amp;"c"&amp;$C2145,0)))</f>
        <v>0.07</v>
      </c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  <c r="S2145" s="26"/>
      <c r="T2145" s="26"/>
      <c r="U2145" s="26"/>
      <c r="V2145" s="26"/>
      <c r="W2145" s="26"/>
      <c r="X2145" s="26"/>
      <c r="Y2145" s="26"/>
      <c r="Z2145" s="26"/>
    </row>
    <row r="2146" ht="13.5" customHeight="1">
      <c r="A2146" s="26" t="s">
        <v>785</v>
      </c>
      <c r="B2146" s="26">
        <f t="shared" si="45"/>
        <v>22</v>
      </c>
      <c r="C2146" s="26">
        <f t="shared" si="11"/>
        <v>52</v>
      </c>
      <c r="D2146" s="26"/>
      <c r="E2146" s="26">
        <f>plan_id</f>
        <v>510</v>
      </c>
      <c r="F2146" s="26">
        <f t="shared" si="1"/>
        <v>2019</v>
      </c>
      <c r="G2146" s="26">
        <f>VLOOKUP(INDIRECT(CHAR(39)&amp;$A2146&amp;CHAR(39)&amp;"!r2c"&amp;$C2146,0),variables,2,0)</f>
        <v>10979</v>
      </c>
      <c r="H2146" s="28" t="str">
        <f t="array" ref="H2146">IF(AND(G2146&gt;=10861,G2146&lt;=10863),TEXT(INDIRECT(CHAR(39)&amp;$A2146&amp;CHAR(39)&amp;"!r"&amp;$B2146&amp;"c"&amp;$C2146,0),"dd-mmm-yyyy"),(INDIRECT(CHAR(39)&amp;$A2146&amp;CHAR(39)&amp;"!r"&amp;$B2146&amp;"c"&amp;$C2146,0)))</f>
        <v>5 Years</v>
      </c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  <c r="S2146" s="26"/>
      <c r="T2146" s="26"/>
      <c r="U2146" s="26"/>
      <c r="V2146" s="26"/>
      <c r="W2146" s="26"/>
      <c r="X2146" s="26"/>
      <c r="Y2146" s="26"/>
      <c r="Z2146" s="26"/>
    </row>
    <row r="2147" ht="13.5" customHeight="1">
      <c r="A2147" s="26" t="s">
        <v>785</v>
      </c>
      <c r="B2147" s="26">
        <f t="shared" si="45"/>
        <v>22</v>
      </c>
      <c r="C2147" s="26">
        <f t="shared" si="11"/>
        <v>53</v>
      </c>
      <c r="D2147" s="26"/>
      <c r="E2147" s="26">
        <f>plan_id</f>
        <v>510</v>
      </c>
      <c r="F2147" s="26">
        <f t="shared" si="1"/>
        <v>2019</v>
      </c>
      <c r="G2147" s="26">
        <f>VLOOKUP(INDIRECT(CHAR(39)&amp;$A2147&amp;CHAR(39)&amp;"!r2c"&amp;$C2147,0),variables,2,0)</f>
        <v>10980</v>
      </c>
      <c r="H2147" s="31">
        <f t="array" ref="H2147">IF(AND(G2147&gt;=10861,G2147&lt;=10863),TEXT(INDIRECT(CHAR(39)&amp;$A2147&amp;CHAR(39)&amp;"!r"&amp;$B2147&amp;"c"&amp;$C2147,0),"dd-mmm-yyyy"),(INDIRECT(CHAR(39)&amp;$A2147&amp;CHAR(39)&amp;"!r"&amp;$B2147&amp;"c"&amp;$C2147,0)))</f>
        <v>0.0584</v>
      </c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  <c r="S2147" s="26"/>
      <c r="T2147" s="26"/>
      <c r="U2147" s="26"/>
      <c r="V2147" s="26"/>
      <c r="W2147" s="26"/>
      <c r="X2147" s="26"/>
      <c r="Y2147" s="26"/>
      <c r="Z2147" s="26"/>
    </row>
    <row r="2148" ht="13.5" customHeight="1">
      <c r="A2148" s="26" t="s">
        <v>785</v>
      </c>
      <c r="B2148" s="26">
        <f t="shared" si="45"/>
        <v>22</v>
      </c>
      <c r="C2148" s="26">
        <f t="shared" si="11"/>
        <v>54</v>
      </c>
      <c r="D2148" s="26"/>
      <c r="E2148" s="26">
        <f>plan_id</f>
        <v>510</v>
      </c>
      <c r="F2148" s="26">
        <f t="shared" si="1"/>
        <v>2019</v>
      </c>
      <c r="G2148" s="26">
        <f>VLOOKUP(INDIRECT(CHAR(39)&amp;$A2148&amp;CHAR(39)&amp;"!r2c"&amp;$C2148,0),variables,2,0)</f>
        <v>10981</v>
      </c>
      <c r="H2148" s="31">
        <f t="array" ref="H2148">IF(AND(G2148&gt;=10861,G2148&lt;=10863),TEXT(INDIRECT(CHAR(39)&amp;$A2148&amp;CHAR(39)&amp;"!r"&amp;$B2148&amp;"c"&amp;$C2148,0),"dd-mmm-yyyy"),(INDIRECT(CHAR(39)&amp;$A2148&amp;CHAR(39)&amp;"!r"&amp;$B2148&amp;"c"&amp;$C2148,0)))</f>
        <v>0.051</v>
      </c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  <c r="S2148" s="26"/>
      <c r="T2148" s="26"/>
      <c r="U2148" s="26"/>
      <c r="V2148" s="26"/>
      <c r="W2148" s="26"/>
      <c r="X2148" s="26"/>
      <c r="Y2148" s="26"/>
      <c r="Z2148" s="26"/>
    </row>
    <row r="2149" ht="13.5" customHeight="1">
      <c r="A2149" s="26" t="s">
        <v>785</v>
      </c>
      <c r="B2149" s="26">
        <f t="shared" si="45"/>
        <v>22</v>
      </c>
      <c r="C2149" s="26">
        <f t="shared" si="11"/>
        <v>55</v>
      </c>
      <c r="D2149" s="26"/>
      <c r="E2149" s="26">
        <f>plan_id</f>
        <v>510</v>
      </c>
      <c r="F2149" s="26">
        <f t="shared" si="1"/>
        <v>2019</v>
      </c>
      <c r="G2149" s="26">
        <f>VLOOKUP(INDIRECT(CHAR(39)&amp;$A2149&amp;CHAR(39)&amp;"!r2c"&amp;$C2149,0),variables,2,0)</f>
        <v>10706</v>
      </c>
      <c r="H2149" s="31">
        <f t="array" ref="H2149">IF(AND(G2149&gt;=10861,G2149&lt;=10863),TEXT(INDIRECT(CHAR(39)&amp;$A2149&amp;CHAR(39)&amp;"!r"&amp;$B2149&amp;"c"&amp;$C2149,0),"dd-mmm-yyyy"),(INDIRECT(CHAR(39)&amp;$A2149&amp;CHAR(39)&amp;"!r"&amp;$B2149&amp;"c"&amp;$C2149,0)))</f>
        <v>0.0004568983391</v>
      </c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  <c r="S2149" s="26"/>
      <c r="T2149" s="26"/>
      <c r="U2149" s="26"/>
      <c r="V2149" s="26"/>
      <c r="W2149" s="26"/>
      <c r="X2149" s="26"/>
      <c r="Y2149" s="26"/>
      <c r="Z2149" s="26"/>
    </row>
    <row r="2150" ht="13.5" customHeight="1">
      <c r="A2150" s="26" t="s">
        <v>785</v>
      </c>
      <c r="B2150" s="26">
        <f t="shared" si="45"/>
        <v>22</v>
      </c>
      <c r="C2150" s="26">
        <f t="shared" si="11"/>
        <v>56</v>
      </c>
      <c r="D2150" s="26"/>
      <c r="E2150" s="26">
        <f>plan_id</f>
        <v>510</v>
      </c>
      <c r="F2150" s="26">
        <f t="shared" si="1"/>
        <v>2019</v>
      </c>
      <c r="G2150" s="26">
        <f>VLOOKUP(INDIRECT(CHAR(39)&amp;$A2150&amp;CHAR(39)&amp;"!r2c"&amp;$C2150,0),variables,2,0)</f>
        <v>10983</v>
      </c>
      <c r="H2150" s="28" t="str">
        <f t="array" ref="H2150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  <c r="S2150" s="26"/>
      <c r="T2150" s="26"/>
      <c r="U2150" s="26"/>
      <c r="V2150" s="26"/>
      <c r="W2150" s="26"/>
      <c r="X2150" s="26"/>
      <c r="Y2150" s="26"/>
      <c r="Z2150" s="26"/>
    </row>
    <row r="2151" ht="13.5" customHeight="1">
      <c r="A2151" s="26" t="s">
        <v>785</v>
      </c>
      <c r="B2151" s="26">
        <f t="shared" si="45"/>
        <v>22</v>
      </c>
      <c r="C2151" s="26">
        <f t="shared" si="11"/>
        <v>57</v>
      </c>
      <c r="D2151" s="26"/>
      <c r="E2151" s="26">
        <f>plan_id</f>
        <v>510</v>
      </c>
      <c r="F2151" s="26">
        <f t="shared" si="1"/>
        <v>2019</v>
      </c>
      <c r="G2151" s="26">
        <f>VLOOKUP(INDIRECT(CHAR(39)&amp;$A2151&amp;CHAR(39)&amp;"!r2c"&amp;$C2151,0),variables,2,0)</f>
        <v>10989</v>
      </c>
      <c r="H2151" s="29">
        <f t="array" ref="H2151">IF(AND(G2151&gt;=10861,G2151&lt;=10863),TEXT(INDIRECT(CHAR(39)&amp;$A2151&amp;CHAR(39)&amp;"!r"&amp;$B2151&amp;"c"&amp;$C2151,0),"dd-mmm-yyyy"),(INDIRECT(CHAR(39)&amp;$A2151&amp;CHAR(39)&amp;"!r"&amp;$B2151&amp;"c"&amp;$C2151,0)))</f>
        <v>53391193000</v>
      </c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  <c r="S2151" s="26"/>
      <c r="T2151" s="26"/>
      <c r="U2151" s="26"/>
      <c r="V2151" s="26"/>
      <c r="W2151" s="26"/>
      <c r="X2151" s="26"/>
      <c r="Y2151" s="26"/>
      <c r="Z2151" s="26"/>
    </row>
    <row r="2152" ht="13.5" customHeight="1">
      <c r="A2152" s="26" t="s">
        <v>785</v>
      </c>
      <c r="B2152" s="26">
        <f t="shared" si="45"/>
        <v>22</v>
      </c>
      <c r="C2152" s="26">
        <f t="shared" si="11"/>
        <v>58</v>
      </c>
      <c r="D2152" s="26"/>
      <c r="E2152" s="26">
        <f>plan_id</f>
        <v>510</v>
      </c>
      <c r="F2152" s="26">
        <f t="shared" si="1"/>
        <v>2019</v>
      </c>
      <c r="G2152" s="26">
        <f>VLOOKUP(INDIRECT(CHAR(39)&amp;$A2152&amp;CHAR(39)&amp;"!r2c"&amp;$C2152,0),variables,2,0)</f>
        <v>10990</v>
      </c>
      <c r="H2152" s="29">
        <f t="array" ref="H2152">IF(AND(G2152&gt;=10861,G2152&lt;=10863),TEXT(INDIRECT(CHAR(39)&amp;$A2152&amp;CHAR(39)&amp;"!r"&amp;$B2152&amp;"c"&amp;$C2152,0),"dd-mmm-yyyy"),(INDIRECT(CHAR(39)&amp;$A2152&amp;CHAR(39)&amp;"!r"&amp;$B2152&amp;"c"&amp;$C2152,0)))</f>
        <v>131456969000</v>
      </c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  <c r="S2152" s="26"/>
      <c r="T2152" s="26"/>
      <c r="U2152" s="26"/>
      <c r="V2152" s="26"/>
      <c r="W2152" s="26"/>
      <c r="X2152" s="26"/>
      <c r="Y2152" s="26"/>
      <c r="Z2152" s="26"/>
    </row>
    <row r="2153" ht="13.5" customHeight="1">
      <c r="A2153" s="26" t="s">
        <v>785</v>
      </c>
      <c r="B2153" s="26">
        <f t="shared" si="45"/>
        <v>22</v>
      </c>
      <c r="C2153" s="26">
        <f t="shared" si="11"/>
        <v>59</v>
      </c>
      <c r="D2153" s="26"/>
      <c r="E2153" s="26">
        <f>plan_id</f>
        <v>510</v>
      </c>
      <c r="F2153" s="26">
        <f t="shared" si="1"/>
        <v>2019</v>
      </c>
      <c r="G2153" s="26">
        <f>VLOOKUP(INDIRECT(CHAR(39)&amp;$A2153&amp;CHAR(39)&amp;"!r2c"&amp;$C2153,0),variables,2,0)</f>
        <v>10991</v>
      </c>
      <c r="H2153" s="29">
        <f t="array" ref="H2153">IF(AND(G2153&gt;=10861,G2153&lt;=10863),TEXT(INDIRECT(CHAR(39)&amp;$A2153&amp;CHAR(39)&amp;"!r"&amp;$B2153&amp;"c"&amp;$C2153,0),"dd-mmm-yyyy"),(INDIRECT(CHAR(39)&amp;$A2153&amp;CHAR(39)&amp;"!r"&amp;$B2153&amp;"c"&amp;$C2153,0)))</f>
        <v>78065776000</v>
      </c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  <c r="S2153" s="26"/>
      <c r="T2153" s="26"/>
      <c r="U2153" s="26"/>
      <c r="V2153" s="26"/>
      <c r="W2153" s="26"/>
      <c r="X2153" s="26"/>
      <c r="Y2153" s="26"/>
      <c r="Z2153" s="26"/>
    </row>
    <row r="2154" ht="13.5" customHeight="1">
      <c r="A2154" s="26" t="s">
        <v>785</v>
      </c>
      <c r="B2154" s="26">
        <f t="shared" si="45"/>
        <v>22</v>
      </c>
      <c r="C2154" s="26">
        <f t="shared" si="11"/>
        <v>60</v>
      </c>
      <c r="D2154" s="26"/>
      <c r="E2154" s="26">
        <f>plan_id</f>
        <v>510</v>
      </c>
      <c r="F2154" s="26">
        <f t="shared" si="1"/>
        <v>2019</v>
      </c>
      <c r="G2154" s="26">
        <f>VLOOKUP(INDIRECT(CHAR(39)&amp;$A2154&amp;CHAR(39)&amp;"!r2c"&amp;$C2154,0),variables,2,0)</f>
        <v>10992</v>
      </c>
      <c r="H2154" s="31">
        <f t="array" ref="H2154">IF(AND(G2154&gt;=10861,G2154&lt;=10863),TEXT(INDIRECT(CHAR(39)&amp;$A2154&amp;CHAR(39)&amp;"!r"&amp;$B2154&amp;"c"&amp;$C2154,0),"dd-mmm-yyyy"),(INDIRECT(CHAR(39)&amp;$A2154&amp;CHAR(39)&amp;"!r"&amp;$B2154&amp;"c"&amp;$C2154,0)))</f>
        <v>0.406</v>
      </c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  <c r="S2154" s="26"/>
      <c r="T2154" s="26"/>
      <c r="U2154" s="26"/>
      <c r="V2154" s="26"/>
      <c r="W2154" s="26"/>
      <c r="X2154" s="26"/>
      <c r="Y2154" s="26"/>
      <c r="Z2154" s="26"/>
    </row>
    <row r="2155" ht="13.5" customHeight="1">
      <c r="A2155" s="26" t="s">
        <v>785</v>
      </c>
      <c r="B2155" s="26">
        <f t="shared" si="45"/>
        <v>22</v>
      </c>
      <c r="C2155" s="26">
        <f t="shared" si="11"/>
        <v>61</v>
      </c>
      <c r="D2155" s="26"/>
      <c r="E2155" s="26">
        <f>plan_id</f>
        <v>510</v>
      </c>
      <c r="F2155" s="26">
        <f t="shared" si="1"/>
        <v>2019</v>
      </c>
      <c r="G2155" s="26">
        <f>VLOOKUP(INDIRECT(CHAR(39)&amp;$A2155&amp;CHAR(39)&amp;"!r2c"&amp;$C2155,0),variables,2,0)</f>
        <v>10993</v>
      </c>
      <c r="H2155" s="29">
        <f t="array" ref="H2155">IF(AND(G2155&gt;=10861,G2155&lt;=10863),TEXT(INDIRECT(CHAR(39)&amp;$A2155&amp;CHAR(39)&amp;"!r"&amp;$B2155&amp;"c"&amp;$C2155,0),"dd-mmm-yyyy"),(INDIRECT(CHAR(39)&amp;$A2155&amp;CHAR(39)&amp;"!r"&amp;$B2155&amp;"c"&amp;$C2155,0)))</f>
        <v>10450452000</v>
      </c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  <c r="S2155" s="26"/>
      <c r="T2155" s="26"/>
      <c r="U2155" s="26"/>
      <c r="V2155" s="26"/>
      <c r="W2155" s="26"/>
      <c r="X2155" s="26"/>
      <c r="Y2155" s="26"/>
      <c r="Z2155" s="26"/>
    </row>
    <row r="2156" ht="13.5" customHeight="1">
      <c r="A2156" s="26" t="s">
        <v>785</v>
      </c>
      <c r="B2156" s="26">
        <f t="shared" si="45"/>
        <v>22</v>
      </c>
      <c r="C2156" s="26">
        <f t="shared" si="11"/>
        <v>62</v>
      </c>
      <c r="D2156" s="26"/>
      <c r="E2156" s="26">
        <f>plan_id</f>
        <v>510</v>
      </c>
      <c r="F2156" s="26">
        <f t="shared" si="1"/>
        <v>2019</v>
      </c>
      <c r="G2156" s="26">
        <f>VLOOKUP(INDIRECT(CHAR(39)&amp;$A2156&amp;CHAR(39)&amp;"!r2c"&amp;$C2156,0),variables,2,0)</f>
        <v>10801</v>
      </c>
      <c r="H2156" s="29">
        <f t="array" ref="H2156">IF(AND(G2156&gt;=10861,G2156&lt;=10863),TEXT(INDIRECT(CHAR(39)&amp;$A2156&amp;CHAR(39)&amp;"!r"&amp;$B2156&amp;"c"&amp;$C2156,0),"dd-mmm-yyyy"),(INDIRECT(CHAR(39)&amp;$A2156&amp;CHAR(39)&amp;"!r"&amp;$B2156&amp;"c"&amp;$C2156,0)))</f>
        <v>589910262</v>
      </c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6"/>
      <c r="T2156" s="26"/>
      <c r="U2156" s="26"/>
      <c r="V2156" s="26"/>
      <c r="W2156" s="26"/>
      <c r="X2156" s="26"/>
      <c r="Y2156" s="26"/>
      <c r="Z2156" s="26"/>
    </row>
    <row r="2157" ht="13.5" customHeight="1">
      <c r="A2157" s="26" t="s">
        <v>785</v>
      </c>
      <c r="B2157" s="26">
        <f t="shared" si="45"/>
        <v>22</v>
      </c>
      <c r="C2157" s="26">
        <f t="shared" si="11"/>
        <v>63</v>
      </c>
      <c r="D2157" s="26"/>
      <c r="E2157" s="26">
        <f>plan_id</f>
        <v>510</v>
      </c>
      <c r="F2157" s="26">
        <f t="shared" si="1"/>
        <v>2019</v>
      </c>
      <c r="G2157" s="26">
        <f>VLOOKUP(INDIRECT(CHAR(39)&amp;$A2157&amp;CHAR(39)&amp;"!r2c"&amp;$C2157,0),variables,2,0)</f>
        <v>10802</v>
      </c>
      <c r="H2157" s="29">
        <f t="array" ref="H2157">IF(AND(G2157&gt;=10861,G2157&lt;=10863),TEXT(INDIRECT(CHAR(39)&amp;$A2157&amp;CHAR(39)&amp;"!r"&amp;$B2157&amp;"c"&amp;$C2157,0),"dd-mmm-yyyy"),(INDIRECT(CHAR(39)&amp;$A2157&amp;CHAR(39)&amp;"!r"&amp;$B2157&amp;"c"&amp;$C2157,0)))</f>
        <v>324388173</v>
      </c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  <c r="S2157" s="26"/>
      <c r="T2157" s="26"/>
      <c r="U2157" s="26"/>
      <c r="V2157" s="26"/>
      <c r="W2157" s="26"/>
      <c r="X2157" s="26"/>
      <c r="Y2157" s="26"/>
      <c r="Z2157" s="26"/>
    </row>
    <row r="2158" ht="13.5" customHeight="1">
      <c r="A2158" s="26" t="s">
        <v>785</v>
      </c>
      <c r="B2158" s="26">
        <f t="shared" si="45"/>
        <v>22</v>
      </c>
      <c r="C2158" s="26">
        <f t="shared" si="11"/>
        <v>64</v>
      </c>
      <c r="D2158" s="26"/>
      <c r="E2158" s="26">
        <f>plan_id</f>
        <v>510</v>
      </c>
      <c r="F2158" s="26">
        <f t="shared" si="1"/>
        <v>2019</v>
      </c>
      <c r="G2158" s="26">
        <f>VLOOKUP(INDIRECT(CHAR(39)&amp;$A2158&amp;CHAR(39)&amp;"!r2c"&amp;$C2158,0),variables,2,0)</f>
        <v>10803</v>
      </c>
      <c r="H2158" s="29" t="str">
        <f t="array" ref="H2158">IF(AND(G2158&gt;=10861,G2158&lt;=10863),TEXT(INDIRECT(CHAR(39)&amp;$A2158&amp;CHAR(39)&amp;"!r"&amp;$B2158&amp;"c"&amp;$C2158,0),"dd-mmm-yyyy"),(INDIRECT(CHAR(39)&amp;$A2158&amp;CHAR(39)&amp;"!r"&amp;$B2158&amp;"c"&amp;$C2158,0)))</f>
        <v/>
      </c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  <c r="S2158" s="26"/>
      <c r="T2158" s="26"/>
      <c r="U2158" s="26"/>
      <c r="V2158" s="26"/>
      <c r="W2158" s="26"/>
      <c r="X2158" s="26"/>
      <c r="Y2158" s="26"/>
      <c r="Z2158" s="26"/>
    </row>
    <row r="2159" ht="13.5" customHeight="1">
      <c r="A2159" s="26" t="s">
        <v>785</v>
      </c>
      <c r="B2159" s="26">
        <f t="shared" si="45"/>
        <v>22</v>
      </c>
      <c r="C2159" s="26">
        <f t="shared" si="11"/>
        <v>65</v>
      </c>
      <c r="D2159" s="26"/>
      <c r="E2159" s="26">
        <f>plan_id</f>
        <v>510</v>
      </c>
      <c r="F2159" s="26">
        <f t="shared" si="1"/>
        <v>2019</v>
      </c>
      <c r="G2159" s="26">
        <f>VLOOKUP(INDIRECT(CHAR(39)&amp;$A2159&amp;CHAR(39)&amp;"!r2c"&amp;$C2159,0),variables,2,0)</f>
        <v>10804</v>
      </c>
      <c r="H2159" s="29" t="str">
        <f t="array" ref="H2159">IF(AND(G2159&gt;=10861,G2159&lt;=10863),TEXT(INDIRECT(CHAR(39)&amp;$A2159&amp;CHAR(39)&amp;"!r"&amp;$B2159&amp;"c"&amp;$C2159,0),"dd-mmm-yyyy"),(INDIRECT(CHAR(39)&amp;$A2159&amp;CHAR(39)&amp;"!r"&amp;$B2159&amp;"c"&amp;$C2159,0)))</f>
        <v/>
      </c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  <c r="S2159" s="26"/>
      <c r="T2159" s="26"/>
      <c r="U2159" s="26"/>
      <c r="V2159" s="26"/>
      <c r="W2159" s="26"/>
      <c r="X2159" s="26"/>
      <c r="Y2159" s="26"/>
      <c r="Z2159" s="26"/>
    </row>
    <row r="2160" ht="13.5" customHeight="1">
      <c r="A2160" s="26" t="s">
        <v>785</v>
      </c>
      <c r="B2160" s="26">
        <f t="shared" si="45"/>
        <v>22</v>
      </c>
      <c r="C2160" s="26">
        <f t="shared" si="11"/>
        <v>66</v>
      </c>
      <c r="D2160" s="26"/>
      <c r="E2160" s="26">
        <f>plan_id</f>
        <v>510</v>
      </c>
      <c r="F2160" s="26">
        <f t="shared" si="1"/>
        <v>2019</v>
      </c>
      <c r="G2160" s="26">
        <f>VLOOKUP(INDIRECT(CHAR(39)&amp;$A2160&amp;CHAR(39)&amp;"!r2c"&amp;$C2160,0),variables,2,0)</f>
        <v>10805</v>
      </c>
      <c r="H2160" s="29" t="str">
        <f t="array" ref="H2160">IF(AND(G2160&gt;=10861,G2160&lt;=10863),TEXT(INDIRECT(CHAR(39)&amp;$A2160&amp;CHAR(39)&amp;"!r"&amp;$B2160&amp;"c"&amp;$C2160,0),"dd-mmm-yyyy"),(INDIRECT(CHAR(39)&amp;$A2160&amp;CHAR(39)&amp;"!r"&amp;$B2160&amp;"c"&amp;$C2160,0)))</f>
        <v/>
      </c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  <c r="S2160" s="26"/>
      <c r="T2160" s="26"/>
      <c r="U2160" s="26"/>
      <c r="V2160" s="26"/>
      <c r="W2160" s="26"/>
      <c r="X2160" s="26"/>
      <c r="Y2160" s="26"/>
      <c r="Z2160" s="26"/>
    </row>
    <row r="2161" ht="13.5" customHeight="1">
      <c r="A2161" s="26" t="s">
        <v>785</v>
      </c>
      <c r="B2161" s="26">
        <f t="shared" si="45"/>
        <v>22</v>
      </c>
      <c r="C2161" s="26">
        <f t="shared" si="11"/>
        <v>67</v>
      </c>
      <c r="D2161" s="26"/>
      <c r="E2161" s="26">
        <f>plan_id</f>
        <v>510</v>
      </c>
      <c r="F2161" s="26">
        <f t="shared" si="1"/>
        <v>2019</v>
      </c>
      <c r="G2161" s="26">
        <f>VLOOKUP(INDIRECT(CHAR(39)&amp;$A2161&amp;CHAR(39)&amp;"!r2c"&amp;$C2161,0),variables,2,0)</f>
        <v>10806</v>
      </c>
      <c r="H2161" s="29">
        <f t="array" ref="H2161">IF(AND(G2161&gt;=10861,G2161&lt;=10863),TEXT(INDIRECT(CHAR(39)&amp;$A2161&amp;CHAR(39)&amp;"!r"&amp;$B2161&amp;"c"&amp;$C2161,0),"dd-mmm-yyyy"),(INDIRECT(CHAR(39)&amp;$A2161&amp;CHAR(39)&amp;"!r"&amp;$B2161&amp;"c"&amp;$C2161,0)))</f>
        <v>-17840394</v>
      </c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  <c r="S2161" s="26"/>
      <c r="T2161" s="26"/>
      <c r="U2161" s="26"/>
      <c r="V2161" s="26"/>
      <c r="W2161" s="26"/>
      <c r="X2161" s="26"/>
      <c r="Y2161" s="26"/>
      <c r="Z2161" s="26"/>
    </row>
    <row r="2162" ht="13.5" customHeight="1">
      <c r="A2162" s="26" t="s">
        <v>785</v>
      </c>
      <c r="B2162" s="26">
        <f t="shared" ref="B2162:B2187" si="46">B2161</f>
        <v>22</v>
      </c>
      <c r="C2162" s="26">
        <f t="shared" si="11"/>
        <v>68</v>
      </c>
      <c r="D2162" s="26"/>
      <c r="E2162" s="26">
        <f>plan_id</f>
        <v>510</v>
      </c>
      <c r="F2162" s="26">
        <f t="shared" si="1"/>
        <v>2019</v>
      </c>
      <c r="G2162" s="26">
        <f>VLOOKUP(INDIRECT(CHAR(39)&amp;$A2162&amp;CHAR(39)&amp;"!r2c"&amp;$C2162,0),variables,2,0)</f>
        <v>10807</v>
      </c>
      <c r="H2162" s="29" t="str">
        <f t="array" ref="H2162">IF(AND(G2162&gt;=10861,G2162&lt;=10863),TEXT(INDIRECT(CHAR(39)&amp;$A2162&amp;CHAR(39)&amp;"!r"&amp;$B2162&amp;"c"&amp;$C2162,0),"dd-mmm-yyyy"),(INDIRECT(CHAR(39)&amp;$A2162&amp;CHAR(39)&amp;"!r"&amp;$B2162&amp;"c"&amp;$C2162,0)))</f>
        <v/>
      </c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  <c r="S2162" s="26"/>
      <c r="T2162" s="26"/>
      <c r="U2162" s="26"/>
      <c r="V2162" s="26"/>
      <c r="W2162" s="26"/>
      <c r="X2162" s="26"/>
      <c r="Y2162" s="26"/>
      <c r="Z2162" s="26"/>
    </row>
    <row r="2163" ht="13.5" customHeight="1">
      <c r="A2163" s="26" t="s">
        <v>785</v>
      </c>
      <c r="B2163" s="26">
        <f t="shared" si="46"/>
        <v>22</v>
      </c>
      <c r="C2163" s="26">
        <f t="shared" si="11"/>
        <v>69</v>
      </c>
      <c r="D2163" s="26"/>
      <c r="E2163" s="26">
        <f>plan_id</f>
        <v>510</v>
      </c>
      <c r="F2163" s="26">
        <f t="shared" si="1"/>
        <v>2019</v>
      </c>
      <c r="G2163" s="26">
        <f>VLOOKUP(INDIRECT(CHAR(39)&amp;$A2163&amp;CHAR(39)&amp;"!r2c"&amp;$C2163,0),variables,2,0)</f>
        <v>10808</v>
      </c>
      <c r="H2163" s="29" t="str">
        <f t="array" ref="H2163">IF(AND(G2163&gt;=10861,G2163&lt;=10863),TEXT(INDIRECT(CHAR(39)&amp;$A2163&amp;CHAR(39)&amp;"!r"&amp;$B2163&amp;"c"&amp;$C2163,0),"dd-mmm-yyyy"),(INDIRECT(CHAR(39)&amp;$A2163&amp;CHAR(39)&amp;"!r"&amp;$B2163&amp;"c"&amp;$C2163,0)))</f>
        <v/>
      </c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  <c r="T2163" s="26"/>
      <c r="U2163" s="26"/>
      <c r="V2163" s="26"/>
      <c r="W2163" s="26"/>
      <c r="X2163" s="26"/>
      <c r="Y2163" s="26"/>
      <c r="Z2163" s="26"/>
    </row>
    <row r="2164" ht="13.5" customHeight="1">
      <c r="A2164" s="26" t="s">
        <v>785</v>
      </c>
      <c r="B2164" s="26">
        <f t="shared" si="46"/>
        <v>22</v>
      </c>
      <c r="C2164" s="26">
        <f t="shared" si="11"/>
        <v>70</v>
      </c>
      <c r="D2164" s="26"/>
      <c r="E2164" s="26">
        <f>plan_id</f>
        <v>510</v>
      </c>
      <c r="F2164" s="26">
        <f t="shared" si="1"/>
        <v>2019</v>
      </c>
      <c r="G2164" s="26">
        <f>VLOOKUP(INDIRECT(CHAR(39)&amp;$A2164&amp;CHAR(39)&amp;"!r2c"&amp;$C2164,0),variables,2,0)</f>
        <v>10809</v>
      </c>
      <c r="H2164" s="29" t="str">
        <f t="array" ref="H2164">IF(AND(G2164&gt;=10861,G2164&lt;=10863),TEXT(INDIRECT(CHAR(39)&amp;$A2164&amp;CHAR(39)&amp;"!r"&amp;$B2164&amp;"c"&amp;$C2164,0),"dd-mmm-yyyy"),(INDIRECT(CHAR(39)&amp;$A2164&amp;CHAR(39)&amp;"!r"&amp;$B2164&amp;"c"&amp;$C2164,0)))</f>
        <v/>
      </c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  <c r="S2164" s="26"/>
      <c r="T2164" s="26"/>
      <c r="U2164" s="26"/>
      <c r="V2164" s="26"/>
      <c r="W2164" s="26"/>
      <c r="X2164" s="26"/>
      <c r="Y2164" s="26"/>
      <c r="Z2164" s="26"/>
    </row>
    <row r="2165" ht="13.5" customHeight="1">
      <c r="A2165" s="26" t="s">
        <v>785</v>
      </c>
      <c r="B2165" s="26">
        <f t="shared" si="46"/>
        <v>22</v>
      </c>
      <c r="C2165" s="26">
        <f t="shared" si="11"/>
        <v>71</v>
      </c>
      <c r="D2165" s="26"/>
      <c r="E2165" s="26">
        <f>plan_id</f>
        <v>510</v>
      </c>
      <c r="F2165" s="26">
        <f t="shared" si="1"/>
        <v>2019</v>
      </c>
      <c r="G2165" s="26">
        <f>VLOOKUP(INDIRECT(CHAR(39)&amp;$A2165&amp;CHAR(39)&amp;"!r2c"&amp;$C2165,0),variables,2,0)</f>
        <v>10810</v>
      </c>
      <c r="H2165" s="29">
        <f t="array" ref="H2165">IF(AND(G2165&gt;=10861,G2165&lt;=10863),TEXT(INDIRECT(CHAR(39)&amp;$A2165&amp;CHAR(39)&amp;"!r"&amp;$B2165&amp;"c"&amp;$C2165,0),"dd-mmm-yyyy"),(INDIRECT(CHAR(39)&amp;$A2165&amp;CHAR(39)&amp;"!r"&amp;$B2165&amp;"c"&amp;$C2165,0)))</f>
        <v>10977383</v>
      </c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  <c r="S2165" s="26"/>
      <c r="T2165" s="26"/>
      <c r="U2165" s="26"/>
      <c r="V2165" s="26"/>
      <c r="W2165" s="26"/>
      <c r="X2165" s="26"/>
      <c r="Y2165" s="26"/>
      <c r="Z2165" s="26"/>
    </row>
    <row r="2166" ht="13.5" customHeight="1">
      <c r="A2166" s="26" t="s">
        <v>785</v>
      </c>
      <c r="B2166" s="26">
        <f t="shared" si="46"/>
        <v>22</v>
      </c>
      <c r="C2166" s="26">
        <f t="shared" si="11"/>
        <v>72</v>
      </c>
      <c r="D2166" s="26"/>
      <c r="E2166" s="26">
        <f>plan_id</f>
        <v>510</v>
      </c>
      <c r="F2166" s="26">
        <f t="shared" si="1"/>
        <v>2019</v>
      </c>
      <c r="G2166" s="26">
        <f>VLOOKUP(INDIRECT(CHAR(39)&amp;$A2166&amp;CHAR(39)&amp;"!r2c"&amp;$C2166,0),variables,2,0)</f>
        <v>10811</v>
      </c>
      <c r="H2166" s="29" t="str">
        <f t="array" ref="H2166">IF(AND(G2166&gt;=10861,G2166&lt;=10863),TEXT(INDIRECT(CHAR(39)&amp;$A2166&amp;CHAR(39)&amp;"!r"&amp;$B2166&amp;"c"&amp;$C2166,0),"dd-mmm-yyyy"),(INDIRECT(CHAR(39)&amp;$A2166&amp;CHAR(39)&amp;"!r"&amp;$B2166&amp;"c"&amp;$C2166,0)))</f>
        <v/>
      </c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  <c r="S2166" s="26"/>
      <c r="T2166" s="26"/>
      <c r="U2166" s="26"/>
      <c r="V2166" s="26"/>
      <c r="W2166" s="26"/>
      <c r="X2166" s="26"/>
      <c r="Y2166" s="26"/>
      <c r="Z2166" s="26"/>
    </row>
    <row r="2167" ht="13.5" customHeight="1">
      <c r="A2167" s="26" t="s">
        <v>785</v>
      </c>
      <c r="B2167" s="26">
        <f t="shared" si="46"/>
        <v>22</v>
      </c>
      <c r="C2167" s="26">
        <f t="shared" si="11"/>
        <v>73</v>
      </c>
      <c r="D2167" s="26"/>
      <c r="E2167" s="26">
        <f>plan_id</f>
        <v>510</v>
      </c>
      <c r="F2167" s="26">
        <f t="shared" si="1"/>
        <v>2019</v>
      </c>
      <c r="G2167" s="26">
        <f>VLOOKUP(INDIRECT(CHAR(39)&amp;$A2167&amp;CHAR(39)&amp;"!r2c"&amp;$C2167,0),variables,2,0)</f>
        <v>10812</v>
      </c>
      <c r="H2167" s="29" t="str">
        <f t="array" ref="H2167">IF(AND(G2167&gt;=10861,G2167&lt;=10863),TEXT(INDIRECT(CHAR(39)&amp;$A2167&amp;CHAR(39)&amp;"!r"&amp;$B2167&amp;"c"&amp;$C2167,0),"dd-mmm-yyyy"),(INDIRECT(CHAR(39)&amp;$A2167&amp;CHAR(39)&amp;"!r"&amp;$B2167&amp;"c"&amp;$C2167,0)))</f>
        <v/>
      </c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  <c r="S2167" s="26"/>
      <c r="T2167" s="26"/>
      <c r="U2167" s="26"/>
      <c r="V2167" s="26"/>
      <c r="W2167" s="26"/>
      <c r="X2167" s="26"/>
      <c r="Y2167" s="26"/>
      <c r="Z2167" s="26"/>
    </row>
    <row r="2168" ht="13.5" customHeight="1">
      <c r="A2168" s="26" t="s">
        <v>785</v>
      </c>
      <c r="B2168" s="26">
        <f t="shared" si="46"/>
        <v>22</v>
      </c>
      <c r="C2168" s="26">
        <f t="shared" si="11"/>
        <v>74</v>
      </c>
      <c r="D2168" s="26"/>
      <c r="E2168" s="26">
        <f>plan_id</f>
        <v>510</v>
      </c>
      <c r="F2168" s="26">
        <f t="shared" si="1"/>
        <v>2019</v>
      </c>
      <c r="G2168" s="26">
        <f>VLOOKUP(INDIRECT(CHAR(39)&amp;$A2168&amp;CHAR(39)&amp;"!r2c"&amp;$C2168,0),variables,2,0)</f>
        <v>10813</v>
      </c>
      <c r="H2168" s="29" t="str">
        <f t="array" ref="H2168">IF(AND(G2168&gt;=10861,G2168&lt;=10863),TEXT(INDIRECT(CHAR(39)&amp;$A2168&amp;CHAR(39)&amp;"!r"&amp;$B2168&amp;"c"&amp;$C2168,0),"dd-mmm-yyyy"),(INDIRECT(CHAR(39)&amp;$A2168&amp;CHAR(39)&amp;"!r"&amp;$B2168&amp;"c"&amp;$C2168,0)))</f>
        <v/>
      </c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  <c r="S2168" s="26"/>
      <c r="T2168" s="26"/>
      <c r="U2168" s="26"/>
      <c r="V2168" s="26"/>
      <c r="W2168" s="26"/>
      <c r="X2168" s="26"/>
      <c r="Y2168" s="26"/>
      <c r="Z2168" s="26"/>
    </row>
    <row r="2169" ht="13.5" customHeight="1">
      <c r="A2169" s="26" t="s">
        <v>785</v>
      </c>
      <c r="B2169" s="26">
        <f t="shared" si="46"/>
        <v>22</v>
      </c>
      <c r="C2169" s="26">
        <f t="shared" si="11"/>
        <v>75</v>
      </c>
      <c r="D2169" s="26"/>
      <c r="E2169" s="26">
        <f>plan_id</f>
        <v>510</v>
      </c>
      <c r="F2169" s="26">
        <f t="shared" si="1"/>
        <v>2019</v>
      </c>
      <c r="G2169" s="26">
        <f>VLOOKUP(INDIRECT(CHAR(39)&amp;$A2169&amp;CHAR(39)&amp;"!r2c"&amp;$C2169,0),variables,2,0)</f>
        <v>10814</v>
      </c>
      <c r="H2169" s="29" t="str">
        <f t="array" ref="H2169">IF(AND(G2169&gt;=10861,G2169&lt;=10863),TEXT(INDIRECT(CHAR(39)&amp;$A2169&amp;CHAR(39)&amp;"!r"&amp;$B2169&amp;"c"&amp;$C2169,0),"dd-mmm-yyyy"),(INDIRECT(CHAR(39)&amp;$A2169&amp;CHAR(39)&amp;"!r"&amp;$B2169&amp;"c"&amp;$C2169,0)))</f>
        <v/>
      </c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  <c r="S2169" s="26"/>
      <c r="T2169" s="26"/>
      <c r="U2169" s="26"/>
      <c r="V2169" s="26"/>
      <c r="W2169" s="26"/>
      <c r="X2169" s="26"/>
      <c r="Y2169" s="26"/>
      <c r="Z2169" s="26"/>
    </row>
    <row r="2170" ht="13.5" customHeight="1">
      <c r="A2170" s="26" t="s">
        <v>785</v>
      </c>
      <c r="B2170" s="26">
        <f t="shared" si="46"/>
        <v>22</v>
      </c>
      <c r="C2170" s="26">
        <f t="shared" si="11"/>
        <v>76</v>
      </c>
      <c r="D2170" s="26"/>
      <c r="E2170" s="26">
        <f>plan_id</f>
        <v>510</v>
      </c>
      <c r="F2170" s="26">
        <f t="shared" si="1"/>
        <v>2019</v>
      </c>
      <c r="G2170" s="26">
        <f>VLOOKUP(INDIRECT(CHAR(39)&amp;$A2170&amp;CHAR(39)&amp;"!r2c"&amp;$C2170,0),variables,2,0)</f>
        <v>10815</v>
      </c>
      <c r="H2170" s="29">
        <f t="array" ref="H2170">IF(AND(G2170&gt;=10861,G2170&lt;=10863),TEXT(INDIRECT(CHAR(39)&amp;$A2170&amp;CHAR(39)&amp;"!r"&amp;$B2170&amp;"c"&amp;$C2170,0),"dd-mmm-yyyy"),(INDIRECT(CHAR(39)&amp;$A2170&amp;CHAR(39)&amp;"!r"&amp;$B2170&amp;"c"&amp;$C2170,0)))</f>
        <v>60351523</v>
      </c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  <c r="S2170" s="26"/>
      <c r="T2170" s="26"/>
      <c r="U2170" s="26"/>
      <c r="V2170" s="26"/>
      <c r="W2170" s="26"/>
      <c r="X2170" s="26"/>
      <c r="Y2170" s="26"/>
      <c r="Z2170" s="26"/>
    </row>
    <row r="2171" ht="13.5" customHeight="1">
      <c r="A2171" s="26" t="s">
        <v>785</v>
      </c>
      <c r="B2171" s="26">
        <f t="shared" si="46"/>
        <v>22</v>
      </c>
      <c r="C2171" s="26">
        <f t="shared" si="11"/>
        <v>77</v>
      </c>
      <c r="D2171" s="26"/>
      <c r="E2171" s="26">
        <f>plan_id</f>
        <v>510</v>
      </c>
      <c r="F2171" s="26">
        <f t="shared" si="1"/>
        <v>2019</v>
      </c>
      <c r="G2171" s="26">
        <f>VLOOKUP(INDIRECT(CHAR(39)&amp;$A2171&amp;CHAR(39)&amp;"!r2c"&amp;$C2171,0),variables,2,0)</f>
        <v>10816</v>
      </c>
      <c r="H2171" s="29">
        <f t="array" ref="H2171">IF(AND(G2171&gt;=10861,G2171&lt;=10863),TEXT(INDIRECT(CHAR(39)&amp;$A2171&amp;CHAR(39)&amp;"!r"&amp;$B2171&amp;"c"&amp;$C2171,0),"dd-mmm-yyyy"),(INDIRECT(CHAR(39)&amp;$A2171&amp;CHAR(39)&amp;"!r"&amp;$B2171&amp;"c"&amp;$C2171,0)))</f>
        <v>-84011865</v>
      </c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  <c r="S2171" s="26"/>
      <c r="T2171" s="26"/>
      <c r="U2171" s="26"/>
      <c r="V2171" s="26"/>
      <c r="W2171" s="26"/>
      <c r="X2171" s="26"/>
      <c r="Y2171" s="26"/>
      <c r="Z2171" s="26"/>
    </row>
    <row r="2172" ht="13.5" customHeight="1">
      <c r="A2172" s="26" t="s">
        <v>785</v>
      </c>
      <c r="B2172" s="26">
        <f t="shared" si="46"/>
        <v>22</v>
      </c>
      <c r="C2172" s="26">
        <f t="shared" si="11"/>
        <v>78</v>
      </c>
      <c r="D2172" s="26"/>
      <c r="E2172" s="26">
        <f>plan_id</f>
        <v>510</v>
      </c>
      <c r="F2172" s="26">
        <f t="shared" si="1"/>
        <v>2019</v>
      </c>
      <c r="G2172" s="26">
        <f>VLOOKUP(INDIRECT(CHAR(39)&amp;$A2172&amp;CHAR(39)&amp;"!r2c"&amp;$C2172,0),variables,2,0)</f>
        <v>10817</v>
      </c>
      <c r="H2172" s="29" t="str">
        <f t="array" ref="H2172">IF(AND(G2172&gt;=10861,G2172&lt;=10863),TEXT(INDIRECT(CHAR(39)&amp;$A2172&amp;CHAR(39)&amp;"!r"&amp;$B2172&amp;"c"&amp;$C2172,0),"dd-mmm-yyyy"),(INDIRECT(CHAR(39)&amp;$A2172&amp;CHAR(39)&amp;"!r"&amp;$B2172&amp;"c"&amp;$C2172,0)))</f>
        <v/>
      </c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  <c r="S2172" s="26"/>
      <c r="T2172" s="26"/>
      <c r="U2172" s="26"/>
      <c r="V2172" s="26"/>
      <c r="W2172" s="26"/>
      <c r="X2172" s="26"/>
      <c r="Y2172" s="26"/>
      <c r="Z2172" s="26"/>
    </row>
    <row r="2173" ht="13.5" customHeight="1">
      <c r="A2173" s="26" t="s">
        <v>785</v>
      </c>
      <c r="B2173" s="26">
        <f t="shared" si="46"/>
        <v>22</v>
      </c>
      <c r="C2173" s="26">
        <f t="shared" si="11"/>
        <v>79</v>
      </c>
      <c r="D2173" s="26"/>
      <c r="E2173" s="26">
        <f>plan_id</f>
        <v>510</v>
      </c>
      <c r="F2173" s="26">
        <f t="shared" si="1"/>
        <v>2019</v>
      </c>
      <c r="G2173" s="26">
        <f>VLOOKUP(INDIRECT(CHAR(39)&amp;$A2173&amp;CHAR(39)&amp;"!r2c"&amp;$C2173,0),variables,2,0)</f>
        <v>10818</v>
      </c>
      <c r="H2173" s="29">
        <f t="array" ref="H2173">IF(AND(G2173&gt;=10861,G2173&lt;=10863),TEXT(INDIRECT(CHAR(39)&amp;$A2173&amp;CHAR(39)&amp;"!r"&amp;$B2173&amp;"c"&amp;$C2173,0),"dd-mmm-yyyy"),(INDIRECT(CHAR(39)&amp;$A2173&amp;CHAR(39)&amp;"!r"&amp;$B2173&amp;"c"&amp;$C2173,0)))</f>
        <v>-10851490</v>
      </c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  <c r="S2173" s="26"/>
      <c r="T2173" s="26"/>
      <c r="U2173" s="26"/>
      <c r="V2173" s="26"/>
      <c r="W2173" s="26"/>
      <c r="X2173" s="26"/>
      <c r="Y2173" s="26"/>
      <c r="Z2173" s="26"/>
    </row>
    <row r="2174" ht="13.5" customHeight="1">
      <c r="A2174" s="26" t="s">
        <v>785</v>
      </c>
      <c r="B2174" s="26">
        <f t="shared" si="46"/>
        <v>22</v>
      </c>
      <c r="C2174" s="26">
        <f t="shared" si="11"/>
        <v>80</v>
      </c>
      <c r="D2174" s="26"/>
      <c r="E2174" s="26">
        <f>plan_id</f>
        <v>510</v>
      </c>
      <c r="F2174" s="26">
        <f t="shared" si="1"/>
        <v>2019</v>
      </c>
      <c r="G2174" s="26">
        <f>VLOOKUP(INDIRECT(CHAR(39)&amp;$A2174&amp;CHAR(39)&amp;"!r2c"&amp;$C2174,0),variables,2,0)</f>
        <v>10819</v>
      </c>
      <c r="H2174" s="29">
        <f t="array" ref="H2174">IF(AND(G2174&gt;=10861,G2174&lt;=10863),TEXT(INDIRECT(CHAR(39)&amp;$A2174&amp;CHAR(39)&amp;"!r"&amp;$B2174&amp;"c"&amp;$C2174,0),"dd-mmm-yyyy"),(INDIRECT(CHAR(39)&amp;$A2174&amp;CHAR(39)&amp;"!r"&amp;$B2174&amp;"c"&amp;$C2174,0)))</f>
        <v>39508399</v>
      </c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  <c r="S2174" s="26"/>
      <c r="T2174" s="26"/>
      <c r="U2174" s="26"/>
      <c r="V2174" s="26"/>
      <c r="W2174" s="26"/>
      <c r="X2174" s="26"/>
      <c r="Y2174" s="26"/>
      <c r="Z2174" s="26"/>
    </row>
    <row r="2175" ht="13.5" customHeight="1">
      <c r="A2175" s="26" t="s">
        <v>785</v>
      </c>
      <c r="B2175" s="26">
        <f t="shared" si="46"/>
        <v>22</v>
      </c>
      <c r="C2175" s="26">
        <f t="shared" si="11"/>
        <v>81</v>
      </c>
      <c r="D2175" s="26"/>
      <c r="E2175" s="26">
        <f>plan_id</f>
        <v>510</v>
      </c>
      <c r="F2175" s="26">
        <f t="shared" si="1"/>
        <v>2019</v>
      </c>
      <c r="G2175" s="26">
        <f>VLOOKUP(INDIRECT(CHAR(39)&amp;$A2175&amp;CHAR(39)&amp;"!r2c"&amp;$C2175,0),variables,2,0)</f>
        <v>10820</v>
      </c>
      <c r="H2175" s="29">
        <f t="array" ref="H2175">IF(AND(G2175&gt;=10861,G2175&lt;=10863),TEXT(INDIRECT(CHAR(39)&amp;$A2175&amp;CHAR(39)&amp;"!r"&amp;$B2175&amp;"c"&amp;$C2175,0),"dd-mmm-yyyy"),(INDIRECT(CHAR(39)&amp;$A2175&amp;CHAR(39)&amp;"!r"&amp;$B2175&amp;"c"&amp;$C2175,0)))</f>
        <v>29494007</v>
      </c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  <c r="S2175" s="26"/>
      <c r="T2175" s="26"/>
      <c r="U2175" s="26"/>
      <c r="V2175" s="26"/>
      <c r="W2175" s="26"/>
      <c r="X2175" s="26"/>
      <c r="Y2175" s="26"/>
      <c r="Z2175" s="26"/>
    </row>
    <row r="2176" ht="13.5" customHeight="1">
      <c r="A2176" s="26" t="s">
        <v>785</v>
      </c>
      <c r="B2176" s="26">
        <f t="shared" si="46"/>
        <v>22</v>
      </c>
      <c r="C2176" s="26">
        <f t="shared" si="11"/>
        <v>82</v>
      </c>
      <c r="D2176" s="26"/>
      <c r="E2176" s="26">
        <f>plan_id</f>
        <v>510</v>
      </c>
      <c r="F2176" s="26">
        <f t="shared" si="1"/>
        <v>2019</v>
      </c>
      <c r="G2176" s="26">
        <f>VLOOKUP(INDIRECT(CHAR(39)&amp;$A2176&amp;CHAR(39)&amp;"!r2c"&amp;$C2176,0),variables,2,0)</f>
        <v>10821</v>
      </c>
      <c r="H2176" s="29" t="str">
        <f t="array" ref="H2176">IF(AND(G2176&gt;=10861,G2176&lt;=10863),TEXT(INDIRECT(CHAR(39)&amp;$A2176&amp;CHAR(39)&amp;"!r"&amp;$B2176&amp;"c"&amp;$C2176,0),"dd-mmm-yyyy"),(INDIRECT(CHAR(39)&amp;$A2176&amp;CHAR(39)&amp;"!r"&amp;$B2176&amp;"c"&amp;$C2176,0)))</f>
        <v/>
      </c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  <c r="S2176" s="26"/>
      <c r="T2176" s="26"/>
      <c r="U2176" s="26"/>
      <c r="V2176" s="26"/>
      <c r="W2176" s="26"/>
      <c r="X2176" s="26"/>
      <c r="Y2176" s="26"/>
      <c r="Z2176" s="26"/>
    </row>
    <row r="2177" ht="13.5" customHeight="1">
      <c r="A2177" s="26" t="s">
        <v>785</v>
      </c>
      <c r="B2177" s="26">
        <f t="shared" si="46"/>
        <v>22</v>
      </c>
      <c r="C2177" s="26">
        <f t="shared" si="11"/>
        <v>83</v>
      </c>
      <c r="D2177" s="26"/>
      <c r="E2177" s="26">
        <f>plan_id</f>
        <v>510</v>
      </c>
      <c r="F2177" s="26">
        <f t="shared" si="1"/>
        <v>2019</v>
      </c>
      <c r="G2177" s="26">
        <f>VLOOKUP(INDIRECT(CHAR(39)&amp;$A2177&amp;CHAR(39)&amp;"!r2c"&amp;$C2177,0),variables,2,0)</f>
        <v>10822</v>
      </c>
      <c r="H2177" s="29" t="str">
        <f t="array" ref="H2177">IF(AND(G2177&gt;=10861,G2177&lt;=10863),TEXT(INDIRECT(CHAR(39)&amp;$A2177&amp;CHAR(39)&amp;"!r"&amp;$B2177&amp;"c"&amp;$C2177,0),"dd-mmm-yyyy"),(INDIRECT(CHAR(39)&amp;$A2177&amp;CHAR(39)&amp;"!r"&amp;$B2177&amp;"c"&amp;$C2177,0)))</f>
        <v/>
      </c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  <c r="S2177" s="26"/>
      <c r="T2177" s="26"/>
      <c r="U2177" s="26"/>
      <c r="V2177" s="26"/>
      <c r="W2177" s="26"/>
      <c r="X2177" s="26"/>
      <c r="Y2177" s="26"/>
      <c r="Z2177" s="26"/>
    </row>
    <row r="2178" ht="13.5" customHeight="1">
      <c r="A2178" s="26" t="s">
        <v>785</v>
      </c>
      <c r="B2178" s="26">
        <f t="shared" si="46"/>
        <v>22</v>
      </c>
      <c r="C2178" s="26">
        <f t="shared" si="11"/>
        <v>84</v>
      </c>
      <c r="D2178" s="26"/>
      <c r="E2178" s="26">
        <f>plan_id</f>
        <v>510</v>
      </c>
      <c r="F2178" s="26">
        <f t="shared" si="1"/>
        <v>2019</v>
      </c>
      <c r="G2178" s="26">
        <f>VLOOKUP(INDIRECT(CHAR(39)&amp;$A2178&amp;CHAR(39)&amp;"!r2c"&amp;$C2178,0),variables,2,0)</f>
        <v>10829</v>
      </c>
      <c r="H2178" s="29">
        <f t="array" ref="H2178">IF(AND(G2178&gt;=10861,G2178&lt;=10863),TEXT(INDIRECT(CHAR(39)&amp;$A2178&amp;CHAR(39)&amp;"!r"&amp;$B2178&amp;"c"&amp;$C2178,0),"dd-mmm-yyyy"),(INDIRECT(CHAR(39)&amp;$A2178&amp;CHAR(39)&amp;"!r"&amp;$B2178&amp;"c"&amp;$C2178,0)))</f>
        <v>2051272978</v>
      </c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  <c r="S2178" s="26"/>
      <c r="T2178" s="26"/>
      <c r="U2178" s="26"/>
      <c r="V2178" s="26"/>
      <c r="W2178" s="26"/>
      <c r="X2178" s="26"/>
      <c r="Y2178" s="26"/>
      <c r="Z2178" s="26"/>
    </row>
    <row r="2179" ht="13.5" customHeight="1">
      <c r="A2179" s="26" t="s">
        <v>785</v>
      </c>
      <c r="B2179" s="26">
        <f t="shared" si="46"/>
        <v>22</v>
      </c>
      <c r="C2179" s="26">
        <f t="shared" si="11"/>
        <v>85</v>
      </c>
      <c r="D2179" s="26"/>
      <c r="E2179" s="26">
        <f>plan_id</f>
        <v>510</v>
      </c>
      <c r="F2179" s="26">
        <f t="shared" si="1"/>
        <v>2019</v>
      </c>
      <c r="G2179" s="26">
        <f>VLOOKUP(INDIRECT(CHAR(39)&amp;$A2179&amp;CHAR(39)&amp;"!r2c"&amp;$C2179,0),variables,2,0)</f>
        <v>10823</v>
      </c>
      <c r="H2179" s="29">
        <f t="array" ref="H2179">IF(AND(G2179&gt;=10861,G2179&lt;=10863),TEXT(INDIRECT(CHAR(39)&amp;$A2179&amp;CHAR(39)&amp;"!r"&amp;$B2179&amp;"c"&amp;$C2179,0),"dd-mmm-yyyy"),(INDIRECT(CHAR(39)&amp;$A2179&amp;CHAR(39)&amp;"!r"&amp;$B2179&amp;"c"&amp;$C2179,0)))</f>
        <v>2777336016</v>
      </c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  <c r="S2179" s="26"/>
      <c r="T2179" s="26"/>
      <c r="U2179" s="26"/>
      <c r="V2179" s="26"/>
      <c r="W2179" s="26"/>
      <c r="X2179" s="26"/>
      <c r="Y2179" s="26"/>
      <c r="Z2179" s="26"/>
    </row>
    <row r="2180" ht="13.5" customHeight="1">
      <c r="A2180" s="26" t="s">
        <v>785</v>
      </c>
      <c r="B2180" s="26">
        <f t="shared" si="46"/>
        <v>22</v>
      </c>
      <c r="C2180" s="26">
        <f t="shared" si="11"/>
        <v>86</v>
      </c>
      <c r="D2180" s="26"/>
      <c r="E2180" s="26">
        <f>plan_id</f>
        <v>510</v>
      </c>
      <c r="F2180" s="26">
        <f t="shared" si="1"/>
        <v>2019</v>
      </c>
      <c r="G2180" s="26">
        <f>VLOOKUP(INDIRECT(CHAR(39)&amp;$A2180&amp;CHAR(39)&amp;"!r2c"&amp;$C2180,0),variables,2,0)</f>
        <v>10798</v>
      </c>
      <c r="H2180" s="29" t="str">
        <f t="array" ref="H2180">IF(AND(G2180&gt;=10861,G2180&lt;=10863),TEXT(INDIRECT(CHAR(39)&amp;$A2180&amp;CHAR(39)&amp;"!r"&amp;$B2180&amp;"c"&amp;$C2180,0),"dd-mmm-yyyy"),(INDIRECT(CHAR(39)&amp;$A2180&amp;CHAR(39)&amp;"!r"&amp;$B2180&amp;"c"&amp;$C2180,0)))</f>
        <v/>
      </c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  <c r="S2180" s="26"/>
      <c r="T2180" s="26"/>
      <c r="U2180" s="26"/>
      <c r="V2180" s="26"/>
      <c r="W2180" s="26"/>
      <c r="X2180" s="26"/>
      <c r="Y2180" s="26"/>
      <c r="Z2180" s="26"/>
    </row>
    <row r="2181" ht="13.5" customHeight="1">
      <c r="A2181" s="26" t="s">
        <v>785</v>
      </c>
      <c r="B2181" s="26">
        <f t="shared" si="46"/>
        <v>22</v>
      </c>
      <c r="C2181" s="26">
        <f t="shared" si="11"/>
        <v>87</v>
      </c>
      <c r="D2181" s="26"/>
      <c r="E2181" s="26">
        <f>plan_id</f>
        <v>510</v>
      </c>
      <c r="F2181" s="26">
        <f t="shared" si="1"/>
        <v>2019</v>
      </c>
      <c r="G2181" s="26">
        <f>VLOOKUP(INDIRECT(CHAR(39)&amp;$A2181&amp;CHAR(39)&amp;"!r2c"&amp;$C2181,0),variables,2,0)</f>
        <v>10799</v>
      </c>
      <c r="H2181" s="29" t="str">
        <f t="array" ref="H2181">IF(AND(G2181&gt;=10861,G2181&lt;=10863),TEXT(INDIRECT(CHAR(39)&amp;$A2181&amp;CHAR(39)&amp;"!r"&amp;$B2181&amp;"c"&amp;$C2181,0),"dd-mmm-yyyy"),(INDIRECT(CHAR(39)&amp;$A2181&amp;CHAR(39)&amp;"!r"&amp;$B2181&amp;"c"&amp;$C2181,0)))</f>
        <v/>
      </c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  <c r="S2181" s="26"/>
      <c r="T2181" s="26"/>
      <c r="U2181" s="26"/>
      <c r="V2181" s="26"/>
      <c r="W2181" s="26"/>
      <c r="X2181" s="26"/>
      <c r="Y2181" s="26"/>
      <c r="Z2181" s="26"/>
    </row>
    <row r="2182" ht="13.5" customHeight="1">
      <c r="A2182" s="26" t="s">
        <v>785</v>
      </c>
      <c r="B2182" s="26">
        <f t="shared" si="46"/>
        <v>22</v>
      </c>
      <c r="C2182" s="26">
        <f t="shared" si="11"/>
        <v>88</v>
      </c>
      <c r="D2182" s="26"/>
      <c r="E2182" s="26">
        <f>plan_id</f>
        <v>510</v>
      </c>
      <c r="F2182" s="26">
        <f t="shared" si="1"/>
        <v>2019</v>
      </c>
      <c r="G2182" s="26">
        <f>VLOOKUP(INDIRECT(CHAR(39)&amp;$A2182&amp;CHAR(39)&amp;"!r2c"&amp;$C2182,0),variables,2,0)</f>
        <v>10800</v>
      </c>
      <c r="H2182" s="29" t="str">
        <f t="array" ref="H2182">IF(AND(G2182&gt;=10861,G2182&lt;=10863),TEXT(INDIRECT(CHAR(39)&amp;$A2182&amp;CHAR(39)&amp;"!r"&amp;$B2182&amp;"c"&amp;$C2182,0),"dd-mmm-yyyy"),(INDIRECT(CHAR(39)&amp;$A2182&amp;CHAR(39)&amp;"!r"&amp;$B2182&amp;"c"&amp;$C2182,0)))</f>
        <v/>
      </c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  <c r="S2182" s="26"/>
      <c r="T2182" s="26"/>
      <c r="U2182" s="26"/>
      <c r="V2182" s="26"/>
      <c r="W2182" s="26"/>
      <c r="X2182" s="26"/>
      <c r="Y2182" s="26"/>
      <c r="Z2182" s="26"/>
    </row>
    <row r="2183" ht="13.5" customHeight="1">
      <c r="A2183" s="26" t="s">
        <v>785</v>
      </c>
      <c r="B2183" s="26">
        <f t="shared" si="46"/>
        <v>22</v>
      </c>
      <c r="C2183" s="26">
        <f t="shared" si="11"/>
        <v>89</v>
      </c>
      <c r="D2183" s="26"/>
      <c r="E2183" s="26">
        <f>plan_id</f>
        <v>510</v>
      </c>
      <c r="F2183" s="26">
        <f t="shared" si="1"/>
        <v>2019</v>
      </c>
      <c r="G2183" s="26">
        <f>VLOOKUP(INDIRECT(CHAR(39)&amp;$A2183&amp;CHAR(39)&amp;"!r2c"&amp;$C2183,0),variables,2,0)</f>
        <v>10824</v>
      </c>
      <c r="H2183" s="29">
        <f t="array" ref="H2183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  <c r="S2183" s="26"/>
      <c r="T2183" s="26"/>
      <c r="U2183" s="26"/>
      <c r="V2183" s="26"/>
      <c r="W2183" s="26"/>
      <c r="X2183" s="26"/>
      <c r="Y2183" s="26"/>
      <c r="Z2183" s="26"/>
    </row>
    <row r="2184" ht="13.5" customHeight="1">
      <c r="A2184" s="26" t="s">
        <v>785</v>
      </c>
      <c r="B2184" s="26">
        <f t="shared" si="46"/>
        <v>22</v>
      </c>
      <c r="C2184" s="26">
        <f t="shared" si="11"/>
        <v>90</v>
      </c>
      <c r="D2184" s="26"/>
      <c r="E2184" s="26">
        <f>plan_id</f>
        <v>510</v>
      </c>
      <c r="F2184" s="26">
        <f t="shared" si="1"/>
        <v>2019</v>
      </c>
      <c r="G2184" s="26">
        <f>VLOOKUP(INDIRECT(CHAR(39)&amp;$A2184&amp;CHAR(39)&amp;"!r2c"&amp;$C2184,0),variables,2,0)</f>
        <v>10825</v>
      </c>
      <c r="H2184" s="29">
        <f t="array" ref="H2184">IF(AND(G2184&gt;=10861,G2184&lt;=10863),TEXT(INDIRECT(CHAR(39)&amp;$A2184&amp;CHAR(39)&amp;"!r"&amp;$B2184&amp;"c"&amp;$C2184,0),"dd-mmm-yyyy"),(INDIRECT(CHAR(39)&amp;$A2184&amp;CHAR(39)&amp;"!r"&amp;$B2184&amp;"c"&amp;$C2184,0)))</f>
        <v>80717984</v>
      </c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  <c r="S2184" s="26"/>
      <c r="T2184" s="26"/>
      <c r="U2184" s="26"/>
      <c r="V2184" s="26"/>
      <c r="W2184" s="26"/>
      <c r="X2184" s="26"/>
      <c r="Y2184" s="26"/>
      <c r="Z2184" s="26"/>
    </row>
    <row r="2185" ht="13.5" customHeight="1">
      <c r="A2185" s="26" t="s">
        <v>785</v>
      </c>
      <c r="B2185" s="26">
        <f t="shared" si="46"/>
        <v>22</v>
      </c>
      <c r="C2185" s="26">
        <f t="shared" si="11"/>
        <v>91</v>
      </c>
      <c r="D2185" s="26"/>
      <c r="E2185" s="26">
        <f>plan_id</f>
        <v>510</v>
      </c>
      <c r="F2185" s="26">
        <f t="shared" si="1"/>
        <v>2019</v>
      </c>
      <c r="G2185" s="26">
        <f>VLOOKUP(INDIRECT(CHAR(39)&amp;$A2185&amp;CHAR(39)&amp;"!r2c"&amp;$C2185,0),variables,2,0)</f>
        <v>10826</v>
      </c>
      <c r="H2185" s="29">
        <f t="array" ref="H2185">IF(AND(G2185&gt;=10861,G2185&lt;=10863),TEXT(INDIRECT(CHAR(39)&amp;$A2185&amp;CHAR(39)&amp;"!r"&amp;$B2185&amp;"c"&amp;$C2185,0),"dd-mmm-yyyy"),(INDIRECT(CHAR(39)&amp;$A2185&amp;CHAR(39)&amp;"!r"&amp;$B2185&amp;"c"&amp;$C2185,0)))</f>
        <v>5413779923</v>
      </c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  <c r="S2185" s="26"/>
      <c r="T2185" s="26"/>
      <c r="U2185" s="26"/>
      <c r="V2185" s="26"/>
      <c r="W2185" s="26"/>
      <c r="X2185" s="26"/>
      <c r="Y2185" s="26"/>
      <c r="Z2185" s="26"/>
    </row>
    <row r="2186" ht="13.5" customHeight="1">
      <c r="A2186" s="26" t="s">
        <v>785</v>
      </c>
      <c r="B2186" s="26">
        <f t="shared" si="46"/>
        <v>22</v>
      </c>
      <c r="C2186" s="26">
        <f t="shared" si="11"/>
        <v>92</v>
      </c>
      <c r="D2186" s="26"/>
      <c r="E2186" s="26">
        <f>plan_id</f>
        <v>510</v>
      </c>
      <c r="F2186" s="26">
        <f t="shared" si="1"/>
        <v>2019</v>
      </c>
      <c r="G2186" s="26">
        <f>VLOOKUP(INDIRECT(CHAR(39)&amp;$A2186&amp;CHAR(39)&amp;"!r2c"&amp;$C2186,0),variables,2,0)</f>
        <v>10828</v>
      </c>
      <c r="H2186" s="29">
        <f t="array" ref="H2186">IF(AND(G2186&gt;=10861,G2186&lt;=10863),TEXT(INDIRECT(CHAR(39)&amp;$A2186&amp;CHAR(39)&amp;"!r"&amp;$B2186&amp;"c"&amp;$C2186,0),"dd-mmm-yyyy"),(INDIRECT(CHAR(39)&amp;$A2186&amp;CHAR(39)&amp;"!r"&amp;$B2186&amp;"c"&amp;$C2186,0)))</f>
        <v>193103991</v>
      </c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  <c r="S2186" s="26"/>
      <c r="T2186" s="26"/>
      <c r="U2186" s="26"/>
      <c r="V2186" s="26"/>
      <c r="W2186" s="26"/>
      <c r="X2186" s="26"/>
      <c r="Y2186" s="26"/>
      <c r="Z2186" s="26"/>
    </row>
    <row r="2187" ht="13.5" customHeight="1">
      <c r="A2187" s="26" t="s">
        <v>785</v>
      </c>
      <c r="B2187" s="26">
        <f t="shared" si="46"/>
        <v>22</v>
      </c>
      <c r="C2187" s="26">
        <f t="shared" si="11"/>
        <v>93</v>
      </c>
      <c r="D2187" s="26"/>
      <c r="E2187" s="26">
        <f>plan_id</f>
        <v>510</v>
      </c>
      <c r="F2187" s="26">
        <f t="shared" si="1"/>
        <v>2019</v>
      </c>
      <c r="G2187" s="26">
        <f>VLOOKUP(INDIRECT(CHAR(39)&amp;$A2187&amp;CHAR(39)&amp;"!r2c"&amp;$C2187,0),variables,2,0)</f>
        <v>10827</v>
      </c>
      <c r="H2187" s="28" t="str">
        <f t="array" ref="H2187">IF(AND(G2187&gt;=10861,G2187&lt;=10863),TEXT(INDIRECT(CHAR(39)&amp;$A2187&amp;CHAR(39)&amp;"!r"&amp;$B2187&amp;"c"&amp;$C2187,0),"dd-mmm-yyyy"),(INDIRECT(CHAR(39)&amp;$A2187&amp;CHAR(39)&amp;"!r"&amp;$B2187&amp;"c"&amp;$C2187,0)))</f>
        <v/>
      </c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  <c r="S2187" s="26"/>
      <c r="T2187" s="26"/>
      <c r="U2187" s="26"/>
      <c r="V2187" s="26"/>
      <c r="W2187" s="26"/>
      <c r="X2187" s="26"/>
      <c r="Y2187" s="26"/>
      <c r="Z2187" s="26"/>
    </row>
    <row r="2188" ht="13.5" customHeight="1">
      <c r="A2188" s="26" t="s">
        <v>785</v>
      </c>
      <c r="B2188" s="26">
        <f t="shared" ref="B2188:B2252" si="47">B2123+1</f>
        <v>23</v>
      </c>
      <c r="C2188" s="26">
        <f t="shared" si="11"/>
        <v>3</v>
      </c>
      <c r="D2188" s="26"/>
      <c r="E2188" s="26">
        <f>plan_id</f>
        <v>510</v>
      </c>
      <c r="F2188" s="26">
        <f t="shared" si="1"/>
        <v>2020</v>
      </c>
      <c r="G2188" s="26">
        <f>VLOOKUP(INDIRECT(CHAR(39)&amp;$A2188&amp;CHAR(39)&amp;"!r2c"&amp;$C2188,0),variables,2,0)</f>
        <v>10703</v>
      </c>
      <c r="H2188" s="28">
        <f t="array" ref="H2188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  <c r="S2188" s="26"/>
      <c r="T2188" s="26"/>
      <c r="U2188" s="26"/>
      <c r="V2188" s="26"/>
      <c r="W2188" s="26"/>
      <c r="X2188" s="26"/>
      <c r="Y2188" s="26"/>
      <c r="Z2188" s="26"/>
    </row>
    <row r="2189" ht="13.5" customHeight="1">
      <c r="A2189" s="26" t="s">
        <v>785</v>
      </c>
      <c r="B2189" s="26">
        <f t="shared" si="47"/>
        <v>23</v>
      </c>
      <c r="C2189" s="26">
        <f t="shared" si="11"/>
        <v>4</v>
      </c>
      <c r="D2189" s="26"/>
      <c r="E2189" s="26">
        <f>plan_id</f>
        <v>510</v>
      </c>
      <c r="F2189" s="26">
        <f t="shared" si="1"/>
        <v>2020</v>
      </c>
      <c r="G2189" s="26">
        <f>VLOOKUP(INDIRECT(CHAR(39)&amp;$A2189&amp;CHAR(39)&amp;"!r2c"&amp;$C2189,0),variables,2,0)</f>
        <v>10845</v>
      </c>
      <c r="H2189" s="28" t="str">
        <f t="array" ref="H2189">IF(AND(G2189&gt;=10861,G2189&lt;=10863),TEXT(INDIRECT(CHAR(39)&amp;$A2189&amp;CHAR(39)&amp;"!r"&amp;$B2189&amp;"c"&amp;$C2189,0),"dd-mmm-yyyy"),(INDIRECT(CHAR(39)&amp;$A2189&amp;CHAR(39)&amp;"!r"&amp;$B2189&amp;"c"&amp;$C2189,0)))</f>
        <v>Segal Consulting</v>
      </c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  <c r="S2189" s="26"/>
      <c r="T2189" s="26"/>
      <c r="U2189" s="26"/>
      <c r="V2189" s="26"/>
      <c r="W2189" s="26"/>
      <c r="X2189" s="26"/>
      <c r="Y2189" s="26"/>
      <c r="Z2189" s="26"/>
    </row>
    <row r="2190" ht="13.5" customHeight="1">
      <c r="A2190" s="26" t="s">
        <v>785</v>
      </c>
      <c r="B2190" s="26">
        <f t="shared" si="47"/>
        <v>23</v>
      </c>
      <c r="C2190" s="26">
        <f t="shared" si="11"/>
        <v>5</v>
      </c>
      <c r="D2190" s="26"/>
      <c r="E2190" s="26">
        <f>plan_id</f>
        <v>510</v>
      </c>
      <c r="F2190" s="26">
        <f t="shared" si="1"/>
        <v>2020</v>
      </c>
      <c r="G2190" s="26">
        <f>VLOOKUP(INDIRECT(CHAR(39)&amp;$A2190&amp;CHAR(39)&amp;"!r2c"&amp;$C2190,0),variables,2,0)</f>
        <v>10924</v>
      </c>
      <c r="H2190" s="31">
        <f t="array" ref="H2190">IF(AND(G2190&gt;=10861,G2190&lt;=10863),TEXT(INDIRECT(CHAR(39)&amp;$A2190&amp;CHAR(39)&amp;"!r"&amp;$B2190&amp;"c"&amp;$C2190,0),"dd-mmm-yyyy"),(INDIRECT(CHAR(39)&amp;$A2190&amp;CHAR(39)&amp;"!r"&amp;$B2190&amp;"c"&amp;$C2190,0)))</f>
        <v>0.1931</v>
      </c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  <c r="S2190" s="26"/>
      <c r="T2190" s="26"/>
      <c r="U2190" s="26"/>
      <c r="V2190" s="26"/>
      <c r="W2190" s="26"/>
      <c r="X2190" s="26"/>
      <c r="Y2190" s="26"/>
      <c r="Z2190" s="26"/>
    </row>
    <row r="2191" ht="13.5" customHeight="1">
      <c r="A2191" s="26" t="s">
        <v>785</v>
      </c>
      <c r="B2191" s="26">
        <f t="shared" si="47"/>
        <v>23</v>
      </c>
      <c r="C2191" s="26">
        <f t="shared" si="11"/>
        <v>6</v>
      </c>
      <c r="D2191" s="26"/>
      <c r="E2191" s="26">
        <f>plan_id</f>
        <v>510</v>
      </c>
      <c r="F2191" s="26">
        <f t="shared" si="1"/>
        <v>2020</v>
      </c>
      <c r="G2191" s="26">
        <f>VLOOKUP(INDIRECT(CHAR(39)&amp;$A2191&amp;CHAR(39)&amp;"!r2c"&amp;$C2191,0),variables,2,0)</f>
        <v>10925</v>
      </c>
      <c r="H2191" s="31">
        <f t="array" ref="H2191">IF(AND(G2191&gt;=10861,G2191&lt;=10863),TEXT(INDIRECT(CHAR(39)&amp;$A2191&amp;CHAR(39)&amp;"!r"&amp;$B2191&amp;"c"&amp;$C2191,0),"dd-mmm-yyyy"),(INDIRECT(CHAR(39)&amp;$A2191&amp;CHAR(39)&amp;"!r"&amp;$B2191&amp;"c"&amp;$C2191,0)))</f>
        <v>0.1031</v>
      </c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  <c r="S2191" s="26"/>
      <c r="T2191" s="26"/>
      <c r="U2191" s="26"/>
      <c r="V2191" s="26"/>
      <c r="W2191" s="26"/>
      <c r="X2191" s="26"/>
      <c r="Y2191" s="26"/>
      <c r="Z2191" s="26"/>
    </row>
    <row r="2192" ht="13.5" customHeight="1">
      <c r="A2192" s="26" t="s">
        <v>785</v>
      </c>
      <c r="B2192" s="26">
        <f t="shared" si="47"/>
        <v>23</v>
      </c>
      <c r="C2192" s="26">
        <f t="shared" si="11"/>
        <v>7</v>
      </c>
      <c r="D2192" s="26"/>
      <c r="E2192" s="26">
        <f>plan_id</f>
        <v>510</v>
      </c>
      <c r="F2192" s="26">
        <f t="shared" si="1"/>
        <v>2020</v>
      </c>
      <c r="G2192" s="26">
        <f>VLOOKUP(INDIRECT(CHAR(39)&amp;$A2192&amp;CHAR(39)&amp;"!r2c"&amp;$C2192,0),variables,2,0)</f>
        <v>10926</v>
      </c>
      <c r="H2192" s="31">
        <f t="array" ref="H2192">IF(AND(G2192&gt;=10861,G2192&lt;=10863),TEXT(INDIRECT(CHAR(39)&amp;$A2192&amp;CHAR(39)&amp;"!r"&amp;$B2192&amp;"c"&amp;$C2192,0),"dd-mmm-yyyy"),(INDIRECT(CHAR(39)&amp;$A2192&amp;CHAR(39)&amp;"!r"&amp;$B2192&amp;"c"&amp;$C2192,0)))</f>
        <v>0.09</v>
      </c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  <c r="S2192" s="26"/>
      <c r="T2192" s="26"/>
      <c r="U2192" s="26"/>
      <c r="V2192" s="26"/>
      <c r="W2192" s="26"/>
      <c r="X2192" s="26"/>
      <c r="Y2192" s="26"/>
      <c r="Z2192" s="26"/>
    </row>
    <row r="2193" ht="13.5" customHeight="1">
      <c r="A2193" s="26" t="s">
        <v>785</v>
      </c>
      <c r="B2193" s="26">
        <f t="shared" si="47"/>
        <v>23</v>
      </c>
      <c r="C2193" s="26">
        <f t="shared" si="11"/>
        <v>8</v>
      </c>
      <c r="D2193" s="26"/>
      <c r="E2193" s="26">
        <f>plan_id</f>
        <v>510</v>
      </c>
      <c r="F2193" s="26">
        <f t="shared" si="1"/>
        <v>2020</v>
      </c>
      <c r="G2193" s="26">
        <f>VLOOKUP(INDIRECT(CHAR(39)&amp;$A2193&amp;CHAR(39)&amp;"!r2c"&amp;$C2193,0),variables,2,0)</f>
        <v>10704</v>
      </c>
      <c r="H2193" s="29">
        <f t="array" ref="H2193">IF(AND(G2193&gt;=10861,G2193&lt;=10863),TEXT(INDIRECT(CHAR(39)&amp;$A2193&amp;CHAR(39)&amp;"!r"&amp;$B2193&amp;"c"&amp;$C2193,0),"dd-mmm-yyyy"),(INDIRECT(CHAR(39)&amp;$A2193&amp;CHAR(39)&amp;"!r"&amp;$B2193&amp;"c"&amp;$C2193,0)))</f>
        <v>6891371717</v>
      </c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6"/>
      <c r="T2193" s="26"/>
      <c r="U2193" s="26"/>
      <c r="V2193" s="26"/>
      <c r="W2193" s="26"/>
      <c r="X2193" s="26"/>
      <c r="Y2193" s="26"/>
      <c r="Z2193" s="26"/>
    </row>
    <row r="2194" ht="13.5" customHeight="1">
      <c r="A2194" s="26" t="s">
        <v>785</v>
      </c>
      <c r="B2194" s="26">
        <f t="shared" si="47"/>
        <v>23</v>
      </c>
      <c r="C2194" s="26">
        <f t="shared" si="11"/>
        <v>9</v>
      </c>
      <c r="D2194" s="26"/>
      <c r="E2194" s="26">
        <f>plan_id</f>
        <v>510</v>
      </c>
      <c r="F2194" s="26">
        <f t="shared" si="1"/>
        <v>2020</v>
      </c>
      <c r="G2194" s="26">
        <f>VLOOKUP(INDIRECT(CHAR(39)&amp;$A2194&amp;CHAR(39)&amp;"!r2c"&amp;$C2194,0),variables,2,0)</f>
        <v>10928</v>
      </c>
      <c r="H2194" s="31" t="str">
        <f t="array" ref="H2194">IF(AND(G2194&gt;=10861,G2194&lt;=10863),TEXT(INDIRECT(CHAR(39)&amp;$A2194&amp;CHAR(39)&amp;"!r"&amp;$B2194&amp;"c"&amp;$C2194,0),"dd-mmm-yyyy"),(INDIRECT(CHAR(39)&amp;$A2194&amp;CHAR(39)&amp;"!r"&amp;$B2194&amp;"c"&amp;$C2194,0)))</f>
        <v/>
      </c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  <c r="S2194" s="26"/>
      <c r="T2194" s="26"/>
      <c r="U2194" s="26"/>
      <c r="V2194" s="26"/>
      <c r="W2194" s="26"/>
      <c r="X2194" s="26"/>
      <c r="Y2194" s="26"/>
      <c r="Z2194" s="26"/>
    </row>
    <row r="2195" ht="13.5" customHeight="1">
      <c r="A2195" s="26" t="s">
        <v>785</v>
      </c>
      <c r="B2195" s="26">
        <f t="shared" si="47"/>
        <v>23</v>
      </c>
      <c r="C2195" s="26">
        <f t="shared" si="11"/>
        <v>10</v>
      </c>
      <c r="D2195" s="26"/>
      <c r="E2195" s="26">
        <f>plan_id</f>
        <v>510</v>
      </c>
      <c r="F2195" s="26">
        <f t="shared" si="1"/>
        <v>2020</v>
      </c>
      <c r="G2195" s="26">
        <f>VLOOKUP(INDIRECT(CHAR(39)&amp;$A2195&amp;CHAR(39)&amp;"!r2c"&amp;$C2195,0),variables,2,0)</f>
        <v>10929</v>
      </c>
      <c r="H2195" s="31">
        <f t="array" ref="H2195">IF(AND(G2195&gt;=10861,G2195&lt;=10863),TEXT(INDIRECT(CHAR(39)&amp;$A2195&amp;CHAR(39)&amp;"!r"&amp;$B2195&amp;"c"&amp;$C2195,0),"dd-mmm-yyyy"),(INDIRECT(CHAR(39)&amp;$A2195&amp;CHAR(39)&amp;"!r"&amp;$B2195&amp;"c"&amp;$C2195,0)))</f>
        <v>0.3428</v>
      </c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  <c r="S2195" s="26"/>
      <c r="T2195" s="26"/>
      <c r="U2195" s="26"/>
      <c r="V2195" s="26"/>
      <c r="W2195" s="26"/>
      <c r="X2195" s="26"/>
      <c r="Y2195" s="26"/>
      <c r="Z2195" s="26"/>
    </row>
    <row r="2196" ht="13.5" customHeight="1">
      <c r="A2196" s="26" t="s">
        <v>785</v>
      </c>
      <c r="B2196" s="26">
        <f t="shared" si="47"/>
        <v>23</v>
      </c>
      <c r="C2196" s="26">
        <f t="shared" si="11"/>
        <v>11</v>
      </c>
      <c r="D2196" s="26"/>
      <c r="E2196" s="26">
        <f>plan_id</f>
        <v>510</v>
      </c>
      <c r="F2196" s="26">
        <f t="shared" si="1"/>
        <v>2020</v>
      </c>
      <c r="G2196" s="26">
        <f>VLOOKUP(INDIRECT(CHAR(39)&amp;$A2196&amp;CHAR(39)&amp;"!r2c"&amp;$C2196,0),variables,2,0)</f>
        <v>10930</v>
      </c>
      <c r="H2196" s="31">
        <f t="array" ref="H2196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  <c r="S2196" s="26"/>
      <c r="T2196" s="26"/>
      <c r="U2196" s="26"/>
      <c r="V2196" s="26"/>
      <c r="W2196" s="26"/>
      <c r="X2196" s="26"/>
      <c r="Y2196" s="26"/>
      <c r="Z2196" s="26"/>
    </row>
    <row r="2197" ht="13.5" customHeight="1">
      <c r="A2197" s="26" t="s">
        <v>785</v>
      </c>
      <c r="B2197" s="26">
        <f t="shared" si="47"/>
        <v>23</v>
      </c>
      <c r="C2197" s="26">
        <f t="shared" si="11"/>
        <v>12</v>
      </c>
      <c r="D2197" s="26"/>
      <c r="E2197" s="26">
        <f>plan_id</f>
        <v>510</v>
      </c>
      <c r="F2197" s="26">
        <f t="shared" si="1"/>
        <v>2020</v>
      </c>
      <c r="G2197" s="26">
        <f>VLOOKUP(INDIRECT(CHAR(39)&amp;$A2197&amp;CHAR(39)&amp;"!r2c"&amp;$C2197,0),variables,2,0)</f>
        <v>10705</v>
      </c>
      <c r="H2197" s="29">
        <f t="array" ref="H2197">IF(AND(G2197&gt;=10861,G2197&lt;=10863),TEXT(INDIRECT(CHAR(39)&amp;$A2197&amp;CHAR(39)&amp;"!r"&amp;$B2197&amp;"c"&amp;$C2197,0),"dd-mmm-yyyy"),(INDIRECT(CHAR(39)&amp;$A2197&amp;CHAR(39)&amp;"!r"&amp;$B2197&amp;"c"&amp;$C2197,0)))</f>
        <v>994400416</v>
      </c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  <c r="S2197" s="26"/>
      <c r="T2197" s="26"/>
      <c r="U2197" s="26"/>
      <c r="V2197" s="26"/>
      <c r="W2197" s="26"/>
      <c r="X2197" s="26"/>
      <c r="Y2197" s="26"/>
      <c r="Z2197" s="26"/>
    </row>
    <row r="2198" ht="13.5" customHeight="1">
      <c r="A2198" s="26" t="s">
        <v>785</v>
      </c>
      <c r="B2198" s="26">
        <f t="shared" si="47"/>
        <v>23</v>
      </c>
      <c r="C2198" s="26">
        <f t="shared" si="11"/>
        <v>13</v>
      </c>
      <c r="D2198" s="26"/>
      <c r="E2198" s="26">
        <f>plan_id</f>
        <v>510</v>
      </c>
      <c r="F2198" s="26">
        <f t="shared" si="1"/>
        <v>2020</v>
      </c>
      <c r="G2198" s="26">
        <f>VLOOKUP(INDIRECT(CHAR(39)&amp;$A2198&amp;CHAR(39)&amp;"!r2c"&amp;$C2198,0),variables,2,0)</f>
        <v>10842</v>
      </c>
      <c r="H2198" s="29">
        <f t="array" ref="H2198">IF(AND(G2198&gt;=10861,G2198&lt;=10863),TEXT(INDIRECT(CHAR(39)&amp;$A2198&amp;CHAR(39)&amp;"!r"&amp;$B2198&amp;"c"&amp;$C2198,0),"dd-mmm-yyyy"),(INDIRECT(CHAR(39)&amp;$A2198&amp;CHAR(39)&amp;"!r"&amp;$B2198&amp;"c"&amp;$C2198,0)))</f>
        <v>5694106973</v>
      </c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  <c r="S2198" s="26"/>
      <c r="T2198" s="26"/>
      <c r="U2198" s="26"/>
      <c r="V2198" s="26"/>
      <c r="W2198" s="26"/>
      <c r="X2198" s="26"/>
      <c r="Y2198" s="26"/>
      <c r="Z2198" s="26"/>
    </row>
    <row r="2199" ht="13.5" customHeight="1">
      <c r="A2199" s="26" t="s">
        <v>785</v>
      </c>
      <c r="B2199" s="26">
        <f t="shared" si="47"/>
        <v>23</v>
      </c>
      <c r="C2199" s="26">
        <f t="shared" si="11"/>
        <v>14</v>
      </c>
      <c r="D2199" s="26"/>
      <c r="E2199" s="26">
        <f>plan_id</f>
        <v>510</v>
      </c>
      <c r="F2199" s="26">
        <f t="shared" si="1"/>
        <v>2020</v>
      </c>
      <c r="G2199" s="26">
        <f>VLOOKUP(INDIRECT(CHAR(39)&amp;$A2199&amp;CHAR(39)&amp;"!r2c"&amp;$C2199,0),variables,2,0)</f>
        <v>10843</v>
      </c>
      <c r="H2199" s="31">
        <f t="array" ref="H2199">IF(AND(G2199&gt;=10861,G2199&lt;=10863),TEXT(INDIRECT(CHAR(39)&amp;$A2199&amp;CHAR(39)&amp;"!r"&amp;$B2199&amp;"c"&amp;$C2199,0),"dd-mmm-yyyy"),(INDIRECT(CHAR(39)&amp;$A2199&amp;CHAR(39)&amp;"!r"&amp;$B2199&amp;"c"&amp;$C2199,0)))</f>
        <v>0.1031</v>
      </c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  <c r="S2199" s="26"/>
      <c r="T2199" s="26"/>
      <c r="U2199" s="26"/>
      <c r="V2199" s="26"/>
      <c r="W2199" s="26"/>
      <c r="X2199" s="26"/>
      <c r="Y2199" s="26"/>
      <c r="Z2199" s="26"/>
    </row>
    <row r="2200" ht="13.5" customHeight="1">
      <c r="A2200" s="26" t="s">
        <v>785</v>
      </c>
      <c r="B2200" s="26">
        <f t="shared" si="47"/>
        <v>23</v>
      </c>
      <c r="C2200" s="26">
        <f t="shared" si="11"/>
        <v>15</v>
      </c>
      <c r="D2200" s="26"/>
      <c r="E2200" s="26">
        <f>plan_id</f>
        <v>510</v>
      </c>
      <c r="F2200" s="26">
        <f t="shared" si="1"/>
        <v>2020</v>
      </c>
      <c r="G2200" s="26">
        <f>VLOOKUP(INDIRECT(CHAR(39)&amp;$A2200&amp;CHAR(39)&amp;"!r2c"&amp;$C2200,0),variables,2,0)</f>
        <v>10931</v>
      </c>
      <c r="H2200" s="31" t="str">
        <f t="array" ref="H2200">IF(AND(G2200&gt;=10861,G2200&lt;=10863),TEXT(INDIRECT(CHAR(39)&amp;$A2200&amp;CHAR(39)&amp;"!r"&amp;$B2200&amp;"c"&amp;$C2200,0),"dd-mmm-yyyy"),(INDIRECT(CHAR(39)&amp;$A2200&amp;CHAR(39)&amp;"!r"&amp;$B2200&amp;"c"&amp;$C2200,0)))</f>
        <v/>
      </c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  <c r="S2200" s="26"/>
      <c r="T2200" s="26"/>
      <c r="U2200" s="26"/>
      <c r="V2200" s="26"/>
      <c r="W2200" s="26"/>
      <c r="X2200" s="26"/>
      <c r="Y2200" s="26"/>
      <c r="Z2200" s="26"/>
    </row>
    <row r="2201" ht="13.5" customHeight="1">
      <c r="A2201" s="26" t="s">
        <v>785</v>
      </c>
      <c r="B2201" s="26">
        <f t="shared" si="47"/>
        <v>23</v>
      </c>
      <c r="C2201" s="26">
        <f t="shared" si="11"/>
        <v>16</v>
      </c>
      <c r="D2201" s="26"/>
      <c r="E2201" s="26">
        <f>plan_id</f>
        <v>510</v>
      </c>
      <c r="F2201" s="26">
        <f t="shared" si="1"/>
        <v>2020</v>
      </c>
      <c r="G2201" s="26">
        <f>VLOOKUP(INDIRECT(CHAR(39)&amp;$A2201&amp;CHAR(39)&amp;"!r2c"&amp;$C2201,0),variables,2,0)</f>
        <v>10932</v>
      </c>
      <c r="H2201" s="31" t="str">
        <f t="array" ref="H2201">IF(AND(G2201&gt;=10861,G2201&lt;=10863),TEXT(INDIRECT(CHAR(39)&amp;$A2201&amp;CHAR(39)&amp;"!r"&amp;$B2201&amp;"c"&amp;$C2201,0),"dd-mmm-yyyy"),(INDIRECT(CHAR(39)&amp;$A2201&amp;CHAR(39)&amp;"!r"&amp;$B2201&amp;"c"&amp;$C2201,0)))</f>
        <v/>
      </c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  <c r="S2201" s="26"/>
      <c r="T2201" s="26"/>
      <c r="U2201" s="26"/>
      <c r="V2201" s="26"/>
      <c r="W2201" s="26"/>
      <c r="X2201" s="26"/>
      <c r="Y2201" s="26"/>
      <c r="Z2201" s="26"/>
    </row>
    <row r="2202" ht="13.5" customHeight="1">
      <c r="A2202" s="26" t="s">
        <v>785</v>
      </c>
      <c r="B2202" s="26">
        <f t="shared" si="47"/>
        <v>23</v>
      </c>
      <c r="C2202" s="26">
        <f t="shared" si="11"/>
        <v>17</v>
      </c>
      <c r="D2202" s="26"/>
      <c r="E2202" s="26">
        <f>plan_id</f>
        <v>510</v>
      </c>
      <c r="F2202" s="26">
        <f t="shared" si="1"/>
        <v>2020</v>
      </c>
      <c r="G2202" s="26">
        <f>VLOOKUP(INDIRECT(CHAR(39)&amp;$A2202&amp;CHAR(39)&amp;"!r2c"&amp;$C2202,0),variables,2,0)</f>
        <v>10933</v>
      </c>
      <c r="H2202" s="31">
        <f t="array" ref="H2202">IF(AND(G2202&gt;=10861,G2202&lt;=10863),TEXT(INDIRECT(CHAR(39)&amp;$A2202&amp;CHAR(39)&amp;"!r"&amp;$B2202&amp;"c"&amp;$C2202,0),"dd-mmm-yyyy"),(INDIRECT(CHAR(39)&amp;$A2202&amp;CHAR(39)&amp;"!r"&amp;$B2202&amp;"c"&amp;$C2202,0)))</f>
        <v>0.4494</v>
      </c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  <c r="S2202" s="26"/>
      <c r="T2202" s="26"/>
      <c r="U2202" s="26"/>
      <c r="V2202" s="26"/>
      <c r="W2202" s="26"/>
      <c r="X2202" s="26"/>
      <c r="Y2202" s="26"/>
      <c r="Z2202" s="26"/>
    </row>
    <row r="2203" ht="13.5" customHeight="1">
      <c r="A2203" s="26" t="s">
        <v>785</v>
      </c>
      <c r="B2203" s="26">
        <f t="shared" si="47"/>
        <v>23</v>
      </c>
      <c r="C2203" s="26">
        <f t="shared" si="11"/>
        <v>18</v>
      </c>
      <c r="D2203" s="26"/>
      <c r="E2203" s="26">
        <f>plan_id</f>
        <v>510</v>
      </c>
      <c r="F2203" s="26">
        <f t="shared" si="1"/>
        <v>2020</v>
      </c>
      <c r="G2203" s="26">
        <f>VLOOKUP(INDIRECT(CHAR(39)&amp;$A2203&amp;CHAR(39)&amp;"!r2c"&amp;$C2203,0),variables,2,0)</f>
        <v>10934</v>
      </c>
      <c r="H2203" s="31">
        <f t="array" ref="H2203">IF(AND(G2203&gt;=10861,G2203&lt;=10863),TEXT(INDIRECT(CHAR(39)&amp;$A2203&amp;CHAR(39)&amp;"!r"&amp;$B2203&amp;"c"&amp;$C2203,0),"dd-mmm-yyyy"),(INDIRECT(CHAR(39)&amp;$A2203&amp;CHAR(39)&amp;"!r"&amp;$B2203&amp;"c"&amp;$C2203,0)))</f>
        <v>0.09</v>
      </c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  <c r="S2203" s="26"/>
      <c r="T2203" s="26"/>
      <c r="U2203" s="26"/>
      <c r="V2203" s="26"/>
      <c r="W2203" s="26"/>
      <c r="X2203" s="26"/>
      <c r="Y2203" s="26"/>
      <c r="Z2203" s="26"/>
    </row>
    <row r="2204" ht="13.5" customHeight="1">
      <c r="A2204" s="26" t="s">
        <v>785</v>
      </c>
      <c r="B2204" s="26">
        <f t="shared" si="47"/>
        <v>23</v>
      </c>
      <c r="C2204" s="26">
        <f t="shared" si="11"/>
        <v>19</v>
      </c>
      <c r="D2204" s="26"/>
      <c r="E2204" s="26">
        <f>plan_id</f>
        <v>510</v>
      </c>
      <c r="F2204" s="26">
        <f t="shared" si="1"/>
        <v>2020</v>
      </c>
      <c r="G2204" s="26">
        <f>VLOOKUP(INDIRECT(CHAR(39)&amp;$A2204&amp;CHAR(39)&amp;"!r2c"&amp;$C2204,0),variables,2,0)</f>
        <v>10935</v>
      </c>
      <c r="H2204" s="28" t="str">
        <f t="array" ref="H2204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  <c r="S2204" s="26"/>
      <c r="T2204" s="26"/>
      <c r="U2204" s="26"/>
      <c r="V2204" s="26"/>
      <c r="W2204" s="26"/>
      <c r="X2204" s="26"/>
      <c r="Y2204" s="26"/>
      <c r="Z2204" s="26"/>
    </row>
    <row r="2205" ht="13.5" customHeight="1">
      <c r="A2205" s="26" t="s">
        <v>785</v>
      </c>
      <c r="B2205" s="26">
        <f t="shared" si="47"/>
        <v>23</v>
      </c>
      <c r="C2205" s="26">
        <f t="shared" si="11"/>
        <v>20</v>
      </c>
      <c r="D2205" s="26"/>
      <c r="E2205" s="26">
        <f>plan_id</f>
        <v>510</v>
      </c>
      <c r="F2205" s="26">
        <f t="shared" si="1"/>
        <v>2020</v>
      </c>
      <c r="G2205" s="26">
        <f>VLOOKUP(INDIRECT(CHAR(39)&amp;$A2205&amp;CHAR(39)&amp;"!r2c"&amp;$C2205,0),variables,2,0)</f>
        <v>10937</v>
      </c>
      <c r="H2205" s="31" t="str">
        <f t="array" ref="H2205">IF(AND(G2205&gt;=10861,G2205&lt;=10863),TEXT(INDIRECT(CHAR(39)&amp;$A2205&amp;CHAR(39)&amp;"!r"&amp;$B2205&amp;"c"&amp;$C2205,0),"dd-mmm-yyyy"),(INDIRECT(CHAR(39)&amp;$A2205&amp;CHAR(39)&amp;"!r"&amp;$B2205&amp;"c"&amp;$C2205,0)))</f>
        <v/>
      </c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  <c r="S2205" s="26"/>
      <c r="T2205" s="26"/>
      <c r="U2205" s="26"/>
      <c r="V2205" s="26"/>
      <c r="W2205" s="26"/>
      <c r="X2205" s="26"/>
      <c r="Y2205" s="26"/>
      <c r="Z2205" s="26"/>
    </row>
    <row r="2206" ht="13.5" customHeight="1">
      <c r="A2206" s="26" t="s">
        <v>785</v>
      </c>
      <c r="B2206" s="26">
        <f t="shared" si="47"/>
        <v>23</v>
      </c>
      <c r="C2206" s="26">
        <f t="shared" si="11"/>
        <v>21</v>
      </c>
      <c r="D2206" s="26"/>
      <c r="E2206" s="26">
        <f>plan_id</f>
        <v>510</v>
      </c>
      <c r="F2206" s="26">
        <f t="shared" si="1"/>
        <v>2020</v>
      </c>
      <c r="G2206" s="26">
        <f>VLOOKUP(INDIRECT(CHAR(39)&amp;$A2206&amp;CHAR(39)&amp;"!r2c"&amp;$C2206,0),variables,2,0)</f>
        <v>10938</v>
      </c>
      <c r="H2206" s="31" t="str">
        <f t="array" ref="H2206">IF(AND(G2206&gt;=10861,G2206&lt;=10863),TEXT(INDIRECT(CHAR(39)&amp;$A2206&amp;CHAR(39)&amp;"!r"&amp;$B2206&amp;"c"&amp;$C2206,0),"dd-mmm-yyyy"),(INDIRECT(CHAR(39)&amp;$A2206&amp;CHAR(39)&amp;"!r"&amp;$B2206&amp;"c"&amp;$C2206,0)))</f>
        <v/>
      </c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  <c r="S2206" s="26"/>
      <c r="T2206" s="26"/>
      <c r="U2206" s="26"/>
      <c r="V2206" s="26"/>
      <c r="W2206" s="26"/>
      <c r="X2206" s="26"/>
      <c r="Y2206" s="26"/>
      <c r="Z2206" s="26"/>
    </row>
    <row r="2207" ht="13.5" customHeight="1">
      <c r="A2207" s="26" t="s">
        <v>785</v>
      </c>
      <c r="B2207" s="26">
        <f t="shared" si="47"/>
        <v>23</v>
      </c>
      <c r="C2207" s="26">
        <f t="shared" si="11"/>
        <v>22</v>
      </c>
      <c r="D2207" s="26"/>
      <c r="E2207" s="26">
        <f>plan_id</f>
        <v>510</v>
      </c>
      <c r="F2207" s="26">
        <f t="shared" si="1"/>
        <v>2020</v>
      </c>
      <c r="G2207" s="26">
        <f>VLOOKUP(INDIRECT(CHAR(39)&amp;$A2207&amp;CHAR(39)&amp;"!r2c"&amp;$C2207,0),variables,2,0)</f>
        <v>11007</v>
      </c>
      <c r="H2207" s="28" t="str">
        <f t="array" ref="H2207">IF(AND(G2207&gt;=10861,G2207&lt;=10863),TEXT(INDIRECT(CHAR(39)&amp;$A2207&amp;CHAR(39)&amp;"!r"&amp;$B2207&amp;"c"&amp;$C2207,0),"dd-mmm-yyyy"),(INDIRECT(CHAR(39)&amp;$A2207&amp;CHAR(39)&amp;"!r"&amp;$B2207&amp;"c"&amp;$C2207,0)))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6"/>
      <c r="T2207" s="26"/>
      <c r="U2207" s="26"/>
      <c r="V2207" s="26"/>
      <c r="W2207" s="26"/>
      <c r="X2207" s="26"/>
      <c r="Y2207" s="26"/>
      <c r="Z2207" s="26"/>
    </row>
    <row r="2208" ht="13.5" customHeight="1">
      <c r="A2208" s="26" t="s">
        <v>785</v>
      </c>
      <c r="B2208" s="26">
        <f t="shared" si="47"/>
        <v>23</v>
      </c>
      <c r="C2208" s="26">
        <f t="shared" si="11"/>
        <v>23</v>
      </c>
      <c r="D2208" s="26"/>
      <c r="E2208" s="26">
        <f>plan_id</f>
        <v>510</v>
      </c>
      <c r="F2208" s="26">
        <f t="shared" si="1"/>
        <v>2020</v>
      </c>
      <c r="G2208" s="26">
        <f>VLOOKUP(INDIRECT(CHAR(39)&amp;$A2208&amp;CHAR(39)&amp;"!r2c"&amp;$C2208,0),variables,2,0)</f>
        <v>10941</v>
      </c>
      <c r="H2208" s="28" t="str">
        <f t="array" ref="H2208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  <c r="S2208" s="26"/>
      <c r="T2208" s="26"/>
      <c r="U2208" s="26"/>
      <c r="V2208" s="26"/>
      <c r="W2208" s="26"/>
      <c r="X2208" s="26"/>
      <c r="Y2208" s="26"/>
      <c r="Z2208" s="26"/>
    </row>
    <row r="2209" ht="13.5" customHeight="1">
      <c r="A2209" s="26" t="s">
        <v>785</v>
      </c>
      <c r="B2209" s="26">
        <f t="shared" si="47"/>
        <v>23</v>
      </c>
      <c r="C2209" s="26">
        <f t="shared" si="11"/>
        <v>24</v>
      </c>
      <c r="D2209" s="26"/>
      <c r="E2209" s="26">
        <f>plan_id</f>
        <v>510</v>
      </c>
      <c r="F2209" s="26">
        <f t="shared" si="1"/>
        <v>2020</v>
      </c>
      <c r="G2209" s="26">
        <f>VLOOKUP(INDIRECT(CHAR(39)&amp;$A2209&amp;CHAR(39)&amp;"!r2c"&amp;$C2209,0),variables,2,0)</f>
        <v>10942</v>
      </c>
      <c r="H2209" s="28" t="str">
        <f t="array" ref="H2209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  <c r="S2209" s="26"/>
      <c r="T2209" s="26"/>
      <c r="U2209" s="26"/>
      <c r="V2209" s="26"/>
      <c r="W2209" s="26"/>
      <c r="X2209" s="26"/>
      <c r="Y2209" s="26"/>
      <c r="Z2209" s="26"/>
    </row>
    <row r="2210" ht="13.5" customHeight="1">
      <c r="A2210" s="26" t="s">
        <v>785</v>
      </c>
      <c r="B2210" s="26">
        <f t="shared" si="47"/>
        <v>23</v>
      </c>
      <c r="C2210" s="26">
        <f t="shared" si="11"/>
        <v>25</v>
      </c>
      <c r="D2210" s="26"/>
      <c r="E2210" s="26">
        <f>plan_id</f>
        <v>510</v>
      </c>
      <c r="F2210" s="26">
        <f t="shared" si="1"/>
        <v>2020</v>
      </c>
      <c r="G2210" s="26">
        <f>VLOOKUP(INDIRECT(CHAR(39)&amp;$A2210&amp;CHAR(39)&amp;"!r2c"&amp;$C2210,0),variables,2,0)</f>
        <v>10701</v>
      </c>
      <c r="H2210" s="31" t="str">
        <f t="array" ref="H2210">IF(AND(G2210&gt;=10861,G2210&lt;=10863),TEXT(INDIRECT(CHAR(39)&amp;$A2210&amp;CHAR(39)&amp;"!r"&amp;$B2210&amp;"c"&amp;$C2210,0),"dd-mmm-yyyy"),(INDIRECT(CHAR(39)&amp;$A2210&amp;CHAR(39)&amp;"!r"&amp;$B2210&amp;"c"&amp;$C2210,0)))</f>
        <v>Tier 1: 3.00% compounded, Tier 2: 1.25% not compounded (lesser of 3% or 1/2 CPI increase, but not less than zero)</v>
      </c>
      <c r="I2210" s="26"/>
      <c r="J2210" s="26"/>
      <c r="K2210" s="26"/>
      <c r="L2210" s="26"/>
      <c r="M2210" s="26"/>
      <c r="N2210" s="26"/>
      <c r="O2210" s="26"/>
      <c r="P2210" s="26"/>
      <c r="Q2210" s="26"/>
      <c r="R2210" s="26"/>
      <c r="S2210" s="26"/>
      <c r="T2210" s="26"/>
      <c r="U2210" s="26"/>
      <c r="V2210" s="26"/>
      <c r="W2210" s="26"/>
      <c r="X2210" s="26"/>
      <c r="Y2210" s="26"/>
      <c r="Z2210" s="26"/>
    </row>
    <row r="2211" ht="13.5" customHeight="1">
      <c r="A2211" s="26" t="s">
        <v>785</v>
      </c>
      <c r="B2211" s="26">
        <f t="shared" si="47"/>
        <v>23</v>
      </c>
      <c r="C2211" s="26">
        <f t="shared" si="11"/>
        <v>26</v>
      </c>
      <c r="D2211" s="26"/>
      <c r="E2211" s="26">
        <f>plan_id</f>
        <v>510</v>
      </c>
      <c r="F2211" s="26">
        <f t="shared" si="1"/>
        <v>2020</v>
      </c>
      <c r="G2211" s="26">
        <f>VLOOKUP(INDIRECT(CHAR(39)&amp;$A2211&amp;CHAR(39)&amp;"!r2c"&amp;$C2211,0),variables,2,0)</f>
        <v>10702</v>
      </c>
      <c r="H2211" s="31" t="str">
        <f t="array" ref="H2211">IF(AND(G2211&gt;=10861,G2211&lt;=10863),TEXT(INDIRECT(CHAR(39)&amp;$A2211&amp;CHAR(39)&amp;"!r"&amp;$B2211&amp;"c"&amp;$C2211,0),"dd-mmm-yyyy"),(INDIRECT(CHAR(39)&amp;$A2211&amp;CHAR(39)&amp;"!r"&amp;$B2211&amp;"c"&amp;$C2211,0)))</f>
        <v/>
      </c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  <c r="S2211" s="26"/>
      <c r="T2211" s="26"/>
      <c r="U2211" s="26"/>
      <c r="V2211" s="26"/>
      <c r="W2211" s="26"/>
      <c r="X2211" s="26"/>
      <c r="Y2211" s="26"/>
      <c r="Z2211" s="26"/>
    </row>
    <row r="2212" ht="13.5" customHeight="1">
      <c r="A2212" s="26" t="s">
        <v>785</v>
      </c>
      <c r="B2212" s="26">
        <f t="shared" si="47"/>
        <v>23</v>
      </c>
      <c r="C2212" s="26">
        <f t="shared" si="11"/>
        <v>27</v>
      </c>
      <c r="D2212" s="26"/>
      <c r="E2212" s="26">
        <f>plan_id</f>
        <v>510</v>
      </c>
      <c r="F2212" s="26">
        <f t="shared" si="1"/>
        <v>2020</v>
      </c>
      <c r="G2212" s="26">
        <f>VLOOKUP(INDIRECT(CHAR(39)&amp;$A2212&amp;CHAR(39)&amp;"!r2c"&amp;$C2212,0),variables,2,0)</f>
        <v>10943</v>
      </c>
      <c r="H2212" s="31" t="str">
        <f t="array" ref="H2212">IF(AND(G2212&gt;=10861,G2212&lt;=10863),TEXT(INDIRECT(CHAR(39)&amp;$A2212&amp;CHAR(39)&amp;"!r"&amp;$B2212&amp;"c"&amp;$C2212,0),"dd-mmm-yyyy"),(INDIRECT(CHAR(39)&amp;$A2212&amp;CHAR(39)&amp;"!r"&amp;$B2212&amp;"c"&amp;$C2212,0)))</f>
        <v/>
      </c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  <c r="S2212" s="26"/>
      <c r="T2212" s="26"/>
      <c r="U2212" s="26"/>
      <c r="V2212" s="26"/>
      <c r="W2212" s="26"/>
      <c r="X2212" s="26"/>
      <c r="Y2212" s="26"/>
      <c r="Z2212" s="26"/>
    </row>
    <row r="2213" ht="13.5" customHeight="1">
      <c r="A2213" s="26" t="s">
        <v>785</v>
      </c>
      <c r="B2213" s="26">
        <f t="shared" si="47"/>
        <v>23</v>
      </c>
      <c r="C2213" s="26">
        <f t="shared" si="11"/>
        <v>28</v>
      </c>
      <c r="D2213" s="26"/>
      <c r="E2213" s="26">
        <f>plan_id</f>
        <v>510</v>
      </c>
      <c r="F2213" s="26">
        <f t="shared" si="1"/>
        <v>2020</v>
      </c>
      <c r="G2213" s="26">
        <f>VLOOKUP(INDIRECT(CHAR(39)&amp;$A2213&amp;CHAR(39)&amp;"!r2c"&amp;$C2213,0),variables,2,0)</f>
        <v>10944</v>
      </c>
      <c r="H2213" s="28" t="str">
        <f t="array" ref="H2213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26"/>
      <c r="J2213" s="26"/>
      <c r="K2213" s="26"/>
      <c r="L2213" s="26"/>
      <c r="M2213" s="26"/>
      <c r="N2213" s="26"/>
      <c r="O2213" s="26"/>
      <c r="P2213" s="26"/>
      <c r="Q2213" s="26"/>
      <c r="R2213" s="26"/>
      <c r="S2213" s="26"/>
      <c r="T2213" s="26"/>
      <c r="U2213" s="26"/>
      <c r="V2213" s="26"/>
      <c r="W2213" s="26"/>
      <c r="X2213" s="26"/>
      <c r="Y2213" s="26"/>
      <c r="Z2213" s="26"/>
    </row>
    <row r="2214" ht="13.5" customHeight="1">
      <c r="A2214" s="26" t="s">
        <v>785</v>
      </c>
      <c r="B2214" s="26">
        <f t="shared" si="47"/>
        <v>23</v>
      </c>
      <c r="C2214" s="26">
        <f t="shared" si="11"/>
        <v>29</v>
      </c>
      <c r="D2214" s="26"/>
      <c r="E2214" s="26">
        <f>plan_id</f>
        <v>510</v>
      </c>
      <c r="F2214" s="26">
        <f t="shared" si="1"/>
        <v>2020</v>
      </c>
      <c r="G2214" s="26">
        <f>VLOOKUP(INDIRECT(CHAR(39)&amp;$A2214&amp;CHAR(39)&amp;"!r2c"&amp;$C2214,0),variables,2,0)</f>
        <v>10945</v>
      </c>
      <c r="H2214" s="28" t="str">
        <f t="array" ref="H2214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26"/>
      <c r="J2214" s="26"/>
      <c r="K2214" s="26"/>
      <c r="L2214" s="26"/>
      <c r="M2214" s="26"/>
      <c r="N2214" s="26"/>
      <c r="O2214" s="26"/>
      <c r="P2214" s="26"/>
      <c r="Q2214" s="26"/>
      <c r="R2214" s="26"/>
      <c r="S2214" s="26"/>
      <c r="T2214" s="26"/>
      <c r="U2214" s="26"/>
      <c r="V2214" s="26"/>
      <c r="W2214" s="26"/>
      <c r="X2214" s="26"/>
      <c r="Y2214" s="26"/>
      <c r="Z2214" s="26"/>
    </row>
    <row r="2215" ht="13.5" customHeight="1">
      <c r="A2215" s="26" t="s">
        <v>785</v>
      </c>
      <c r="B2215" s="26">
        <f t="shared" si="47"/>
        <v>23</v>
      </c>
      <c r="C2215" s="26">
        <f t="shared" si="11"/>
        <v>30</v>
      </c>
      <c r="D2215" s="26"/>
      <c r="E2215" s="26">
        <f>plan_id</f>
        <v>510</v>
      </c>
      <c r="F2215" s="26">
        <f t="shared" si="1"/>
        <v>2020</v>
      </c>
      <c r="G2215" s="26">
        <f>VLOOKUP(INDIRECT(CHAR(39)&amp;$A2215&amp;CHAR(39)&amp;"!r2c"&amp;$C2215,0),variables,2,0)</f>
        <v>10947</v>
      </c>
      <c r="H2215" s="28" t="str">
        <f t="array" ref="H2215">IF(AND(G2215&gt;=10861,G2215&lt;=10863),TEXT(INDIRECT(CHAR(39)&amp;$A2215&amp;CHAR(39)&amp;"!r"&amp;$B2215&amp;"c"&amp;$C2215,0),"dd-mmm-yyyy"),(INDIRECT(CHAR(39)&amp;$A2215&amp;CHAR(39)&amp;"!r"&amp;$B2215&amp;"c"&amp;$C2215,0)))</f>
        <v/>
      </c>
      <c r="I2215" s="26"/>
      <c r="J2215" s="26"/>
      <c r="K2215" s="26"/>
      <c r="L2215" s="26"/>
      <c r="M2215" s="26"/>
      <c r="N2215" s="26"/>
      <c r="O2215" s="26"/>
      <c r="P2215" s="26"/>
      <c r="Q2215" s="26"/>
      <c r="R2215" s="26"/>
      <c r="S2215" s="26"/>
      <c r="T2215" s="26"/>
      <c r="U2215" s="26"/>
      <c r="V2215" s="26"/>
      <c r="W2215" s="26"/>
      <c r="X2215" s="26"/>
      <c r="Y2215" s="26"/>
      <c r="Z2215" s="26"/>
    </row>
    <row r="2216" ht="13.5" customHeight="1">
      <c r="A2216" s="26" t="s">
        <v>785</v>
      </c>
      <c r="B2216" s="26">
        <f t="shared" si="47"/>
        <v>23</v>
      </c>
      <c r="C2216" s="26">
        <f t="shared" si="11"/>
        <v>31</v>
      </c>
      <c r="D2216" s="26"/>
      <c r="E2216" s="26">
        <f>plan_id</f>
        <v>510</v>
      </c>
      <c r="F2216" s="26">
        <f t="shared" si="1"/>
        <v>2020</v>
      </c>
      <c r="G2216" s="26">
        <f>VLOOKUP(INDIRECT(CHAR(39)&amp;$A2216&amp;CHAR(39)&amp;"!r2c"&amp;$C2216,0),variables,2,0)</f>
        <v>10948</v>
      </c>
      <c r="H2216" s="28" t="str">
        <f t="array" ref="H2216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26"/>
      <c r="J2216" s="26"/>
      <c r="K2216" s="26"/>
      <c r="L2216" s="26"/>
      <c r="M2216" s="26"/>
      <c r="N2216" s="26"/>
      <c r="O2216" s="26"/>
      <c r="P2216" s="26"/>
      <c r="Q2216" s="26"/>
      <c r="R2216" s="26"/>
      <c r="S2216" s="26"/>
      <c r="T2216" s="26"/>
      <c r="U2216" s="26"/>
      <c r="V2216" s="26"/>
      <c r="W2216" s="26"/>
      <c r="X2216" s="26"/>
      <c r="Y2216" s="26"/>
      <c r="Z2216" s="26"/>
    </row>
    <row r="2217" ht="13.5" customHeight="1">
      <c r="A2217" s="26" t="s">
        <v>785</v>
      </c>
      <c r="B2217" s="26">
        <f t="shared" si="47"/>
        <v>23</v>
      </c>
      <c r="C2217" s="26">
        <f t="shared" si="11"/>
        <v>32</v>
      </c>
      <c r="D2217" s="26"/>
      <c r="E2217" s="26">
        <f>plan_id</f>
        <v>510</v>
      </c>
      <c r="F2217" s="26">
        <f t="shared" si="1"/>
        <v>2020</v>
      </c>
      <c r="G2217" s="26">
        <f>VLOOKUP(INDIRECT(CHAR(39)&amp;$A2217&amp;CHAR(39)&amp;"!r2c"&amp;$C2217,0),variables,2,0)</f>
        <v>10949</v>
      </c>
      <c r="H2217" s="28" t="str">
        <f t="array" ref="H2217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26"/>
      <c r="J2217" s="26"/>
      <c r="K2217" s="26"/>
      <c r="L2217" s="26"/>
      <c r="M2217" s="26"/>
      <c r="N2217" s="26"/>
      <c r="O2217" s="26"/>
      <c r="P2217" s="26"/>
      <c r="Q2217" s="26"/>
      <c r="R2217" s="26"/>
      <c r="S2217" s="26"/>
      <c r="T2217" s="26"/>
      <c r="U2217" s="26"/>
      <c r="V2217" s="26"/>
      <c r="W2217" s="26"/>
      <c r="X2217" s="26"/>
      <c r="Y2217" s="26"/>
      <c r="Z2217" s="26"/>
    </row>
    <row r="2218" ht="13.5" customHeight="1">
      <c r="A2218" s="26" t="s">
        <v>785</v>
      </c>
      <c r="B2218" s="26">
        <f t="shared" si="47"/>
        <v>23</v>
      </c>
      <c r="C2218" s="26">
        <f t="shared" si="11"/>
        <v>33</v>
      </c>
      <c r="D2218" s="26"/>
      <c r="E2218" s="26">
        <f>plan_id</f>
        <v>510</v>
      </c>
      <c r="F2218" s="26">
        <f t="shared" si="1"/>
        <v>2020</v>
      </c>
      <c r="G2218" s="26">
        <f>VLOOKUP(INDIRECT(CHAR(39)&amp;$A2218&amp;CHAR(39)&amp;"!r2c"&amp;$C2218,0),variables,2,0)</f>
        <v>10951</v>
      </c>
      <c r="H2218" s="28" t="str">
        <f t="array" ref="H2218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26"/>
      <c r="J2218" s="26"/>
      <c r="K2218" s="26"/>
      <c r="L2218" s="26"/>
      <c r="M2218" s="26"/>
      <c r="N2218" s="26"/>
      <c r="O2218" s="26"/>
      <c r="P2218" s="26"/>
      <c r="Q2218" s="26"/>
      <c r="R2218" s="26"/>
      <c r="S2218" s="26"/>
      <c r="T2218" s="26"/>
      <c r="U2218" s="26"/>
      <c r="V2218" s="26"/>
      <c r="W2218" s="26"/>
      <c r="X2218" s="26"/>
      <c r="Y2218" s="26"/>
      <c r="Z2218" s="26"/>
    </row>
    <row r="2219" ht="13.5" customHeight="1">
      <c r="A2219" s="26" t="s">
        <v>785</v>
      </c>
      <c r="B2219" s="26">
        <f t="shared" si="47"/>
        <v>23</v>
      </c>
      <c r="C2219" s="26">
        <f t="shared" si="11"/>
        <v>34</v>
      </c>
      <c r="D2219" s="26"/>
      <c r="E2219" s="26">
        <f>plan_id</f>
        <v>510</v>
      </c>
      <c r="F2219" s="26">
        <f t="shared" si="1"/>
        <v>2020</v>
      </c>
      <c r="G2219" s="26">
        <f>VLOOKUP(INDIRECT(CHAR(39)&amp;$A2219&amp;CHAR(39)&amp;"!r2c"&amp;$C2219,0),variables,2,0)</f>
        <v>10950</v>
      </c>
      <c r="H2219" s="28" t="str">
        <f t="array" ref="H2219">IF(AND(G2219&gt;=10861,G2219&lt;=10863),TEXT(INDIRECT(CHAR(39)&amp;$A2219&amp;CHAR(39)&amp;"!r"&amp;$B2219&amp;"c"&amp;$C2219,0),"dd-mmm-yyyy"),(INDIRECT(CHAR(39)&amp;$A2219&amp;CHAR(39)&amp;"!r"&amp;$B2219&amp;"c"&amp;$C2219,0)))</f>
        <v/>
      </c>
      <c r="I2219" s="26"/>
      <c r="J2219" s="26"/>
      <c r="K2219" s="26"/>
      <c r="L2219" s="26"/>
      <c r="M2219" s="26"/>
      <c r="N2219" s="26"/>
      <c r="O2219" s="26"/>
      <c r="P2219" s="26"/>
      <c r="Q2219" s="26"/>
      <c r="R2219" s="26"/>
      <c r="S2219" s="26"/>
      <c r="T2219" s="26"/>
      <c r="U2219" s="26"/>
      <c r="V2219" s="26"/>
      <c r="W2219" s="26"/>
      <c r="X2219" s="26"/>
      <c r="Y2219" s="26"/>
      <c r="Z2219" s="26"/>
    </row>
    <row r="2220" ht="13.5" customHeight="1">
      <c r="A2220" s="26" t="s">
        <v>785</v>
      </c>
      <c r="B2220" s="26">
        <f t="shared" si="47"/>
        <v>23</v>
      </c>
      <c r="C2220" s="26">
        <f t="shared" si="11"/>
        <v>35</v>
      </c>
      <c r="D2220" s="26"/>
      <c r="E2220" s="26">
        <f>plan_id</f>
        <v>510</v>
      </c>
      <c r="F2220" s="26">
        <f t="shared" si="1"/>
        <v>2020</v>
      </c>
      <c r="G2220" s="26">
        <f>VLOOKUP(INDIRECT(CHAR(39)&amp;$A2220&amp;CHAR(39)&amp;"!r2c"&amp;$C2220,0),variables,2,0)</f>
        <v>10954</v>
      </c>
      <c r="H2220" s="31">
        <f t="array" ref="H2220">IF(AND(G2220&gt;=10861,G2220&lt;=10863),TEXT(INDIRECT(CHAR(39)&amp;$A2220&amp;CHAR(39)&amp;"!r"&amp;$B2220&amp;"c"&amp;$C2220,0),"dd-mmm-yyyy"),(INDIRECT(CHAR(39)&amp;$A2220&amp;CHAR(39)&amp;"!r"&amp;$B2220&amp;"c"&amp;$C2220,0)))</f>
        <v>0.025</v>
      </c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  <c r="S2220" s="26"/>
      <c r="T2220" s="26"/>
      <c r="U2220" s="26"/>
      <c r="V2220" s="26"/>
      <c r="W2220" s="26"/>
      <c r="X2220" s="26"/>
      <c r="Y2220" s="26"/>
      <c r="Z2220" s="26"/>
    </row>
    <row r="2221" ht="13.5" customHeight="1">
      <c r="A2221" s="26" t="s">
        <v>785</v>
      </c>
      <c r="B2221" s="26">
        <f t="shared" si="47"/>
        <v>23</v>
      </c>
      <c r="C2221" s="26">
        <f t="shared" si="11"/>
        <v>36</v>
      </c>
      <c r="D2221" s="26"/>
      <c r="E2221" s="26">
        <f>plan_id</f>
        <v>510</v>
      </c>
      <c r="F2221" s="26">
        <f t="shared" si="1"/>
        <v>2020</v>
      </c>
      <c r="G2221" s="26">
        <f>VLOOKUP(INDIRECT(CHAR(39)&amp;$A2221&amp;CHAR(39)&amp;"!r2c"&amp;$C2221,0),variables,2,0)</f>
        <v>10955</v>
      </c>
      <c r="H2221" s="31">
        <f t="array" ref="H2221">IF(AND(G2221&gt;=10861,G2221&lt;=10863),TEXT(INDIRECT(CHAR(39)&amp;$A2221&amp;CHAR(39)&amp;"!r"&amp;$B2221&amp;"c"&amp;$C2221,0),"dd-mmm-yyyy"),(INDIRECT(CHAR(39)&amp;$A2221&amp;CHAR(39)&amp;"!r"&amp;$B2221&amp;"c"&amp;$C2221,0)))</f>
        <v>0.07</v>
      </c>
      <c r="I2221" s="26"/>
      <c r="J2221" s="26"/>
      <c r="K2221" s="26"/>
      <c r="L2221" s="26"/>
      <c r="M2221" s="26"/>
      <c r="N2221" s="26"/>
      <c r="O2221" s="26"/>
      <c r="P2221" s="26"/>
      <c r="Q2221" s="26"/>
      <c r="R2221" s="26"/>
      <c r="S2221" s="26"/>
      <c r="T2221" s="26"/>
      <c r="U2221" s="26"/>
      <c r="V2221" s="26"/>
      <c r="W2221" s="26"/>
      <c r="X2221" s="26"/>
      <c r="Y2221" s="26"/>
      <c r="Z2221" s="26"/>
    </row>
    <row r="2222" ht="13.5" customHeight="1">
      <c r="A2222" s="26" t="s">
        <v>785</v>
      </c>
      <c r="B2222" s="26">
        <f t="shared" si="47"/>
        <v>23</v>
      </c>
      <c r="C2222" s="26">
        <f t="shared" si="11"/>
        <v>37</v>
      </c>
      <c r="D2222" s="26"/>
      <c r="E2222" s="26">
        <f>plan_id</f>
        <v>510</v>
      </c>
      <c r="F2222" s="26">
        <f t="shared" si="1"/>
        <v>2020</v>
      </c>
      <c r="G2222" s="26">
        <f>VLOOKUP(INDIRECT(CHAR(39)&amp;$A2222&amp;CHAR(39)&amp;"!r2c"&amp;$C2222,0),variables,2,0)</f>
        <v>10956</v>
      </c>
      <c r="H2222" s="31">
        <f t="array" ref="H2222">IF(AND(G2222&gt;=10861,G2222&lt;=10863),TEXT(INDIRECT(CHAR(39)&amp;$A2222&amp;CHAR(39)&amp;"!r"&amp;$B2222&amp;"c"&amp;$C2222,0),"dd-mmm-yyyy"),(INDIRECT(CHAR(39)&amp;$A2222&amp;CHAR(39)&amp;"!r"&amp;$B2222&amp;"c"&amp;$C2222,0)))</f>
        <v>0.02</v>
      </c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6"/>
      <c r="T2222" s="26"/>
      <c r="U2222" s="26"/>
      <c r="V2222" s="26"/>
      <c r="W2222" s="26"/>
      <c r="X2222" s="26"/>
      <c r="Y2222" s="26"/>
      <c r="Z2222" s="26"/>
    </row>
    <row r="2223" ht="13.5" customHeight="1">
      <c r="A2223" s="26" t="s">
        <v>785</v>
      </c>
      <c r="B2223" s="26">
        <f t="shared" si="47"/>
        <v>23</v>
      </c>
      <c r="C2223" s="26">
        <f t="shared" si="11"/>
        <v>38</v>
      </c>
      <c r="D2223" s="26"/>
      <c r="E2223" s="26">
        <f>plan_id</f>
        <v>510</v>
      </c>
      <c r="F2223" s="26">
        <f t="shared" si="1"/>
        <v>2020</v>
      </c>
      <c r="G2223" s="26">
        <f>VLOOKUP(INDIRECT(CHAR(39)&amp;$A2223&amp;CHAR(39)&amp;"!r2c"&amp;$C2223,0),variables,2,0)</f>
        <v>10959</v>
      </c>
      <c r="H2223" s="28" t="str">
        <f t="array" ref="H2223">IF(AND(G2223&gt;=10861,G2223&lt;=10863),TEXT(INDIRECT(CHAR(39)&amp;$A2223&amp;CHAR(39)&amp;"!r"&amp;$B2223&amp;"c"&amp;$C2223,0),"dd-mmm-yyyy"),(INDIRECT(CHAR(39)&amp;$A2223&amp;CHAR(39)&amp;"!r"&amp;$B2223&amp;"c"&amp;$C2223,0)))</f>
        <v>4.00%-9.50% Approximately: 4.94%</v>
      </c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  <c r="T2223" s="26"/>
      <c r="U2223" s="26"/>
      <c r="V2223" s="26"/>
      <c r="W2223" s="26"/>
      <c r="X2223" s="26"/>
      <c r="Y2223" s="26"/>
      <c r="Z2223" s="26"/>
    </row>
    <row r="2224" ht="13.5" customHeight="1">
      <c r="A2224" s="26" t="s">
        <v>785</v>
      </c>
      <c r="B2224" s="26">
        <f t="shared" si="47"/>
        <v>23</v>
      </c>
      <c r="C2224" s="26">
        <f t="shared" si="11"/>
        <v>39</v>
      </c>
      <c r="D2224" s="26"/>
      <c r="E2224" s="26">
        <f>plan_id</f>
        <v>510</v>
      </c>
      <c r="F2224" s="26">
        <f t="shared" si="1"/>
        <v>2020</v>
      </c>
      <c r="G2224" s="26">
        <f>VLOOKUP(INDIRECT(CHAR(39)&amp;$A2224&amp;CHAR(39)&amp;"!r2c"&amp;$C2224,0),variables,2,0)</f>
        <v>10962</v>
      </c>
      <c r="H2224" s="28" t="str">
        <f t="array" ref="H2224">IF(AND(G2224&gt;=10861,G2224&lt;=10863),TEXT(INDIRECT(CHAR(39)&amp;$A2224&amp;CHAR(39)&amp;"!r"&amp;$B2224&amp;"c"&amp;$C2224,0),"dd-mmm-yyyy"),(INDIRECT(CHAR(39)&amp;$A2224&amp;CHAR(39)&amp;"!r"&amp;$B2224&amp;"c"&amp;$C2224,0)))</f>
        <v>Pg.No 114</v>
      </c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6"/>
      <c r="T2224" s="26"/>
      <c r="U2224" s="26"/>
      <c r="V2224" s="26"/>
      <c r="W2224" s="26"/>
      <c r="X2224" s="26"/>
      <c r="Y2224" s="26"/>
      <c r="Z2224" s="26"/>
    </row>
    <row r="2225" ht="13.5" customHeight="1">
      <c r="A2225" s="26" t="s">
        <v>785</v>
      </c>
      <c r="B2225" s="26">
        <f t="shared" si="47"/>
        <v>23</v>
      </c>
      <c r="C2225" s="26">
        <f t="shared" si="11"/>
        <v>40</v>
      </c>
      <c r="D2225" s="26"/>
      <c r="E2225" s="26">
        <f>plan_id</f>
        <v>510</v>
      </c>
      <c r="F2225" s="26">
        <f t="shared" si="1"/>
        <v>2020</v>
      </c>
      <c r="G2225" s="26">
        <f>VLOOKUP(INDIRECT(CHAR(39)&amp;$A2225&amp;CHAR(39)&amp;"!r2c"&amp;$C2225,0),variables,2,0)</f>
        <v>10964</v>
      </c>
      <c r="H2225" s="28" t="str">
        <f t="array" ref="H2225">IF(AND(G2225&gt;=10861,G2225&lt;=10863),TEXT(INDIRECT(CHAR(39)&amp;$A2225&amp;CHAR(39)&amp;"!r"&amp;$B2225&amp;"c"&amp;$C2225,0),"dd-mmm-yyyy"),(INDIRECT(CHAR(39)&amp;$A2225&amp;CHAR(39)&amp;"!r"&amp;$B2225&amp;"c"&amp;$C2225,0)))</f>
        <v>Pg.No 114,115</v>
      </c>
      <c r="I2225" s="26"/>
      <c r="J2225" s="26"/>
      <c r="K2225" s="26"/>
      <c r="L2225" s="26"/>
      <c r="M2225" s="26"/>
      <c r="N2225" s="26"/>
      <c r="O2225" s="26"/>
      <c r="P2225" s="26"/>
      <c r="Q2225" s="26"/>
      <c r="R2225" s="26"/>
      <c r="S2225" s="26"/>
      <c r="T2225" s="26"/>
      <c r="U2225" s="26"/>
      <c r="V2225" s="26"/>
      <c r="W2225" s="26"/>
      <c r="X2225" s="26"/>
      <c r="Y2225" s="26"/>
      <c r="Z2225" s="26"/>
    </row>
    <row r="2226" ht="13.5" customHeight="1">
      <c r="A2226" s="26" t="s">
        <v>785</v>
      </c>
      <c r="B2226" s="26">
        <f t="shared" si="47"/>
        <v>23</v>
      </c>
      <c r="C2226" s="26">
        <f t="shared" si="11"/>
        <v>41</v>
      </c>
      <c r="D2226" s="26"/>
      <c r="E2226" s="26">
        <f>plan_id</f>
        <v>510</v>
      </c>
      <c r="F2226" s="26">
        <f t="shared" si="1"/>
        <v>2020</v>
      </c>
      <c r="G2226" s="26">
        <f>VLOOKUP(INDIRECT(CHAR(39)&amp;$A2226&amp;CHAR(39)&amp;"!r2c"&amp;$C2226,0),variables,2,0)</f>
        <v>10967</v>
      </c>
      <c r="H2226" s="28" t="str">
        <f t="array" ref="H2226">IF(AND(G2226&gt;=10861,G2226&lt;=10863),TEXT(INDIRECT(CHAR(39)&amp;$A2226&amp;CHAR(39)&amp;"!r"&amp;$B2226&amp;"c"&amp;$C2226,0),"dd-mmm-yyyy"),(INDIRECT(CHAR(39)&amp;$A2226&amp;CHAR(39)&amp;"!r"&amp;$B2226&amp;"c"&amp;$C2226,0)))</f>
        <v>RP-2014</v>
      </c>
      <c r="I2226" s="26"/>
      <c r="J2226" s="26"/>
      <c r="K2226" s="26"/>
      <c r="L2226" s="26"/>
      <c r="M2226" s="26"/>
      <c r="N2226" s="26"/>
      <c r="O2226" s="26"/>
      <c r="P2226" s="26"/>
      <c r="Q2226" s="26"/>
      <c r="R2226" s="26"/>
      <c r="S2226" s="26"/>
      <c r="T2226" s="26"/>
      <c r="U2226" s="26"/>
      <c r="V2226" s="26"/>
      <c r="W2226" s="26"/>
      <c r="X2226" s="26"/>
      <c r="Y2226" s="26"/>
      <c r="Z2226" s="26"/>
    </row>
    <row r="2227" ht="13.5" customHeight="1">
      <c r="A2227" s="26" t="s">
        <v>785</v>
      </c>
      <c r="B2227" s="26">
        <f t="shared" si="47"/>
        <v>23</v>
      </c>
      <c r="C2227" s="26">
        <f t="shared" si="11"/>
        <v>42</v>
      </c>
      <c r="D2227" s="26"/>
      <c r="E2227" s="26">
        <f>plan_id</f>
        <v>510</v>
      </c>
      <c r="F2227" s="26">
        <f t="shared" si="1"/>
        <v>2020</v>
      </c>
      <c r="G2227" s="26">
        <f>VLOOKUP(INDIRECT(CHAR(39)&amp;$A2227&amp;CHAR(39)&amp;"!r2c"&amp;$C2227,0),variables,2,0)</f>
        <v>10968</v>
      </c>
      <c r="H2227" s="28">
        <f t="array" ref="H2227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  <c r="S2227" s="26"/>
      <c r="T2227" s="26"/>
      <c r="U2227" s="26"/>
      <c r="V2227" s="26"/>
      <c r="W2227" s="26"/>
      <c r="X2227" s="26"/>
      <c r="Y2227" s="26"/>
      <c r="Z2227" s="26"/>
    </row>
    <row r="2228" ht="13.5" customHeight="1">
      <c r="A2228" s="26" t="s">
        <v>785</v>
      </c>
      <c r="B2228" s="26">
        <f t="shared" si="47"/>
        <v>23</v>
      </c>
      <c r="C2228" s="26">
        <f t="shared" si="11"/>
        <v>43</v>
      </c>
      <c r="D2228" s="26"/>
      <c r="E2228" s="26">
        <f>plan_id</f>
        <v>510</v>
      </c>
      <c r="F2228" s="26">
        <f t="shared" si="1"/>
        <v>2020</v>
      </c>
      <c r="G2228" s="26">
        <f>VLOOKUP(INDIRECT(CHAR(39)&amp;$A2228&amp;CHAR(39)&amp;"!r2c"&amp;$C2228,0),variables,2,0)</f>
        <v>10969</v>
      </c>
      <c r="H2228" s="28" t="str">
        <f t="array" ref="H2228">IF(AND(G2228&gt;=10861,G2228&lt;=10863),TEXT(INDIRECT(CHAR(39)&amp;$A2228&amp;CHAR(39)&amp;"!r"&amp;$B2228&amp;"c"&amp;$C2228,0),"dd-mmm-yyyy"),(INDIRECT(CHAR(39)&amp;$A2228&amp;CHAR(39)&amp;"!r"&amp;$B2228&amp;"c"&amp;$C2228,0)))</f>
        <v>Scale MP-2017</v>
      </c>
      <c r="I2228" s="26"/>
      <c r="J2228" s="26"/>
      <c r="K2228" s="26"/>
      <c r="L2228" s="26"/>
      <c r="M2228" s="26"/>
      <c r="N2228" s="26"/>
      <c r="O2228" s="26"/>
      <c r="P2228" s="26"/>
      <c r="Q2228" s="26"/>
      <c r="R2228" s="26"/>
      <c r="S2228" s="26"/>
      <c r="T2228" s="26"/>
      <c r="U2228" s="26"/>
      <c r="V2228" s="26"/>
      <c r="W2228" s="26"/>
      <c r="X2228" s="26"/>
      <c r="Y2228" s="26"/>
      <c r="Z2228" s="26"/>
    </row>
    <row r="2229" ht="13.5" customHeight="1">
      <c r="A2229" s="26" t="s">
        <v>785</v>
      </c>
      <c r="B2229" s="26">
        <f t="shared" si="47"/>
        <v>23</v>
      </c>
      <c r="C2229" s="26">
        <f t="shared" si="11"/>
        <v>44</v>
      </c>
      <c r="D2229" s="26"/>
      <c r="E2229" s="26">
        <f>plan_id</f>
        <v>510</v>
      </c>
      <c r="F2229" s="26">
        <f t="shared" si="1"/>
        <v>2020</v>
      </c>
      <c r="G2229" s="26">
        <f>VLOOKUP(INDIRECT(CHAR(39)&amp;$A2229&amp;CHAR(39)&amp;"!r2c"&amp;$C2229,0),variables,2,0)</f>
        <v>10970</v>
      </c>
      <c r="H2229" s="28" t="str">
        <f t="array" ref="H2229">IF(AND(G2229&gt;=10861,G2229&lt;=10863),TEXT(INDIRECT(CHAR(39)&amp;$A2229&amp;CHAR(39)&amp;"!r"&amp;$B2229&amp;"c"&amp;$C2229,0),"dd-mmm-yyyy"),(INDIRECT(CHAR(39)&amp;$A2229&amp;CHAR(39)&amp;"!r"&amp;$B2229&amp;"c"&amp;$C2229,0)))</f>
        <v/>
      </c>
      <c r="I2229" s="26"/>
      <c r="J2229" s="26"/>
      <c r="K2229" s="26"/>
      <c r="L2229" s="26"/>
      <c r="M2229" s="26"/>
      <c r="N2229" s="26"/>
      <c r="O2229" s="26"/>
      <c r="P2229" s="26"/>
      <c r="Q2229" s="26"/>
      <c r="R2229" s="26"/>
      <c r="S2229" s="26"/>
      <c r="T2229" s="26"/>
      <c r="U2229" s="26"/>
      <c r="V2229" s="26"/>
      <c r="W2229" s="26"/>
      <c r="X2229" s="26"/>
      <c r="Y2229" s="26"/>
      <c r="Z2229" s="26"/>
    </row>
    <row r="2230" ht="13.5" customHeight="1">
      <c r="A2230" s="26" t="s">
        <v>785</v>
      </c>
      <c r="B2230" s="26">
        <f t="shared" si="47"/>
        <v>23</v>
      </c>
      <c r="C2230" s="26">
        <f t="shared" si="11"/>
        <v>45</v>
      </c>
      <c r="D2230" s="26"/>
      <c r="E2230" s="26">
        <f>plan_id</f>
        <v>510</v>
      </c>
      <c r="F2230" s="26">
        <f t="shared" si="1"/>
        <v>2020</v>
      </c>
      <c r="G2230" s="26">
        <f>VLOOKUP(INDIRECT(CHAR(39)&amp;$A2230&amp;CHAR(39)&amp;"!r2c"&amp;$C2230,0),variables,2,0)</f>
        <v>10971</v>
      </c>
      <c r="H2230" s="28" t="str">
        <f t="array" ref="H2230">IF(AND(G2230&gt;=10861,G2230&lt;=10863),TEXT(INDIRECT(CHAR(39)&amp;$A2230&amp;CHAR(39)&amp;"!r"&amp;$B2230&amp;"c"&amp;$C2230,0),"dd-mmm-yyyy"),(INDIRECT(CHAR(39)&amp;$A2230&amp;CHAR(39)&amp;"!r"&amp;$B2230&amp;"c"&amp;$C2230,0)))</f>
        <v/>
      </c>
      <c r="I2230" s="26"/>
      <c r="J2230" s="26"/>
      <c r="K2230" s="26"/>
      <c r="L2230" s="26"/>
      <c r="M2230" s="26"/>
      <c r="N2230" s="26"/>
      <c r="O2230" s="26"/>
      <c r="P2230" s="26"/>
      <c r="Q2230" s="26"/>
      <c r="R2230" s="26"/>
      <c r="S2230" s="26"/>
      <c r="T2230" s="26"/>
      <c r="U2230" s="26"/>
      <c r="V2230" s="26"/>
      <c r="W2230" s="26"/>
      <c r="X2230" s="26"/>
      <c r="Y2230" s="26"/>
      <c r="Z2230" s="26"/>
    </row>
    <row r="2231" ht="13.5" customHeight="1">
      <c r="A2231" s="26" t="s">
        <v>785</v>
      </c>
      <c r="B2231" s="26">
        <f t="shared" si="47"/>
        <v>23</v>
      </c>
      <c r="C2231" s="26">
        <f t="shared" si="11"/>
        <v>46</v>
      </c>
      <c r="D2231" s="26"/>
      <c r="E2231" s="26">
        <f>plan_id</f>
        <v>510</v>
      </c>
      <c r="F2231" s="26">
        <f t="shared" si="1"/>
        <v>2020</v>
      </c>
      <c r="G2231" s="26">
        <f>VLOOKUP(INDIRECT(CHAR(39)&amp;$A2231&amp;CHAR(39)&amp;"!r2c"&amp;$C2231,0),variables,2,0)</f>
        <v>10972</v>
      </c>
      <c r="H2231" s="28" t="str">
        <f t="array" ref="H2231">IF(AND(G2231&gt;=10861,G2231&lt;=10863),TEXT(INDIRECT(CHAR(39)&amp;$A2231&amp;CHAR(39)&amp;"!r"&amp;$B2231&amp;"c"&amp;$C2231,0),"dd-mmm-yyyy"),(INDIRECT(CHAR(39)&amp;$A2231&amp;CHAR(39)&amp;"!r"&amp;$B2231&amp;"c"&amp;$C2231,0)))</f>
        <v>Layered</v>
      </c>
      <c r="I2231" s="26"/>
      <c r="J2231" s="26"/>
      <c r="K2231" s="26"/>
      <c r="L2231" s="26"/>
      <c r="M2231" s="26"/>
      <c r="N2231" s="26"/>
      <c r="O2231" s="26"/>
      <c r="P2231" s="26"/>
      <c r="Q2231" s="26"/>
      <c r="R2231" s="26"/>
      <c r="S2231" s="26"/>
      <c r="T2231" s="26"/>
      <c r="U2231" s="26"/>
      <c r="V2231" s="26"/>
      <c r="W2231" s="26"/>
      <c r="X2231" s="26"/>
      <c r="Y2231" s="26"/>
      <c r="Z2231" s="26"/>
    </row>
    <row r="2232" ht="13.5" customHeight="1">
      <c r="A2232" s="26" t="s">
        <v>785</v>
      </c>
      <c r="B2232" s="26">
        <f t="shared" si="47"/>
        <v>23</v>
      </c>
      <c r="C2232" s="26">
        <f t="shared" si="11"/>
        <v>47</v>
      </c>
      <c r="D2232" s="26"/>
      <c r="E2232" s="26">
        <f>plan_id</f>
        <v>510</v>
      </c>
      <c r="F2232" s="26">
        <f t="shared" si="1"/>
        <v>2020</v>
      </c>
      <c r="G2232" s="26">
        <f>VLOOKUP(INDIRECT(CHAR(39)&amp;$A2232&amp;CHAR(39)&amp;"!r2c"&amp;$C2232,0),variables,2,0)</f>
        <v>10973</v>
      </c>
      <c r="H2232" s="28" t="str">
        <f t="array" ref="H2232">IF(AND(G2232&gt;=10861,G2232&lt;=10863),TEXT(INDIRECT(CHAR(39)&amp;$A2232&amp;CHAR(39)&amp;"!r"&amp;$B2232&amp;"c"&amp;$C2232,0),"dd-mmm-yyyy"),(INDIRECT(CHAR(39)&amp;$A2232&amp;CHAR(39)&amp;"!r"&amp;$B2232&amp;"c"&amp;$C2232,0)))</f>
        <v>20 Years</v>
      </c>
      <c r="I2232" s="26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6"/>
      <c r="V2232" s="26"/>
      <c r="W2232" s="26"/>
      <c r="X2232" s="26"/>
      <c r="Y2232" s="26"/>
      <c r="Z2232" s="26"/>
    </row>
    <row r="2233" ht="13.5" customHeight="1">
      <c r="A2233" s="26" t="s">
        <v>785</v>
      </c>
      <c r="B2233" s="26">
        <f t="shared" si="47"/>
        <v>23</v>
      </c>
      <c r="C2233" s="26">
        <f t="shared" si="11"/>
        <v>48</v>
      </c>
      <c r="D2233" s="26"/>
      <c r="E2233" s="26">
        <f>plan_id</f>
        <v>510</v>
      </c>
      <c r="F2233" s="26">
        <f t="shared" si="1"/>
        <v>2020</v>
      </c>
      <c r="G2233" s="26">
        <f>VLOOKUP(INDIRECT(CHAR(39)&amp;$A2233&amp;CHAR(39)&amp;"!r2c"&amp;$C2233,0),variables,2,0)</f>
        <v>10975</v>
      </c>
      <c r="H2233" s="28" t="str">
        <f t="array" ref="H2233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26"/>
      <c r="J2233" s="26"/>
      <c r="K2233" s="26"/>
      <c r="L2233" s="26"/>
      <c r="M2233" s="26"/>
      <c r="N2233" s="26"/>
      <c r="O2233" s="26"/>
      <c r="P2233" s="26"/>
      <c r="Q2233" s="26"/>
      <c r="R2233" s="26"/>
      <c r="S2233" s="26"/>
      <c r="T2233" s="26"/>
      <c r="U2233" s="26"/>
      <c r="V2233" s="26"/>
      <c r="W2233" s="26"/>
      <c r="X2233" s="26"/>
      <c r="Y2233" s="26"/>
      <c r="Z2233" s="26"/>
    </row>
    <row r="2234" ht="13.5" customHeight="1">
      <c r="A2234" s="26" t="s">
        <v>785</v>
      </c>
      <c r="B2234" s="26">
        <f t="shared" si="47"/>
        <v>23</v>
      </c>
      <c r="C2234" s="26">
        <f t="shared" si="11"/>
        <v>49</v>
      </c>
      <c r="D2234" s="26"/>
      <c r="E2234" s="26">
        <f>plan_id</f>
        <v>510</v>
      </c>
      <c r="F2234" s="26">
        <f t="shared" si="1"/>
        <v>2020</v>
      </c>
      <c r="G2234" s="26">
        <f>VLOOKUP(INDIRECT(CHAR(39)&amp;$A2234&amp;CHAR(39)&amp;"!r2c"&amp;$C2234,0),variables,2,0)</f>
        <v>10976</v>
      </c>
      <c r="H2234" s="31">
        <f t="array" ref="H2234">IF(AND(G2234&gt;=10861,G2234&lt;=10863),TEXT(INDIRECT(CHAR(39)&amp;$A2234&amp;CHAR(39)&amp;"!r"&amp;$B2234&amp;"c"&amp;$C2234,0),"dd-mmm-yyyy"),(INDIRECT(CHAR(39)&amp;$A2234&amp;CHAR(39)&amp;"!r"&amp;$B2234&amp;"c"&amp;$C2234,0)))</f>
        <v>0.07</v>
      </c>
      <c r="I2234" s="26"/>
      <c r="J2234" s="26"/>
      <c r="K2234" s="26"/>
      <c r="L2234" s="26"/>
      <c r="M2234" s="26"/>
      <c r="N2234" s="26"/>
      <c r="O2234" s="26"/>
      <c r="P2234" s="26"/>
      <c r="Q2234" s="26"/>
      <c r="R2234" s="26"/>
      <c r="S2234" s="26"/>
      <c r="T2234" s="26"/>
      <c r="U2234" s="26"/>
      <c r="V2234" s="26"/>
      <c r="W2234" s="26"/>
      <c r="X2234" s="26"/>
      <c r="Y2234" s="26"/>
      <c r="Z2234" s="26"/>
    </row>
    <row r="2235" ht="13.5" customHeight="1">
      <c r="A2235" s="26" t="s">
        <v>785</v>
      </c>
      <c r="B2235" s="26">
        <f t="shared" si="47"/>
        <v>23</v>
      </c>
      <c r="C2235" s="26">
        <f t="shared" si="11"/>
        <v>50</v>
      </c>
      <c r="D2235" s="26"/>
      <c r="E2235" s="26">
        <f>plan_id</f>
        <v>510</v>
      </c>
      <c r="F2235" s="26">
        <f t="shared" si="1"/>
        <v>2020</v>
      </c>
      <c r="G2235" s="26">
        <f>VLOOKUP(INDIRECT(CHAR(39)&amp;$A2235&amp;CHAR(39)&amp;"!r2c"&amp;$C2235,0),variables,2,0)</f>
        <v>10977</v>
      </c>
      <c r="H2235" s="28" t="str">
        <f t="array" ref="H2235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26"/>
      <c r="J2235" s="26"/>
      <c r="K2235" s="26"/>
      <c r="L2235" s="26"/>
      <c r="M2235" s="26"/>
      <c r="N2235" s="26"/>
      <c r="O2235" s="26"/>
      <c r="P2235" s="26"/>
      <c r="Q2235" s="26"/>
      <c r="R2235" s="26"/>
      <c r="S2235" s="26"/>
      <c r="T2235" s="26"/>
      <c r="U2235" s="26"/>
      <c r="V2235" s="26"/>
      <c r="W2235" s="26"/>
      <c r="X2235" s="26"/>
      <c r="Y2235" s="26"/>
      <c r="Z2235" s="26"/>
    </row>
    <row r="2236" ht="13.5" customHeight="1">
      <c r="A2236" s="26" t="s">
        <v>785</v>
      </c>
      <c r="B2236" s="26">
        <f t="shared" si="47"/>
        <v>23</v>
      </c>
      <c r="C2236" s="26">
        <f t="shared" si="11"/>
        <v>51</v>
      </c>
      <c r="D2236" s="26"/>
      <c r="E2236" s="26">
        <f>plan_id</f>
        <v>510</v>
      </c>
      <c r="F2236" s="26">
        <f t="shared" si="1"/>
        <v>2020</v>
      </c>
      <c r="G2236" s="26">
        <f>VLOOKUP(INDIRECT(CHAR(39)&amp;$A2236&amp;CHAR(39)&amp;"!r2c"&amp;$C2236,0),variables,2,0)</f>
        <v>10978</v>
      </c>
      <c r="H2236" s="31">
        <f t="array" ref="H2236">IF(AND(G2236&gt;=10861,G2236&lt;=10863),TEXT(INDIRECT(CHAR(39)&amp;$A2236&amp;CHAR(39)&amp;"!r"&amp;$B2236&amp;"c"&amp;$C2236,0),"dd-mmm-yyyy"),(INDIRECT(CHAR(39)&amp;$A2236&amp;CHAR(39)&amp;"!r"&amp;$B2236&amp;"c"&amp;$C2236,0)))</f>
        <v>0.07</v>
      </c>
      <c r="I2236" s="26"/>
      <c r="J2236" s="26"/>
      <c r="K2236" s="26"/>
      <c r="L2236" s="26"/>
      <c r="M2236" s="26"/>
      <c r="N2236" s="26"/>
      <c r="O2236" s="26"/>
      <c r="P2236" s="26"/>
      <c r="Q2236" s="26"/>
      <c r="R2236" s="26"/>
      <c r="S2236" s="26"/>
      <c r="T2236" s="26"/>
      <c r="U2236" s="26"/>
      <c r="V2236" s="26"/>
      <c r="W2236" s="26"/>
      <c r="X2236" s="26"/>
      <c r="Y2236" s="26"/>
      <c r="Z2236" s="26"/>
    </row>
    <row r="2237" ht="13.5" customHeight="1">
      <c r="A2237" s="26" t="s">
        <v>785</v>
      </c>
      <c r="B2237" s="26">
        <f t="shared" si="47"/>
        <v>23</v>
      </c>
      <c r="C2237" s="26">
        <f t="shared" si="11"/>
        <v>52</v>
      </c>
      <c r="D2237" s="26"/>
      <c r="E2237" s="26">
        <f>plan_id</f>
        <v>510</v>
      </c>
      <c r="F2237" s="26">
        <f t="shared" si="1"/>
        <v>2020</v>
      </c>
      <c r="G2237" s="26">
        <f>VLOOKUP(INDIRECT(CHAR(39)&amp;$A2237&amp;CHAR(39)&amp;"!r2c"&amp;$C2237,0),variables,2,0)</f>
        <v>10979</v>
      </c>
      <c r="H2237" s="28" t="str">
        <f t="array" ref="H2237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26"/>
      <c r="J2237" s="26"/>
      <c r="K2237" s="26"/>
      <c r="L2237" s="26"/>
      <c r="M2237" s="26"/>
      <c r="N2237" s="26"/>
      <c r="O2237" s="26"/>
      <c r="P2237" s="26"/>
      <c r="Q2237" s="26"/>
      <c r="R2237" s="26"/>
      <c r="S2237" s="26"/>
      <c r="T2237" s="26"/>
      <c r="U2237" s="26"/>
      <c r="V2237" s="26"/>
      <c r="W2237" s="26"/>
      <c r="X2237" s="26"/>
      <c r="Y2237" s="26"/>
      <c r="Z2237" s="26"/>
    </row>
    <row r="2238" ht="13.5" customHeight="1">
      <c r="A2238" s="26" t="s">
        <v>785</v>
      </c>
      <c r="B2238" s="26">
        <f t="shared" si="47"/>
        <v>23</v>
      </c>
      <c r="C2238" s="26">
        <f t="shared" si="11"/>
        <v>53</v>
      </c>
      <c r="D2238" s="26"/>
      <c r="E2238" s="26">
        <f>plan_id</f>
        <v>510</v>
      </c>
      <c r="F2238" s="26">
        <f t="shared" si="1"/>
        <v>2020</v>
      </c>
      <c r="G2238" s="26">
        <f>VLOOKUP(INDIRECT(CHAR(39)&amp;$A2238&amp;CHAR(39)&amp;"!r2c"&amp;$C2238,0),variables,2,0)</f>
        <v>10980</v>
      </c>
      <c r="H2238" s="31">
        <f t="array" ref="H2238">IF(AND(G2238&gt;=10861,G2238&lt;=10863),TEXT(INDIRECT(CHAR(39)&amp;$A2238&amp;CHAR(39)&amp;"!r"&amp;$B2238&amp;"c"&amp;$C2238,0),"dd-mmm-yyyy"),(INDIRECT(CHAR(39)&amp;$A2238&amp;CHAR(39)&amp;"!r"&amp;$B2238&amp;"c"&amp;$C2238,0)))</f>
        <v>0.0516</v>
      </c>
      <c r="I2238" s="26"/>
      <c r="J2238" s="26"/>
      <c r="K2238" s="26"/>
      <c r="L2238" s="26"/>
      <c r="M2238" s="26"/>
      <c r="N2238" s="26"/>
      <c r="O2238" s="26"/>
      <c r="P2238" s="26"/>
      <c r="Q2238" s="26"/>
      <c r="R2238" s="26"/>
      <c r="S2238" s="26"/>
      <c r="T2238" s="26"/>
      <c r="U2238" s="26"/>
      <c r="V2238" s="26"/>
      <c r="W2238" s="26"/>
      <c r="X2238" s="26"/>
      <c r="Y2238" s="26"/>
      <c r="Z2238" s="26"/>
    </row>
    <row r="2239" ht="13.5" customHeight="1">
      <c r="A2239" s="26" t="s">
        <v>785</v>
      </c>
      <c r="B2239" s="26">
        <f t="shared" si="47"/>
        <v>23</v>
      </c>
      <c r="C2239" s="26">
        <f t="shared" si="11"/>
        <v>54</v>
      </c>
      <c r="D2239" s="26"/>
      <c r="E2239" s="26">
        <f>plan_id</f>
        <v>510</v>
      </c>
      <c r="F2239" s="26">
        <f t="shared" si="1"/>
        <v>2020</v>
      </c>
      <c r="G2239" s="26">
        <f>VLOOKUP(INDIRECT(CHAR(39)&amp;$A2239&amp;CHAR(39)&amp;"!r2c"&amp;$C2239,0),variables,2,0)</f>
        <v>10981</v>
      </c>
      <c r="H2239" s="31">
        <f t="array" ref="H2239">IF(AND(G2239&gt;=10861,G2239&lt;=10863),TEXT(INDIRECT(CHAR(39)&amp;$A2239&amp;CHAR(39)&amp;"!r"&amp;$B2239&amp;"c"&amp;$C2239,0),"dd-mmm-yyyy"),(INDIRECT(CHAR(39)&amp;$A2239&amp;CHAR(39)&amp;"!r"&amp;$B2239&amp;"c"&amp;$C2239,0)))</f>
        <v>0.0052</v>
      </c>
      <c r="I2239" s="26"/>
      <c r="J2239" s="26"/>
      <c r="K2239" s="26"/>
      <c r="L2239" s="26"/>
      <c r="M2239" s="26"/>
      <c r="N2239" s="26"/>
      <c r="O2239" s="26"/>
      <c r="P2239" s="26"/>
      <c r="Q2239" s="26"/>
      <c r="R2239" s="26"/>
      <c r="S2239" s="26"/>
      <c r="T2239" s="26"/>
      <c r="U2239" s="26"/>
      <c r="V2239" s="26"/>
      <c r="W2239" s="26"/>
      <c r="X2239" s="26"/>
      <c r="Y2239" s="26"/>
      <c r="Z2239" s="26"/>
    </row>
    <row r="2240" ht="13.5" customHeight="1">
      <c r="A2240" s="26" t="s">
        <v>785</v>
      </c>
      <c r="B2240" s="26">
        <f t="shared" si="47"/>
        <v>23</v>
      </c>
      <c r="C2240" s="26">
        <f t="shared" si="11"/>
        <v>55</v>
      </c>
      <c r="D2240" s="26"/>
      <c r="E2240" s="26">
        <f>plan_id</f>
        <v>510</v>
      </c>
      <c r="F2240" s="26">
        <f t="shared" si="1"/>
        <v>2020</v>
      </c>
      <c r="G2240" s="26">
        <f>VLOOKUP(INDIRECT(CHAR(39)&amp;$A2240&amp;CHAR(39)&amp;"!r2c"&amp;$C2240,0),variables,2,0)</f>
        <v>10706</v>
      </c>
      <c r="H2240" s="31">
        <f t="array" ref="H2240">IF(AND(G2240&gt;=10861,G2240&lt;=10863),TEXT(INDIRECT(CHAR(39)&amp;$A2240&amp;CHAR(39)&amp;"!r"&amp;$B2240&amp;"c"&amp;$C2240,0),"dd-mmm-yyyy"),(INDIRECT(CHAR(39)&amp;$A2240&amp;CHAR(39)&amp;"!r"&amp;$B2240&amp;"c"&amp;$C2240,0)))</f>
        <v>0.0004389892626</v>
      </c>
      <c r="I2240" s="26"/>
      <c r="J2240" s="26"/>
      <c r="K2240" s="26"/>
      <c r="L2240" s="26"/>
      <c r="M2240" s="26"/>
      <c r="N2240" s="26"/>
      <c r="O2240" s="26"/>
      <c r="P2240" s="26"/>
      <c r="Q2240" s="26"/>
      <c r="R2240" s="26"/>
      <c r="S2240" s="26"/>
      <c r="T2240" s="26"/>
      <c r="U2240" s="26"/>
      <c r="V2240" s="26"/>
      <c r="W2240" s="26"/>
      <c r="X2240" s="26"/>
      <c r="Y2240" s="26"/>
      <c r="Z2240" s="26"/>
    </row>
    <row r="2241" ht="13.5" customHeight="1">
      <c r="A2241" s="26" t="s">
        <v>785</v>
      </c>
      <c r="B2241" s="26">
        <f t="shared" si="47"/>
        <v>23</v>
      </c>
      <c r="C2241" s="26">
        <f t="shared" si="11"/>
        <v>56</v>
      </c>
      <c r="D2241" s="26"/>
      <c r="E2241" s="26">
        <f>plan_id</f>
        <v>510</v>
      </c>
      <c r="F2241" s="26">
        <f t="shared" si="1"/>
        <v>2020</v>
      </c>
      <c r="G2241" s="26">
        <f>VLOOKUP(INDIRECT(CHAR(39)&amp;$A2241&amp;CHAR(39)&amp;"!r2c"&amp;$C2241,0),variables,2,0)</f>
        <v>10983</v>
      </c>
      <c r="H2241" s="28" t="str">
        <f t="array" ref="H224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26"/>
      <c r="J2241" s="26"/>
      <c r="K2241" s="26"/>
      <c r="L2241" s="26"/>
      <c r="M2241" s="26"/>
      <c r="N2241" s="26"/>
      <c r="O2241" s="26"/>
      <c r="P2241" s="26"/>
      <c r="Q2241" s="26"/>
      <c r="R2241" s="26"/>
      <c r="S2241" s="26"/>
      <c r="T2241" s="26"/>
      <c r="U2241" s="26"/>
      <c r="V2241" s="26"/>
      <c r="W2241" s="26"/>
      <c r="X2241" s="26"/>
      <c r="Y2241" s="26"/>
      <c r="Z2241" s="26"/>
    </row>
    <row r="2242" ht="13.5" customHeight="1">
      <c r="A2242" s="26" t="s">
        <v>785</v>
      </c>
      <c r="B2242" s="26">
        <f t="shared" si="47"/>
        <v>23</v>
      </c>
      <c r="C2242" s="26">
        <f t="shared" si="11"/>
        <v>57</v>
      </c>
      <c r="D2242" s="26"/>
      <c r="E2242" s="26">
        <f>plan_id</f>
        <v>510</v>
      </c>
      <c r="F2242" s="26">
        <f t="shared" si="1"/>
        <v>2020</v>
      </c>
      <c r="G2242" s="26">
        <f>VLOOKUP(INDIRECT(CHAR(39)&amp;$A2242&amp;CHAR(39)&amp;"!r2c"&amp;$C2242,0),variables,2,0)</f>
        <v>10989</v>
      </c>
      <c r="H2242" s="29">
        <f t="array" ref="H2242">IF(AND(G2242&gt;=10861,G2242&lt;=10863),TEXT(INDIRECT(CHAR(39)&amp;$A2242&amp;CHAR(39)&amp;"!r"&amp;$B2242&amp;"c"&amp;$C2242,0),"dd-mmm-yyyy"),(INDIRECT(CHAR(39)&amp;$A2242&amp;CHAR(39)&amp;"!r"&amp;$B2242&amp;"c"&amp;$C2242,0)))</f>
        <v>54890976000</v>
      </c>
      <c r="I2242" s="26"/>
      <c r="J2242" s="26"/>
      <c r="K2242" s="26"/>
      <c r="L2242" s="26"/>
      <c r="M2242" s="26"/>
      <c r="N2242" s="26"/>
      <c r="O2242" s="26"/>
      <c r="P2242" s="26"/>
      <c r="Q2242" s="26"/>
      <c r="R2242" s="26"/>
      <c r="S2242" s="26"/>
      <c r="T2242" s="26"/>
      <c r="U2242" s="26"/>
      <c r="V2242" s="26"/>
      <c r="W2242" s="26"/>
      <c r="X2242" s="26"/>
      <c r="Y2242" s="26"/>
      <c r="Z2242" s="26"/>
    </row>
    <row r="2243" ht="13.5" customHeight="1">
      <c r="A2243" s="26" t="s">
        <v>785</v>
      </c>
      <c r="B2243" s="26">
        <f t="shared" si="47"/>
        <v>23</v>
      </c>
      <c r="C2243" s="26">
        <f t="shared" si="11"/>
        <v>58</v>
      </c>
      <c r="D2243" s="26"/>
      <c r="E2243" s="26">
        <f>plan_id</f>
        <v>510</v>
      </c>
      <c r="F2243" s="26">
        <f t="shared" si="1"/>
        <v>2020</v>
      </c>
      <c r="G2243" s="26">
        <f>VLOOKUP(INDIRECT(CHAR(39)&amp;$A2243&amp;CHAR(39)&amp;"!r2c"&amp;$C2243,0),variables,2,0)</f>
        <v>10990</v>
      </c>
      <c r="H2243" s="29">
        <f t="array" ref="H2243">IF(AND(G2243&gt;=10861,G2243&lt;=10863),TEXT(INDIRECT(CHAR(39)&amp;$A2243&amp;CHAR(39)&amp;"!r"&amp;$B2243&amp;"c"&amp;$C2243,0),"dd-mmm-yyyy"),(INDIRECT(CHAR(39)&amp;$A2243&amp;CHAR(39)&amp;"!r"&amp;$B2243&amp;"c"&amp;$C2243,0)))</f>
        <v>135598547000</v>
      </c>
      <c r="I2243" s="26"/>
      <c r="J2243" s="26"/>
      <c r="K2243" s="26"/>
      <c r="L2243" s="26"/>
      <c r="M2243" s="26"/>
      <c r="N2243" s="26"/>
      <c r="O2243" s="26"/>
      <c r="P2243" s="26"/>
      <c r="Q2243" s="26"/>
      <c r="R2243" s="26"/>
      <c r="S2243" s="26"/>
      <c r="T2243" s="26"/>
      <c r="U2243" s="26"/>
      <c r="V2243" s="26"/>
      <c r="W2243" s="26"/>
      <c r="X2243" s="26"/>
      <c r="Y2243" s="26"/>
      <c r="Z2243" s="26"/>
    </row>
    <row r="2244" ht="13.5" customHeight="1">
      <c r="A2244" s="26" t="s">
        <v>785</v>
      </c>
      <c r="B2244" s="26">
        <f t="shared" si="47"/>
        <v>23</v>
      </c>
      <c r="C2244" s="26">
        <f t="shared" si="11"/>
        <v>59</v>
      </c>
      <c r="D2244" s="26"/>
      <c r="E2244" s="26">
        <f>plan_id</f>
        <v>510</v>
      </c>
      <c r="F2244" s="26">
        <f t="shared" si="1"/>
        <v>2020</v>
      </c>
      <c r="G2244" s="26">
        <f>VLOOKUP(INDIRECT(CHAR(39)&amp;$A2244&amp;CHAR(39)&amp;"!r2c"&amp;$C2244,0),variables,2,0)</f>
        <v>10991</v>
      </c>
      <c r="H2244" s="29">
        <f t="array" ref="H2244">IF(AND(G2244&gt;=10861,G2244&lt;=10863),TEXT(INDIRECT(CHAR(39)&amp;$A2244&amp;CHAR(39)&amp;"!r"&amp;$B2244&amp;"c"&amp;$C2244,0),"dd-mmm-yyyy"),(INDIRECT(CHAR(39)&amp;$A2244&amp;CHAR(39)&amp;"!r"&amp;$B2244&amp;"c"&amp;$C2244,0)))</f>
        <v>80707571000</v>
      </c>
      <c r="I2244" s="26"/>
      <c r="J2244" s="26"/>
      <c r="K2244" s="26"/>
      <c r="L2244" s="26"/>
      <c r="M2244" s="26"/>
      <c r="N2244" s="26"/>
      <c r="O2244" s="26"/>
      <c r="P2244" s="26"/>
      <c r="Q2244" s="26"/>
      <c r="R2244" s="26"/>
      <c r="S2244" s="26"/>
      <c r="T2244" s="26"/>
      <c r="U2244" s="26"/>
      <c r="V2244" s="26"/>
      <c r="W2244" s="26"/>
      <c r="X2244" s="26"/>
      <c r="Y2244" s="26"/>
      <c r="Z2244" s="26"/>
    </row>
    <row r="2245" ht="13.5" customHeight="1">
      <c r="A2245" s="26" t="s">
        <v>785</v>
      </c>
      <c r="B2245" s="26">
        <f t="shared" si="47"/>
        <v>23</v>
      </c>
      <c r="C2245" s="26">
        <f t="shared" si="11"/>
        <v>60</v>
      </c>
      <c r="D2245" s="26"/>
      <c r="E2245" s="26">
        <f>plan_id</f>
        <v>510</v>
      </c>
      <c r="F2245" s="26">
        <f t="shared" si="1"/>
        <v>2020</v>
      </c>
      <c r="G2245" s="26">
        <f>VLOOKUP(INDIRECT(CHAR(39)&amp;$A2245&amp;CHAR(39)&amp;"!r2c"&amp;$C2245,0),variables,2,0)</f>
        <v>10992</v>
      </c>
      <c r="H2245" s="31">
        <f t="array" ref="H2245">IF(AND(G2245&gt;=10861,G2245&lt;=10863),TEXT(INDIRECT(CHAR(39)&amp;$A2245&amp;CHAR(39)&amp;"!r"&amp;$B2245&amp;"c"&amp;$C2245,0),"dd-mmm-yyyy"),(INDIRECT(CHAR(39)&amp;$A2245&amp;CHAR(39)&amp;"!r"&amp;$B2245&amp;"c"&amp;$C2245,0)))</f>
        <v>0.405</v>
      </c>
      <c r="I2245" s="26"/>
      <c r="J2245" s="26"/>
      <c r="K2245" s="26"/>
      <c r="L2245" s="26"/>
      <c r="M2245" s="26"/>
      <c r="N2245" s="26"/>
      <c r="O2245" s="26"/>
      <c r="P2245" s="26"/>
      <c r="Q2245" s="26"/>
      <c r="R2245" s="26"/>
      <c r="S2245" s="26"/>
      <c r="T2245" s="26"/>
      <c r="U2245" s="26"/>
      <c r="V2245" s="26"/>
      <c r="W2245" s="26"/>
      <c r="X2245" s="26"/>
      <c r="Y2245" s="26"/>
      <c r="Z2245" s="26"/>
    </row>
    <row r="2246" ht="13.5" customHeight="1">
      <c r="A2246" s="26" t="s">
        <v>785</v>
      </c>
      <c r="B2246" s="26">
        <f t="shared" si="47"/>
        <v>23</v>
      </c>
      <c r="C2246" s="26">
        <f t="shared" si="11"/>
        <v>61</v>
      </c>
      <c r="D2246" s="26"/>
      <c r="E2246" s="26">
        <f>plan_id</f>
        <v>510</v>
      </c>
      <c r="F2246" s="26">
        <f t="shared" si="1"/>
        <v>2020</v>
      </c>
      <c r="G2246" s="26">
        <f>VLOOKUP(INDIRECT(CHAR(39)&amp;$A2246&amp;CHAR(39)&amp;"!r2c"&amp;$C2246,0),variables,2,0)</f>
        <v>10993</v>
      </c>
      <c r="H2246" s="29">
        <f t="array" ref="H2246">IF(AND(G2246&gt;=10861,G2246&lt;=10863),TEXT(INDIRECT(CHAR(39)&amp;$A2246&amp;CHAR(39)&amp;"!r"&amp;$B2246&amp;"c"&amp;$C2246,0),"dd-mmm-yyyy"),(INDIRECT(CHAR(39)&amp;$A2246&amp;CHAR(39)&amp;"!r"&amp;$B2246&amp;"c"&amp;$C2246,0)))</f>
        <v>10827439000</v>
      </c>
      <c r="I2246" s="26"/>
      <c r="J2246" s="26"/>
      <c r="K2246" s="26"/>
      <c r="L2246" s="26"/>
      <c r="M2246" s="26"/>
      <c r="N2246" s="26"/>
      <c r="O2246" s="26"/>
      <c r="P2246" s="26"/>
      <c r="Q2246" s="26"/>
      <c r="R2246" s="26"/>
      <c r="S2246" s="26"/>
      <c r="T2246" s="26"/>
      <c r="U2246" s="26"/>
      <c r="V2246" s="26"/>
      <c r="W2246" s="26"/>
      <c r="X2246" s="26"/>
      <c r="Y2246" s="26"/>
      <c r="Z2246" s="26"/>
    </row>
    <row r="2247" ht="13.5" customHeight="1">
      <c r="A2247" s="26" t="s">
        <v>785</v>
      </c>
      <c r="B2247" s="26">
        <f t="shared" si="47"/>
        <v>23</v>
      </c>
      <c r="C2247" s="26">
        <f t="shared" si="11"/>
        <v>62</v>
      </c>
      <c r="D2247" s="26"/>
      <c r="E2247" s="26">
        <f>plan_id</f>
        <v>510</v>
      </c>
      <c r="F2247" s="26">
        <f t="shared" si="1"/>
        <v>2020</v>
      </c>
      <c r="G2247" s="26">
        <f>VLOOKUP(INDIRECT(CHAR(39)&amp;$A2247&amp;CHAR(39)&amp;"!r2c"&amp;$C2247,0),variables,2,0)</f>
        <v>10801</v>
      </c>
      <c r="H2247" s="29">
        <f t="array" ref="H2247">IF(AND(G2247&gt;=10861,G2247&lt;=10863),TEXT(INDIRECT(CHAR(39)&amp;$A2247&amp;CHAR(39)&amp;"!r"&amp;$B2247&amp;"c"&amp;$C2247,0),"dd-mmm-yyyy"),(INDIRECT(CHAR(39)&amp;$A2247&amp;CHAR(39)&amp;"!r"&amp;$B2247&amp;"c"&amp;$C2247,0)))</f>
        <v>972850068</v>
      </c>
      <c r="I2247" s="26"/>
      <c r="J2247" s="26"/>
      <c r="K2247" s="26"/>
      <c r="L2247" s="26"/>
      <c r="M2247" s="26"/>
      <c r="N2247" s="26"/>
      <c r="O2247" s="26"/>
      <c r="P2247" s="26"/>
      <c r="Q2247" s="26"/>
      <c r="R2247" s="26"/>
      <c r="S2247" s="26"/>
      <c r="T2247" s="26"/>
      <c r="U2247" s="26"/>
      <c r="V2247" s="26"/>
      <c r="W2247" s="26"/>
      <c r="X2247" s="26"/>
      <c r="Y2247" s="26"/>
      <c r="Z2247" s="26"/>
    </row>
    <row r="2248" ht="13.5" customHeight="1">
      <c r="A2248" s="26" t="s">
        <v>785</v>
      </c>
      <c r="B2248" s="26">
        <f t="shared" si="47"/>
        <v>23</v>
      </c>
      <c r="C2248" s="26">
        <f t="shared" si="11"/>
        <v>63</v>
      </c>
      <c r="D2248" s="26"/>
      <c r="E2248" s="26">
        <f>plan_id</f>
        <v>510</v>
      </c>
      <c r="F2248" s="26">
        <f t="shared" si="1"/>
        <v>2020</v>
      </c>
      <c r="G2248" s="26">
        <f>VLOOKUP(INDIRECT(CHAR(39)&amp;$A2248&amp;CHAR(39)&amp;"!r2c"&amp;$C2248,0),variables,2,0)</f>
        <v>10802</v>
      </c>
      <c r="H2248" s="29">
        <f t="array" ref="H2248">IF(AND(G2248&gt;=10861,G2248&lt;=10863),TEXT(INDIRECT(CHAR(39)&amp;$A2248&amp;CHAR(39)&amp;"!r"&amp;$B2248&amp;"c"&amp;$C2248,0),"dd-mmm-yyyy"),(INDIRECT(CHAR(39)&amp;$A2248&amp;CHAR(39)&amp;"!r"&amp;$B2248&amp;"c"&amp;$C2248,0)))</f>
        <v>178155930</v>
      </c>
      <c r="I2248" s="26"/>
      <c r="J2248" s="26"/>
      <c r="K2248" s="26"/>
      <c r="L2248" s="26"/>
      <c r="M2248" s="26"/>
      <c r="N2248" s="26"/>
      <c r="O2248" s="26"/>
      <c r="P2248" s="26"/>
      <c r="Q2248" s="26"/>
      <c r="R2248" s="26"/>
      <c r="S2248" s="26"/>
      <c r="T2248" s="26"/>
      <c r="U2248" s="26"/>
      <c r="V2248" s="26"/>
      <c r="W2248" s="26"/>
      <c r="X2248" s="26"/>
      <c r="Y2248" s="26"/>
      <c r="Z2248" s="26"/>
    </row>
    <row r="2249" ht="13.5" customHeight="1">
      <c r="A2249" s="26" t="s">
        <v>785</v>
      </c>
      <c r="B2249" s="26">
        <f t="shared" si="47"/>
        <v>23</v>
      </c>
      <c r="C2249" s="26">
        <f t="shared" si="11"/>
        <v>64</v>
      </c>
      <c r="D2249" s="26"/>
      <c r="E2249" s="26">
        <f>plan_id</f>
        <v>510</v>
      </c>
      <c r="F2249" s="26">
        <f t="shared" si="1"/>
        <v>2020</v>
      </c>
      <c r="G2249" s="26">
        <f>VLOOKUP(INDIRECT(CHAR(39)&amp;$A2249&amp;CHAR(39)&amp;"!r2c"&amp;$C2249,0),variables,2,0)</f>
        <v>10803</v>
      </c>
      <c r="H2249" s="29" t="str">
        <f t="array" ref="H2249">IF(AND(G2249&gt;=10861,G2249&lt;=10863),TEXT(INDIRECT(CHAR(39)&amp;$A2249&amp;CHAR(39)&amp;"!r"&amp;$B2249&amp;"c"&amp;$C2249,0),"dd-mmm-yyyy"),(INDIRECT(CHAR(39)&amp;$A2249&amp;CHAR(39)&amp;"!r"&amp;$B2249&amp;"c"&amp;$C2249,0)))</f>
        <v/>
      </c>
      <c r="I2249" s="26"/>
      <c r="J2249" s="26"/>
      <c r="K2249" s="26"/>
      <c r="L2249" s="26"/>
      <c r="M2249" s="26"/>
      <c r="N2249" s="26"/>
      <c r="O2249" s="26"/>
      <c r="P2249" s="26"/>
      <c r="Q2249" s="26"/>
      <c r="R2249" s="26"/>
      <c r="S2249" s="26"/>
      <c r="T2249" s="26"/>
      <c r="U2249" s="26"/>
      <c r="V2249" s="26"/>
      <c r="W2249" s="26"/>
      <c r="X2249" s="26"/>
      <c r="Y2249" s="26"/>
      <c r="Z2249" s="26"/>
    </row>
    <row r="2250" ht="13.5" customHeight="1">
      <c r="A2250" s="26" t="s">
        <v>785</v>
      </c>
      <c r="B2250" s="26">
        <f t="shared" si="47"/>
        <v>23</v>
      </c>
      <c r="C2250" s="26">
        <f t="shared" si="11"/>
        <v>65</v>
      </c>
      <c r="D2250" s="26"/>
      <c r="E2250" s="26">
        <f>plan_id</f>
        <v>510</v>
      </c>
      <c r="F2250" s="26">
        <f t="shared" si="1"/>
        <v>2020</v>
      </c>
      <c r="G2250" s="26">
        <f>VLOOKUP(INDIRECT(CHAR(39)&amp;$A2250&amp;CHAR(39)&amp;"!r2c"&amp;$C2250,0),variables,2,0)</f>
        <v>10804</v>
      </c>
      <c r="H2250" s="29" t="str">
        <f t="array" ref="H2250">IF(AND(G2250&gt;=10861,G2250&lt;=10863),TEXT(INDIRECT(CHAR(39)&amp;$A2250&amp;CHAR(39)&amp;"!r"&amp;$B2250&amp;"c"&amp;$C2250,0),"dd-mmm-yyyy"),(INDIRECT(CHAR(39)&amp;$A2250&amp;CHAR(39)&amp;"!r"&amp;$B2250&amp;"c"&amp;$C2250,0)))</f>
        <v/>
      </c>
      <c r="I2250" s="26"/>
      <c r="J2250" s="26"/>
      <c r="K2250" s="26"/>
      <c r="L2250" s="26"/>
      <c r="M2250" s="26"/>
      <c r="N2250" s="26"/>
      <c r="O2250" s="26"/>
      <c r="P2250" s="26"/>
      <c r="Q2250" s="26"/>
      <c r="R2250" s="26"/>
      <c r="S2250" s="26"/>
      <c r="T2250" s="26"/>
      <c r="U2250" s="26"/>
      <c r="V2250" s="26"/>
      <c r="W2250" s="26"/>
      <c r="X2250" s="26"/>
      <c r="Y2250" s="26"/>
      <c r="Z2250" s="26"/>
    </row>
    <row r="2251" ht="13.5" customHeight="1">
      <c r="A2251" s="26" t="s">
        <v>785</v>
      </c>
      <c r="B2251" s="26">
        <f t="shared" si="47"/>
        <v>23</v>
      </c>
      <c r="C2251" s="26">
        <f t="shared" si="11"/>
        <v>66</v>
      </c>
      <c r="D2251" s="26"/>
      <c r="E2251" s="26">
        <f>plan_id</f>
        <v>510</v>
      </c>
      <c r="F2251" s="26">
        <f t="shared" si="1"/>
        <v>2020</v>
      </c>
      <c r="G2251" s="26">
        <f>VLOOKUP(INDIRECT(CHAR(39)&amp;$A2251&amp;CHAR(39)&amp;"!r2c"&amp;$C2251,0),variables,2,0)</f>
        <v>10805</v>
      </c>
      <c r="H2251" s="29" t="str">
        <f t="array" ref="H2251">IF(AND(G2251&gt;=10861,G2251&lt;=10863),TEXT(INDIRECT(CHAR(39)&amp;$A2251&amp;CHAR(39)&amp;"!r"&amp;$B2251&amp;"c"&amp;$C2251,0),"dd-mmm-yyyy"),(INDIRECT(CHAR(39)&amp;$A2251&amp;CHAR(39)&amp;"!r"&amp;$B2251&amp;"c"&amp;$C2251,0)))</f>
        <v/>
      </c>
      <c r="I2251" s="26"/>
      <c r="J2251" s="26"/>
      <c r="K2251" s="26"/>
      <c r="L2251" s="26"/>
      <c r="M2251" s="26"/>
      <c r="N2251" s="26"/>
      <c r="O2251" s="26"/>
      <c r="P2251" s="26"/>
      <c r="Q2251" s="26"/>
      <c r="R2251" s="26"/>
      <c r="S2251" s="26"/>
      <c r="T2251" s="26"/>
      <c r="U2251" s="26"/>
      <c r="V2251" s="26"/>
      <c r="W2251" s="26"/>
      <c r="X2251" s="26"/>
      <c r="Y2251" s="26"/>
      <c r="Z2251" s="26"/>
    </row>
    <row r="2252" ht="13.5" customHeight="1">
      <c r="A2252" s="26" t="s">
        <v>785</v>
      </c>
      <c r="B2252" s="26">
        <f t="shared" si="47"/>
        <v>23</v>
      </c>
      <c r="C2252" s="26">
        <f t="shared" si="11"/>
        <v>67</v>
      </c>
      <c r="D2252" s="26"/>
      <c r="E2252" s="26">
        <f>plan_id</f>
        <v>510</v>
      </c>
      <c r="F2252" s="26">
        <f t="shared" si="1"/>
        <v>2020</v>
      </c>
      <c r="G2252" s="26">
        <f>VLOOKUP(INDIRECT(CHAR(39)&amp;$A2252&amp;CHAR(39)&amp;"!r2c"&amp;$C2252,0),variables,2,0)</f>
        <v>10806</v>
      </c>
      <c r="H2252" s="29">
        <f t="array" ref="H2252">IF(AND(G2252&gt;=10861,G2252&lt;=10863),TEXT(INDIRECT(CHAR(39)&amp;$A2252&amp;CHAR(39)&amp;"!r"&amp;$B2252&amp;"c"&amp;$C2252,0),"dd-mmm-yyyy"),(INDIRECT(CHAR(39)&amp;$A2252&amp;CHAR(39)&amp;"!r"&amp;$B2252&amp;"c"&amp;$C2252,0)))</f>
        <v>-17701086</v>
      </c>
      <c r="I2252" s="26"/>
      <c r="J2252" s="26"/>
      <c r="K2252" s="26"/>
      <c r="L2252" s="26"/>
      <c r="M2252" s="26"/>
      <c r="N2252" s="26"/>
      <c r="O2252" s="26"/>
      <c r="P2252" s="26"/>
      <c r="Q2252" s="26"/>
      <c r="R2252" s="26"/>
      <c r="S2252" s="26"/>
      <c r="T2252" s="26"/>
      <c r="U2252" s="26"/>
      <c r="V2252" s="26"/>
      <c r="W2252" s="26"/>
      <c r="X2252" s="26"/>
      <c r="Y2252" s="26"/>
      <c r="Z2252" s="26"/>
    </row>
    <row r="2253" ht="13.5" customHeight="1">
      <c r="A2253" s="26" t="s">
        <v>785</v>
      </c>
      <c r="B2253" s="26">
        <f t="shared" ref="B2253:B2278" si="48">B2252</f>
        <v>23</v>
      </c>
      <c r="C2253" s="26">
        <f t="shared" si="11"/>
        <v>68</v>
      </c>
      <c r="D2253" s="26"/>
      <c r="E2253" s="26">
        <f>plan_id</f>
        <v>510</v>
      </c>
      <c r="F2253" s="26">
        <f t="shared" si="1"/>
        <v>2020</v>
      </c>
      <c r="G2253" s="26">
        <f>VLOOKUP(INDIRECT(CHAR(39)&amp;$A2253&amp;CHAR(39)&amp;"!r2c"&amp;$C2253,0),variables,2,0)</f>
        <v>10807</v>
      </c>
      <c r="H2253" s="29" t="str">
        <f t="array" ref="H2253">IF(AND(G2253&gt;=10861,G2253&lt;=10863),TEXT(INDIRECT(CHAR(39)&amp;$A2253&amp;CHAR(39)&amp;"!r"&amp;$B2253&amp;"c"&amp;$C2253,0),"dd-mmm-yyyy"),(INDIRECT(CHAR(39)&amp;$A2253&amp;CHAR(39)&amp;"!r"&amp;$B2253&amp;"c"&amp;$C2253,0)))</f>
        <v/>
      </c>
      <c r="I2253" s="26"/>
      <c r="J2253" s="26"/>
      <c r="K2253" s="26"/>
      <c r="L2253" s="26"/>
      <c r="M2253" s="26"/>
      <c r="N2253" s="26"/>
      <c r="O2253" s="26"/>
      <c r="P2253" s="26"/>
      <c r="Q2253" s="26"/>
      <c r="R2253" s="26"/>
      <c r="S2253" s="26"/>
      <c r="T2253" s="26"/>
      <c r="U2253" s="26"/>
      <c r="V2253" s="26"/>
      <c r="W2253" s="26"/>
      <c r="X2253" s="26"/>
      <c r="Y2253" s="26"/>
      <c r="Z2253" s="26"/>
    </row>
    <row r="2254" ht="13.5" customHeight="1">
      <c r="A2254" s="26" t="s">
        <v>785</v>
      </c>
      <c r="B2254" s="26">
        <f t="shared" si="48"/>
        <v>23</v>
      </c>
      <c r="C2254" s="26">
        <f t="shared" si="11"/>
        <v>69</v>
      </c>
      <c r="D2254" s="26"/>
      <c r="E2254" s="26">
        <f>plan_id</f>
        <v>510</v>
      </c>
      <c r="F2254" s="26">
        <f t="shared" si="1"/>
        <v>2020</v>
      </c>
      <c r="G2254" s="26">
        <f>VLOOKUP(INDIRECT(CHAR(39)&amp;$A2254&amp;CHAR(39)&amp;"!r2c"&amp;$C2254,0),variables,2,0)</f>
        <v>10808</v>
      </c>
      <c r="H2254" s="29" t="str">
        <f t="array" ref="H2254">IF(AND(G2254&gt;=10861,G2254&lt;=10863),TEXT(INDIRECT(CHAR(39)&amp;$A2254&amp;CHAR(39)&amp;"!r"&amp;$B2254&amp;"c"&amp;$C2254,0),"dd-mmm-yyyy"),(INDIRECT(CHAR(39)&amp;$A2254&amp;CHAR(39)&amp;"!r"&amp;$B2254&amp;"c"&amp;$C2254,0)))</f>
        <v/>
      </c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  <c r="S2254" s="26"/>
      <c r="T2254" s="26"/>
      <c r="U2254" s="26"/>
      <c r="V2254" s="26"/>
      <c r="W2254" s="26"/>
      <c r="X2254" s="26"/>
      <c r="Y2254" s="26"/>
      <c r="Z2254" s="26"/>
    </row>
    <row r="2255" ht="13.5" customHeight="1">
      <c r="A2255" s="26" t="s">
        <v>785</v>
      </c>
      <c r="B2255" s="26">
        <f t="shared" si="48"/>
        <v>23</v>
      </c>
      <c r="C2255" s="26">
        <f t="shared" si="11"/>
        <v>70</v>
      </c>
      <c r="D2255" s="26"/>
      <c r="E2255" s="26">
        <f>plan_id</f>
        <v>510</v>
      </c>
      <c r="F2255" s="26">
        <f t="shared" si="1"/>
        <v>2020</v>
      </c>
      <c r="G2255" s="26">
        <f>VLOOKUP(INDIRECT(CHAR(39)&amp;$A2255&amp;CHAR(39)&amp;"!r2c"&amp;$C2255,0),variables,2,0)</f>
        <v>10809</v>
      </c>
      <c r="H2255" s="29" t="str">
        <f t="array" ref="H2255">IF(AND(G2255&gt;=10861,G2255&lt;=10863),TEXT(INDIRECT(CHAR(39)&amp;$A2255&amp;CHAR(39)&amp;"!r"&amp;$B2255&amp;"c"&amp;$C2255,0),"dd-mmm-yyyy"),(INDIRECT(CHAR(39)&amp;$A2255&amp;CHAR(39)&amp;"!r"&amp;$B2255&amp;"c"&amp;$C2255,0)))</f>
        <v/>
      </c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6"/>
      <c r="T2255" s="26"/>
      <c r="U2255" s="26"/>
      <c r="V2255" s="26"/>
      <c r="W2255" s="26"/>
      <c r="X2255" s="26"/>
      <c r="Y2255" s="26"/>
      <c r="Z2255" s="26"/>
    </row>
    <row r="2256" ht="13.5" customHeight="1">
      <c r="A2256" s="26" t="s">
        <v>785</v>
      </c>
      <c r="B2256" s="26">
        <f t="shared" si="48"/>
        <v>23</v>
      </c>
      <c r="C2256" s="26">
        <f t="shared" si="11"/>
        <v>71</v>
      </c>
      <c r="D2256" s="26"/>
      <c r="E2256" s="26">
        <f>plan_id</f>
        <v>510</v>
      </c>
      <c r="F2256" s="26">
        <f t="shared" si="1"/>
        <v>2020</v>
      </c>
      <c r="G2256" s="26">
        <f>VLOOKUP(INDIRECT(CHAR(39)&amp;$A2256&amp;CHAR(39)&amp;"!r2c"&amp;$C2256,0),variables,2,0)</f>
        <v>10810</v>
      </c>
      <c r="H2256" s="29">
        <f t="array" ref="H2256">IF(AND(G2256&gt;=10861,G2256&lt;=10863),TEXT(INDIRECT(CHAR(39)&amp;$A2256&amp;CHAR(39)&amp;"!r"&amp;$B2256&amp;"c"&amp;$C2256,0),"dd-mmm-yyyy"),(INDIRECT(CHAR(39)&amp;$A2256&amp;CHAR(39)&amp;"!r"&amp;$B2256&amp;"c"&amp;$C2256,0)))</f>
        <v>14135952</v>
      </c>
      <c r="I2256" s="26"/>
      <c r="J2256" s="26"/>
      <c r="K2256" s="26"/>
      <c r="L2256" s="26"/>
      <c r="M2256" s="26"/>
      <c r="N2256" s="26"/>
      <c r="O2256" s="26"/>
      <c r="P2256" s="26"/>
      <c r="Q2256" s="26"/>
      <c r="R2256" s="26"/>
      <c r="S2256" s="26"/>
      <c r="T2256" s="26"/>
      <c r="U2256" s="26"/>
      <c r="V2256" s="26"/>
      <c r="W2256" s="26"/>
      <c r="X2256" s="26"/>
      <c r="Y2256" s="26"/>
      <c r="Z2256" s="26"/>
    </row>
    <row r="2257" ht="13.5" customHeight="1">
      <c r="A2257" s="26" t="s">
        <v>785</v>
      </c>
      <c r="B2257" s="26">
        <f t="shared" si="48"/>
        <v>23</v>
      </c>
      <c r="C2257" s="26">
        <f t="shared" si="11"/>
        <v>72</v>
      </c>
      <c r="D2257" s="26"/>
      <c r="E2257" s="26">
        <f>plan_id</f>
        <v>510</v>
      </c>
      <c r="F2257" s="26">
        <f t="shared" si="1"/>
        <v>2020</v>
      </c>
      <c r="G2257" s="26">
        <f>VLOOKUP(INDIRECT(CHAR(39)&amp;$A2257&amp;CHAR(39)&amp;"!r2c"&amp;$C2257,0),variables,2,0)</f>
        <v>10811</v>
      </c>
      <c r="H2257" s="29" t="str">
        <f t="array" ref="H2257">IF(AND(G2257&gt;=10861,G2257&lt;=10863),TEXT(INDIRECT(CHAR(39)&amp;$A2257&amp;CHAR(39)&amp;"!r"&amp;$B2257&amp;"c"&amp;$C2257,0),"dd-mmm-yyyy"),(INDIRECT(CHAR(39)&amp;$A2257&amp;CHAR(39)&amp;"!r"&amp;$B2257&amp;"c"&amp;$C2257,0)))</f>
        <v/>
      </c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  <c r="S2257" s="26"/>
      <c r="T2257" s="26"/>
      <c r="U2257" s="26"/>
      <c r="V2257" s="26"/>
      <c r="W2257" s="26"/>
      <c r="X2257" s="26"/>
      <c r="Y2257" s="26"/>
      <c r="Z2257" s="26"/>
    </row>
    <row r="2258" ht="13.5" customHeight="1">
      <c r="A2258" s="26" t="s">
        <v>785</v>
      </c>
      <c r="B2258" s="26">
        <f t="shared" si="48"/>
        <v>23</v>
      </c>
      <c r="C2258" s="26">
        <f t="shared" si="11"/>
        <v>73</v>
      </c>
      <c r="D2258" s="26"/>
      <c r="E2258" s="26">
        <f>plan_id</f>
        <v>510</v>
      </c>
      <c r="F2258" s="26">
        <f t="shared" si="1"/>
        <v>2020</v>
      </c>
      <c r="G2258" s="26">
        <f>VLOOKUP(INDIRECT(CHAR(39)&amp;$A2258&amp;CHAR(39)&amp;"!r2c"&amp;$C2258,0),variables,2,0)</f>
        <v>10812</v>
      </c>
      <c r="H2258" s="29" t="str">
        <f t="array" ref="H2258">IF(AND(G2258&gt;=10861,G2258&lt;=10863),TEXT(INDIRECT(CHAR(39)&amp;$A2258&amp;CHAR(39)&amp;"!r"&amp;$B2258&amp;"c"&amp;$C2258,0),"dd-mmm-yyyy"),(INDIRECT(CHAR(39)&amp;$A2258&amp;CHAR(39)&amp;"!r"&amp;$B2258&amp;"c"&amp;$C2258,0)))</f>
        <v/>
      </c>
      <c r="I2258" s="26"/>
      <c r="J2258" s="26"/>
      <c r="K2258" s="26"/>
      <c r="L2258" s="26"/>
      <c r="M2258" s="26"/>
      <c r="N2258" s="26"/>
      <c r="O2258" s="26"/>
      <c r="P2258" s="26"/>
      <c r="Q2258" s="26"/>
      <c r="R2258" s="26"/>
      <c r="S2258" s="26"/>
      <c r="T2258" s="26"/>
      <c r="U2258" s="26"/>
      <c r="V2258" s="26"/>
      <c r="W2258" s="26"/>
      <c r="X2258" s="26"/>
      <c r="Y2258" s="26"/>
      <c r="Z2258" s="26"/>
    </row>
    <row r="2259" ht="13.5" customHeight="1">
      <c r="A2259" s="26" t="s">
        <v>785</v>
      </c>
      <c r="B2259" s="26">
        <f t="shared" si="48"/>
        <v>23</v>
      </c>
      <c r="C2259" s="26">
        <f t="shared" si="11"/>
        <v>74</v>
      </c>
      <c r="D2259" s="26"/>
      <c r="E2259" s="26">
        <f>plan_id</f>
        <v>510</v>
      </c>
      <c r="F2259" s="26">
        <f t="shared" si="1"/>
        <v>2020</v>
      </c>
      <c r="G2259" s="26">
        <f>VLOOKUP(INDIRECT(CHAR(39)&amp;$A2259&amp;CHAR(39)&amp;"!r2c"&amp;$C2259,0),variables,2,0)</f>
        <v>10813</v>
      </c>
      <c r="H2259" s="29" t="str">
        <f t="array" ref="H2259">IF(AND(G2259&gt;=10861,G2259&lt;=10863),TEXT(INDIRECT(CHAR(39)&amp;$A2259&amp;CHAR(39)&amp;"!r"&amp;$B2259&amp;"c"&amp;$C2259,0),"dd-mmm-yyyy"),(INDIRECT(CHAR(39)&amp;$A2259&amp;CHAR(39)&amp;"!r"&amp;$B2259&amp;"c"&amp;$C2259,0)))</f>
        <v/>
      </c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6"/>
      <c r="T2259" s="26"/>
      <c r="U2259" s="26"/>
      <c r="V2259" s="26"/>
      <c r="W2259" s="26"/>
      <c r="X2259" s="26"/>
      <c r="Y2259" s="26"/>
      <c r="Z2259" s="26"/>
    </row>
    <row r="2260" ht="13.5" customHeight="1">
      <c r="A2260" s="26" t="s">
        <v>785</v>
      </c>
      <c r="B2260" s="26">
        <f t="shared" si="48"/>
        <v>23</v>
      </c>
      <c r="C2260" s="26">
        <f t="shared" si="11"/>
        <v>75</v>
      </c>
      <c r="D2260" s="26"/>
      <c r="E2260" s="26">
        <f>plan_id</f>
        <v>510</v>
      </c>
      <c r="F2260" s="26">
        <f t="shared" si="1"/>
        <v>2020</v>
      </c>
      <c r="G2260" s="26">
        <f>VLOOKUP(INDIRECT(CHAR(39)&amp;$A2260&amp;CHAR(39)&amp;"!r2c"&amp;$C2260,0),variables,2,0)</f>
        <v>10814</v>
      </c>
      <c r="H2260" s="29" t="str">
        <f t="array" ref="H2260">IF(AND(G2260&gt;=10861,G2260&lt;=10863),TEXT(INDIRECT(CHAR(39)&amp;$A2260&amp;CHAR(39)&amp;"!r"&amp;$B2260&amp;"c"&amp;$C2260,0),"dd-mmm-yyyy"),(INDIRECT(CHAR(39)&amp;$A2260&amp;CHAR(39)&amp;"!r"&amp;$B2260&amp;"c"&amp;$C2260,0)))</f>
        <v/>
      </c>
      <c r="I2260" s="26"/>
      <c r="J2260" s="26"/>
      <c r="K2260" s="26"/>
      <c r="L2260" s="26"/>
      <c r="M2260" s="26"/>
      <c r="N2260" s="26"/>
      <c r="O2260" s="26"/>
      <c r="P2260" s="26"/>
      <c r="Q2260" s="26"/>
      <c r="R2260" s="26"/>
      <c r="S2260" s="26"/>
      <c r="T2260" s="26"/>
      <c r="U2260" s="26"/>
      <c r="V2260" s="26"/>
      <c r="W2260" s="26"/>
      <c r="X2260" s="26"/>
      <c r="Y2260" s="26"/>
      <c r="Z2260" s="26"/>
    </row>
    <row r="2261" ht="13.5" customHeight="1">
      <c r="A2261" s="26" t="s">
        <v>785</v>
      </c>
      <c r="B2261" s="26">
        <f t="shared" si="48"/>
        <v>23</v>
      </c>
      <c r="C2261" s="26">
        <f t="shared" si="11"/>
        <v>76</v>
      </c>
      <c r="D2261" s="26"/>
      <c r="E2261" s="26">
        <f>plan_id</f>
        <v>510</v>
      </c>
      <c r="F2261" s="26">
        <f t="shared" si="1"/>
        <v>2020</v>
      </c>
      <c r="G2261" s="26">
        <f>VLOOKUP(INDIRECT(CHAR(39)&amp;$A2261&amp;CHAR(39)&amp;"!r2c"&amp;$C2261,0),variables,2,0)</f>
        <v>10815</v>
      </c>
      <c r="H2261" s="29">
        <f t="array" ref="H2261">IF(AND(G2261&gt;=10861,G2261&lt;=10863),TEXT(INDIRECT(CHAR(39)&amp;$A2261&amp;CHAR(39)&amp;"!r"&amp;$B2261&amp;"c"&amp;$C2261,0),"dd-mmm-yyyy"),(INDIRECT(CHAR(39)&amp;$A2261&amp;CHAR(39)&amp;"!r"&amp;$B2261&amp;"c"&amp;$C2261,0)))</f>
        <v>49417489</v>
      </c>
      <c r="I2261" s="26"/>
      <c r="J2261" s="26"/>
      <c r="K2261" s="26"/>
      <c r="L2261" s="26"/>
      <c r="M2261" s="26"/>
      <c r="N2261" s="26"/>
      <c r="O2261" s="26"/>
      <c r="P2261" s="26"/>
      <c r="Q2261" s="26"/>
      <c r="R2261" s="26"/>
      <c r="S2261" s="26"/>
      <c r="T2261" s="26"/>
      <c r="U2261" s="26"/>
      <c r="V2261" s="26"/>
      <c r="W2261" s="26"/>
      <c r="X2261" s="26"/>
      <c r="Y2261" s="26"/>
      <c r="Z2261" s="26"/>
    </row>
    <row r="2262" ht="13.5" customHeight="1">
      <c r="A2262" s="26" t="s">
        <v>785</v>
      </c>
      <c r="B2262" s="26">
        <f t="shared" si="48"/>
        <v>23</v>
      </c>
      <c r="C2262" s="26">
        <f t="shared" si="11"/>
        <v>77</v>
      </c>
      <c r="D2262" s="26"/>
      <c r="E2262" s="26">
        <f>plan_id</f>
        <v>510</v>
      </c>
      <c r="F2262" s="26">
        <f t="shared" si="1"/>
        <v>2020</v>
      </c>
      <c r="G2262" s="26">
        <f>VLOOKUP(INDIRECT(CHAR(39)&amp;$A2262&amp;CHAR(39)&amp;"!r2c"&amp;$C2262,0),variables,2,0)</f>
        <v>10816</v>
      </c>
      <c r="H2262" s="29">
        <f t="array" ref="H2262">IF(AND(G2262&gt;=10861,G2262&lt;=10863),TEXT(INDIRECT(CHAR(39)&amp;$A2262&amp;CHAR(39)&amp;"!r"&amp;$B2262&amp;"c"&amp;$C2262,0),"dd-mmm-yyyy"),(INDIRECT(CHAR(39)&amp;$A2262&amp;CHAR(39)&amp;"!r"&amp;$B2262&amp;"c"&amp;$C2262,0)))</f>
        <v>-41780212</v>
      </c>
      <c r="I2262" s="26"/>
      <c r="J2262" s="26"/>
      <c r="K2262" s="26"/>
      <c r="L2262" s="26"/>
      <c r="M2262" s="26"/>
      <c r="N2262" s="26"/>
      <c r="O2262" s="26"/>
      <c r="P2262" s="26"/>
      <c r="Q2262" s="26"/>
      <c r="R2262" s="26"/>
      <c r="S2262" s="26"/>
      <c r="T2262" s="26"/>
      <c r="U2262" s="26"/>
      <c r="V2262" s="26"/>
      <c r="W2262" s="26"/>
      <c r="X2262" s="26"/>
      <c r="Y2262" s="26"/>
      <c r="Z2262" s="26"/>
    </row>
    <row r="2263" ht="13.5" customHeight="1">
      <c r="A2263" s="26" t="s">
        <v>785</v>
      </c>
      <c r="B2263" s="26">
        <f t="shared" si="48"/>
        <v>23</v>
      </c>
      <c r="C2263" s="26">
        <f t="shared" si="11"/>
        <v>78</v>
      </c>
      <c r="D2263" s="26"/>
      <c r="E2263" s="26">
        <f>plan_id</f>
        <v>510</v>
      </c>
      <c r="F2263" s="26">
        <f t="shared" si="1"/>
        <v>2020</v>
      </c>
      <c r="G2263" s="26">
        <f>VLOOKUP(INDIRECT(CHAR(39)&amp;$A2263&amp;CHAR(39)&amp;"!r2c"&amp;$C2263,0),variables,2,0)</f>
        <v>10817</v>
      </c>
      <c r="H2263" s="29" t="str">
        <f t="array" ref="H2263">IF(AND(G2263&gt;=10861,G2263&lt;=10863),TEXT(INDIRECT(CHAR(39)&amp;$A2263&amp;CHAR(39)&amp;"!r"&amp;$B2263&amp;"c"&amp;$C2263,0),"dd-mmm-yyyy"),(INDIRECT(CHAR(39)&amp;$A2263&amp;CHAR(39)&amp;"!r"&amp;$B2263&amp;"c"&amp;$C2263,0)))</f>
        <v/>
      </c>
      <c r="I2263" s="26"/>
      <c r="J2263" s="26"/>
      <c r="K2263" s="26"/>
      <c r="L2263" s="26"/>
      <c r="M2263" s="26"/>
      <c r="N2263" s="26"/>
      <c r="O2263" s="26"/>
      <c r="P2263" s="26"/>
      <c r="Q2263" s="26"/>
      <c r="R2263" s="26"/>
      <c r="S2263" s="26"/>
      <c r="T2263" s="26"/>
      <c r="U2263" s="26"/>
      <c r="V2263" s="26"/>
      <c r="W2263" s="26"/>
      <c r="X2263" s="26"/>
      <c r="Y2263" s="26"/>
      <c r="Z2263" s="26"/>
    </row>
    <row r="2264" ht="13.5" customHeight="1">
      <c r="A2264" s="26" t="s">
        <v>785</v>
      </c>
      <c r="B2264" s="26">
        <f t="shared" si="48"/>
        <v>23</v>
      </c>
      <c r="C2264" s="26">
        <f t="shared" si="11"/>
        <v>79</v>
      </c>
      <c r="D2264" s="26"/>
      <c r="E2264" s="26">
        <f>plan_id</f>
        <v>510</v>
      </c>
      <c r="F2264" s="26">
        <f t="shared" si="1"/>
        <v>2020</v>
      </c>
      <c r="G2264" s="26">
        <f>VLOOKUP(INDIRECT(CHAR(39)&amp;$A2264&amp;CHAR(39)&amp;"!r2c"&amp;$C2264,0),variables,2,0)</f>
        <v>10818</v>
      </c>
      <c r="H2264" s="29">
        <f t="array" ref="H2264">IF(AND(G2264&gt;=10861,G2264&lt;=10863),TEXT(INDIRECT(CHAR(39)&amp;$A2264&amp;CHAR(39)&amp;"!r"&amp;$B2264&amp;"c"&amp;$C2264,0),"dd-mmm-yyyy"),(INDIRECT(CHAR(39)&amp;$A2264&amp;CHAR(39)&amp;"!r"&amp;$B2264&amp;"c"&amp;$C2264,0)))</f>
        <v>-10456950</v>
      </c>
      <c r="I2264" s="26"/>
      <c r="J2264" s="26"/>
      <c r="K2264" s="26"/>
      <c r="L2264" s="26"/>
      <c r="M2264" s="26"/>
      <c r="N2264" s="26"/>
      <c r="O2264" s="26"/>
      <c r="P2264" s="26"/>
      <c r="Q2264" s="26"/>
      <c r="R2264" s="26"/>
      <c r="S2264" s="26"/>
      <c r="T2264" s="26"/>
      <c r="U2264" s="26"/>
      <c r="V2264" s="26"/>
      <c r="W2264" s="26"/>
      <c r="X2264" s="26"/>
      <c r="Y2264" s="26"/>
      <c r="Z2264" s="26"/>
    </row>
    <row r="2265" ht="13.5" customHeight="1">
      <c r="A2265" s="26" t="s">
        <v>785</v>
      </c>
      <c r="B2265" s="26">
        <f t="shared" si="48"/>
        <v>23</v>
      </c>
      <c r="C2265" s="26">
        <f t="shared" si="11"/>
        <v>80</v>
      </c>
      <c r="D2265" s="26"/>
      <c r="E2265" s="26">
        <f>plan_id</f>
        <v>510</v>
      </c>
      <c r="F2265" s="26">
        <f t="shared" si="1"/>
        <v>2020</v>
      </c>
      <c r="G2265" s="26">
        <f>VLOOKUP(INDIRECT(CHAR(39)&amp;$A2265&amp;CHAR(39)&amp;"!r2c"&amp;$C2265,0),variables,2,0)</f>
        <v>10819</v>
      </c>
      <c r="H2265" s="29">
        <f t="array" ref="H2265">IF(AND(G2265&gt;=10861,G2265&lt;=10863),TEXT(INDIRECT(CHAR(39)&amp;$A2265&amp;CHAR(39)&amp;"!r"&amp;$B2265&amp;"c"&amp;$C2265,0),"dd-mmm-yyyy"),(INDIRECT(CHAR(39)&amp;$A2265&amp;CHAR(39)&amp;"!r"&amp;$B2265&amp;"c"&amp;$C2265,0)))</f>
        <v>41266774</v>
      </c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6"/>
      <c r="T2265" s="26"/>
      <c r="U2265" s="26"/>
      <c r="V2265" s="26"/>
      <c r="W2265" s="26"/>
      <c r="X2265" s="26"/>
      <c r="Y2265" s="26"/>
      <c r="Z2265" s="26"/>
    </row>
    <row r="2266" ht="13.5" customHeight="1">
      <c r="A2266" s="26" t="s">
        <v>785</v>
      </c>
      <c r="B2266" s="26">
        <f t="shared" si="48"/>
        <v>23</v>
      </c>
      <c r="C2266" s="26">
        <f t="shared" si="11"/>
        <v>81</v>
      </c>
      <c r="D2266" s="26"/>
      <c r="E2266" s="26">
        <f>plan_id</f>
        <v>510</v>
      </c>
      <c r="F2266" s="26">
        <f t="shared" si="1"/>
        <v>2020</v>
      </c>
      <c r="G2266" s="26">
        <f>VLOOKUP(INDIRECT(CHAR(39)&amp;$A2266&amp;CHAR(39)&amp;"!r2c"&amp;$C2266,0),variables,2,0)</f>
        <v>10820</v>
      </c>
      <c r="H2266" s="29">
        <f t="array" ref="H2266">IF(AND(G2266&gt;=10861,G2266&lt;=10863),TEXT(INDIRECT(CHAR(39)&amp;$A2266&amp;CHAR(39)&amp;"!r"&amp;$B2266&amp;"c"&amp;$C2266,0),"dd-mmm-yyyy"),(INDIRECT(CHAR(39)&amp;$A2266&amp;CHAR(39)&amp;"!r"&amp;$B2266&amp;"c"&amp;$C2266,0)))</f>
        <v>-166176905</v>
      </c>
      <c r="I2266" s="26"/>
      <c r="J2266" s="26"/>
      <c r="K2266" s="26"/>
      <c r="L2266" s="26"/>
      <c r="M2266" s="26"/>
      <c r="N2266" s="26"/>
      <c r="O2266" s="26"/>
      <c r="P2266" s="26"/>
      <c r="Q2266" s="26"/>
      <c r="R2266" s="26"/>
      <c r="S2266" s="26"/>
      <c r="T2266" s="26"/>
      <c r="U2266" s="26"/>
      <c r="V2266" s="26"/>
      <c r="W2266" s="26"/>
      <c r="X2266" s="26"/>
      <c r="Y2266" s="26"/>
      <c r="Z2266" s="26"/>
    </row>
    <row r="2267" ht="13.5" customHeight="1">
      <c r="A2267" s="26" t="s">
        <v>785</v>
      </c>
      <c r="B2267" s="26">
        <f t="shared" si="48"/>
        <v>23</v>
      </c>
      <c r="C2267" s="26">
        <f t="shared" si="11"/>
        <v>82</v>
      </c>
      <c r="D2267" s="26"/>
      <c r="E2267" s="26">
        <f>plan_id</f>
        <v>510</v>
      </c>
      <c r="F2267" s="26">
        <f t="shared" si="1"/>
        <v>2020</v>
      </c>
      <c r="G2267" s="26">
        <f>VLOOKUP(INDIRECT(CHAR(39)&amp;$A2267&amp;CHAR(39)&amp;"!r2c"&amp;$C2267,0),variables,2,0)</f>
        <v>10821</v>
      </c>
      <c r="H2267" s="29" t="str">
        <f t="array" ref="H2267">IF(AND(G2267&gt;=10861,G2267&lt;=10863),TEXT(INDIRECT(CHAR(39)&amp;$A2267&amp;CHAR(39)&amp;"!r"&amp;$B2267&amp;"c"&amp;$C2267,0),"dd-mmm-yyyy"),(INDIRECT(CHAR(39)&amp;$A2267&amp;CHAR(39)&amp;"!r"&amp;$B2267&amp;"c"&amp;$C2267,0)))</f>
        <v/>
      </c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  <c r="S2267" s="26"/>
      <c r="T2267" s="26"/>
      <c r="U2267" s="26"/>
      <c r="V2267" s="26"/>
      <c r="W2267" s="26"/>
      <c r="X2267" s="26"/>
      <c r="Y2267" s="26"/>
      <c r="Z2267" s="26"/>
    </row>
    <row r="2268" ht="13.5" customHeight="1">
      <c r="A2268" s="26" t="s">
        <v>785</v>
      </c>
      <c r="B2268" s="26">
        <f t="shared" si="48"/>
        <v>23</v>
      </c>
      <c r="C2268" s="26">
        <f t="shared" si="11"/>
        <v>83</v>
      </c>
      <c r="D2268" s="26"/>
      <c r="E2268" s="26">
        <f>plan_id</f>
        <v>510</v>
      </c>
      <c r="F2268" s="26">
        <f t="shared" si="1"/>
        <v>2020</v>
      </c>
      <c r="G2268" s="26">
        <f>VLOOKUP(INDIRECT(CHAR(39)&amp;$A2268&amp;CHAR(39)&amp;"!r2c"&amp;$C2268,0),variables,2,0)</f>
        <v>10822</v>
      </c>
      <c r="H2268" s="29" t="str">
        <f t="array" ref="H2268">IF(AND(G2268&gt;=10861,G2268&lt;=10863),TEXT(INDIRECT(CHAR(39)&amp;$A2268&amp;CHAR(39)&amp;"!r"&amp;$B2268&amp;"c"&amp;$C2268,0),"dd-mmm-yyyy"),(INDIRECT(CHAR(39)&amp;$A2268&amp;CHAR(39)&amp;"!r"&amp;$B2268&amp;"c"&amp;$C2268,0)))</f>
        <v/>
      </c>
      <c r="I2268" s="26"/>
      <c r="J2268" s="26"/>
      <c r="K2268" s="26"/>
      <c r="L2268" s="26"/>
      <c r="M2268" s="26"/>
      <c r="N2268" s="26"/>
      <c r="O2268" s="26"/>
      <c r="P2268" s="26"/>
      <c r="Q2268" s="26"/>
      <c r="R2268" s="26"/>
      <c r="S2268" s="26"/>
      <c r="T2268" s="26"/>
      <c r="U2268" s="26"/>
      <c r="V2268" s="26"/>
      <c r="W2268" s="26"/>
      <c r="X2268" s="26"/>
      <c r="Y2268" s="26"/>
      <c r="Z2268" s="26"/>
    </row>
    <row r="2269" ht="13.5" customHeight="1">
      <c r="A2269" s="26" t="s">
        <v>785</v>
      </c>
      <c r="B2269" s="26">
        <f t="shared" si="48"/>
        <v>23</v>
      </c>
      <c r="C2269" s="26">
        <f t="shared" si="11"/>
        <v>84</v>
      </c>
      <c r="D2269" s="26"/>
      <c r="E2269" s="26">
        <f>plan_id</f>
        <v>510</v>
      </c>
      <c r="F2269" s="26">
        <f t="shared" si="1"/>
        <v>2020</v>
      </c>
      <c r="G2269" s="26">
        <f>VLOOKUP(INDIRECT(CHAR(39)&amp;$A2269&amp;CHAR(39)&amp;"!r2c"&amp;$C2269,0),variables,2,0)</f>
        <v>10829</v>
      </c>
      <c r="H2269" s="29">
        <f t="array" ref="H2269">IF(AND(G2269&gt;=10861,G2269&lt;=10863),TEXT(INDIRECT(CHAR(39)&amp;$A2269&amp;CHAR(39)&amp;"!r"&amp;$B2269&amp;"c"&amp;$C2269,0),"dd-mmm-yyyy"),(INDIRECT(CHAR(39)&amp;$A2269&amp;CHAR(39)&amp;"!r"&amp;$B2269&amp;"c"&amp;$C2269,0)))</f>
        <v>2067036527</v>
      </c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6"/>
      <c r="T2269" s="26"/>
      <c r="U2269" s="26"/>
      <c r="V2269" s="26"/>
      <c r="W2269" s="26"/>
      <c r="X2269" s="26"/>
      <c r="Y2269" s="26"/>
      <c r="Z2269" s="26"/>
    </row>
    <row r="2270" ht="13.5" customHeight="1">
      <c r="A2270" s="26" t="s">
        <v>785</v>
      </c>
      <c r="B2270" s="26">
        <f t="shared" si="48"/>
        <v>23</v>
      </c>
      <c r="C2270" s="26">
        <f t="shared" si="11"/>
        <v>85</v>
      </c>
      <c r="D2270" s="26"/>
      <c r="E2270" s="26">
        <f>plan_id</f>
        <v>510</v>
      </c>
      <c r="F2270" s="26">
        <f t="shared" si="1"/>
        <v>2020</v>
      </c>
      <c r="G2270" s="26">
        <f>VLOOKUP(INDIRECT(CHAR(39)&amp;$A2270&amp;CHAR(39)&amp;"!r2c"&amp;$C2270,0),variables,2,0)</f>
        <v>10823</v>
      </c>
      <c r="H2270" s="29">
        <f t="array" ref="H2270">IF(AND(G2270&gt;=10861,G2270&lt;=10863),TEXT(INDIRECT(CHAR(39)&amp;$A2270&amp;CHAR(39)&amp;"!r"&amp;$B2270&amp;"c"&amp;$C2270,0),"dd-mmm-yyyy"),(INDIRECT(CHAR(39)&amp;$A2270&amp;CHAR(39)&amp;"!r"&amp;$B2270&amp;"c"&amp;$C2270,0)))</f>
        <v>2641794965</v>
      </c>
      <c r="I2270" s="26"/>
      <c r="J2270" s="26"/>
      <c r="K2270" s="26"/>
      <c r="L2270" s="26"/>
      <c r="M2270" s="26"/>
      <c r="N2270" s="26"/>
      <c r="O2270" s="26"/>
      <c r="P2270" s="26"/>
      <c r="Q2270" s="26"/>
      <c r="R2270" s="26"/>
      <c r="S2270" s="26"/>
      <c r="T2270" s="26"/>
      <c r="U2270" s="26"/>
      <c r="V2270" s="26"/>
      <c r="W2270" s="26"/>
      <c r="X2270" s="26"/>
      <c r="Y2270" s="26"/>
      <c r="Z2270" s="26"/>
    </row>
    <row r="2271" ht="13.5" customHeight="1">
      <c r="A2271" s="26" t="s">
        <v>785</v>
      </c>
      <c r="B2271" s="26">
        <f t="shared" si="48"/>
        <v>23</v>
      </c>
      <c r="C2271" s="26">
        <f t="shared" si="11"/>
        <v>86</v>
      </c>
      <c r="D2271" s="26"/>
      <c r="E2271" s="26">
        <f>plan_id</f>
        <v>510</v>
      </c>
      <c r="F2271" s="26">
        <f t="shared" si="1"/>
        <v>2020</v>
      </c>
      <c r="G2271" s="26">
        <f>VLOOKUP(INDIRECT(CHAR(39)&amp;$A2271&amp;CHAR(39)&amp;"!r2c"&amp;$C2271,0),variables,2,0)</f>
        <v>10798</v>
      </c>
      <c r="H2271" s="29" t="str">
        <f t="array" ref="H2271">IF(AND(G2271&gt;=10861,G2271&lt;=10863),TEXT(INDIRECT(CHAR(39)&amp;$A2271&amp;CHAR(39)&amp;"!r"&amp;$B2271&amp;"c"&amp;$C2271,0),"dd-mmm-yyyy"),(INDIRECT(CHAR(39)&amp;$A2271&amp;CHAR(39)&amp;"!r"&amp;$B2271&amp;"c"&amp;$C2271,0)))</f>
        <v/>
      </c>
      <c r="I2271" s="26"/>
      <c r="J2271" s="26"/>
      <c r="K2271" s="26"/>
      <c r="L2271" s="26"/>
      <c r="M2271" s="26"/>
      <c r="N2271" s="26"/>
      <c r="O2271" s="26"/>
      <c r="P2271" s="26"/>
      <c r="Q2271" s="26"/>
      <c r="R2271" s="26"/>
      <c r="S2271" s="26"/>
      <c r="T2271" s="26"/>
      <c r="U2271" s="26"/>
      <c r="V2271" s="26"/>
      <c r="W2271" s="26"/>
      <c r="X2271" s="26"/>
      <c r="Y2271" s="26"/>
      <c r="Z2271" s="26"/>
    </row>
    <row r="2272" ht="13.5" customHeight="1">
      <c r="A2272" s="26" t="s">
        <v>785</v>
      </c>
      <c r="B2272" s="26">
        <f t="shared" si="48"/>
        <v>23</v>
      </c>
      <c r="C2272" s="26">
        <f t="shared" si="11"/>
        <v>87</v>
      </c>
      <c r="D2272" s="26"/>
      <c r="E2272" s="26">
        <f>plan_id</f>
        <v>510</v>
      </c>
      <c r="F2272" s="26">
        <f t="shared" si="1"/>
        <v>2020</v>
      </c>
      <c r="G2272" s="26">
        <f>VLOOKUP(INDIRECT(CHAR(39)&amp;$A2272&amp;CHAR(39)&amp;"!r2c"&amp;$C2272,0),variables,2,0)</f>
        <v>10799</v>
      </c>
      <c r="H2272" s="29" t="str">
        <f t="array" ref="H2272">IF(AND(G2272&gt;=10861,G2272&lt;=10863),TEXT(INDIRECT(CHAR(39)&amp;$A2272&amp;CHAR(39)&amp;"!r"&amp;$B2272&amp;"c"&amp;$C2272,0),"dd-mmm-yyyy"),(INDIRECT(CHAR(39)&amp;$A2272&amp;CHAR(39)&amp;"!r"&amp;$B2272&amp;"c"&amp;$C2272,0)))</f>
        <v/>
      </c>
      <c r="I2272" s="26"/>
      <c r="J2272" s="26"/>
      <c r="K2272" s="26"/>
      <c r="L2272" s="26"/>
      <c r="M2272" s="26"/>
      <c r="N2272" s="26"/>
      <c r="O2272" s="26"/>
      <c r="P2272" s="26"/>
      <c r="Q2272" s="26"/>
      <c r="R2272" s="26"/>
      <c r="S2272" s="26"/>
      <c r="T2272" s="26"/>
      <c r="U2272" s="26"/>
      <c r="V2272" s="26"/>
      <c r="W2272" s="26"/>
      <c r="X2272" s="26"/>
      <c r="Y2272" s="26"/>
      <c r="Z2272" s="26"/>
    </row>
    <row r="2273" ht="13.5" customHeight="1">
      <c r="A2273" s="26" t="s">
        <v>785</v>
      </c>
      <c r="B2273" s="26">
        <f t="shared" si="48"/>
        <v>23</v>
      </c>
      <c r="C2273" s="26">
        <f t="shared" si="11"/>
        <v>88</v>
      </c>
      <c r="D2273" s="26"/>
      <c r="E2273" s="26">
        <f>plan_id</f>
        <v>510</v>
      </c>
      <c r="F2273" s="26">
        <f t="shared" si="1"/>
        <v>2020</v>
      </c>
      <c r="G2273" s="26">
        <f>VLOOKUP(INDIRECT(CHAR(39)&amp;$A2273&amp;CHAR(39)&amp;"!r2c"&amp;$C2273,0),variables,2,0)</f>
        <v>10800</v>
      </c>
      <c r="H2273" s="29" t="str">
        <f t="array" ref="H2273">IF(AND(G2273&gt;=10861,G2273&lt;=10863),TEXT(INDIRECT(CHAR(39)&amp;$A2273&amp;CHAR(39)&amp;"!r"&amp;$B2273&amp;"c"&amp;$C2273,0),"dd-mmm-yyyy"),(INDIRECT(CHAR(39)&amp;$A2273&amp;CHAR(39)&amp;"!r"&amp;$B2273&amp;"c"&amp;$C2273,0)))</f>
        <v/>
      </c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  <c r="S2273" s="26"/>
      <c r="T2273" s="26"/>
      <c r="U2273" s="26"/>
      <c r="V2273" s="26"/>
      <c r="W2273" s="26"/>
      <c r="X2273" s="26"/>
      <c r="Y2273" s="26"/>
      <c r="Z2273" s="26"/>
    </row>
    <row r="2274" ht="13.5" customHeight="1">
      <c r="A2274" s="26" t="s">
        <v>785</v>
      </c>
      <c r="B2274" s="26">
        <f t="shared" si="48"/>
        <v>23</v>
      </c>
      <c r="C2274" s="26">
        <f t="shared" si="11"/>
        <v>89</v>
      </c>
      <c r="D2274" s="26"/>
      <c r="E2274" s="26">
        <f>plan_id</f>
        <v>510</v>
      </c>
      <c r="F2274" s="26">
        <f t="shared" si="1"/>
        <v>2020</v>
      </c>
      <c r="G2274" s="26">
        <f>VLOOKUP(INDIRECT(CHAR(39)&amp;$A2274&amp;CHAR(39)&amp;"!r2c"&amp;$C2274,0),variables,2,0)</f>
        <v>10824</v>
      </c>
      <c r="H2274" s="29" t="str">
        <f t="array" ref="H2274">IF(AND(G2274&gt;=10861,G2274&lt;=10863),TEXT(INDIRECT(CHAR(39)&amp;$A2274&amp;CHAR(39)&amp;"!r"&amp;$B2274&amp;"c"&amp;$C2274,0),"dd-mmm-yyyy"),(INDIRECT(CHAR(39)&amp;$A2274&amp;CHAR(39)&amp;"!r"&amp;$B2274&amp;"c"&amp;$C2274,0)))</f>
        <v/>
      </c>
      <c r="I2274" s="26"/>
      <c r="J2274" s="26"/>
      <c r="K2274" s="26"/>
      <c r="L2274" s="26"/>
      <c r="M2274" s="26"/>
      <c r="N2274" s="26"/>
      <c r="O2274" s="26"/>
      <c r="P2274" s="26"/>
      <c r="Q2274" s="26"/>
      <c r="R2274" s="26"/>
      <c r="S2274" s="26"/>
      <c r="T2274" s="26"/>
      <c r="U2274" s="26"/>
      <c r="V2274" s="26"/>
      <c r="W2274" s="26"/>
      <c r="X2274" s="26"/>
      <c r="Y2274" s="26"/>
      <c r="Z2274" s="26"/>
    </row>
    <row r="2275" ht="13.5" customHeight="1">
      <c r="A2275" s="26" t="s">
        <v>785</v>
      </c>
      <c r="B2275" s="26">
        <f t="shared" si="48"/>
        <v>23</v>
      </c>
      <c r="C2275" s="26">
        <f t="shared" si="11"/>
        <v>90</v>
      </c>
      <c r="D2275" s="26"/>
      <c r="E2275" s="26">
        <f>plan_id</f>
        <v>510</v>
      </c>
      <c r="F2275" s="26">
        <f t="shared" si="1"/>
        <v>2020</v>
      </c>
      <c r="G2275" s="26">
        <f>VLOOKUP(INDIRECT(CHAR(39)&amp;$A2275&amp;CHAR(39)&amp;"!r2c"&amp;$C2275,0),variables,2,0)</f>
        <v>10825</v>
      </c>
      <c r="H2275" s="29">
        <f t="array" ref="H2275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  <c r="S2275" s="26"/>
      <c r="T2275" s="26"/>
      <c r="U2275" s="26"/>
      <c r="V2275" s="26"/>
      <c r="W2275" s="26"/>
      <c r="X2275" s="26"/>
      <c r="Y2275" s="26"/>
      <c r="Z2275" s="26"/>
    </row>
    <row r="2276" ht="13.5" customHeight="1">
      <c r="A2276" s="26" t="s">
        <v>785</v>
      </c>
      <c r="B2276" s="26">
        <f t="shared" si="48"/>
        <v>23</v>
      </c>
      <c r="C2276" s="26">
        <f t="shared" si="11"/>
        <v>91</v>
      </c>
      <c r="D2276" s="26"/>
      <c r="E2276" s="26">
        <f>plan_id</f>
        <v>510</v>
      </c>
      <c r="F2276" s="26">
        <f t="shared" si="1"/>
        <v>2020</v>
      </c>
      <c r="G2276" s="26">
        <f>VLOOKUP(INDIRECT(CHAR(39)&amp;$A2276&amp;CHAR(39)&amp;"!r2c"&amp;$C2276,0),variables,2,0)</f>
        <v>10826</v>
      </c>
      <c r="H2276" s="29">
        <f t="array" ref="H2276">IF(AND(G2276&gt;=10861,G2276&lt;=10863),TEXT(INDIRECT(CHAR(39)&amp;$A2276&amp;CHAR(39)&amp;"!r"&amp;$B2276&amp;"c"&amp;$C2276,0),"dd-mmm-yyyy"),(INDIRECT(CHAR(39)&amp;$A2276&amp;CHAR(39)&amp;"!r"&amp;$B2276&amp;"c"&amp;$C2276,0)))</f>
        <v>5609296892</v>
      </c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6"/>
      <c r="V2276" s="26"/>
      <c r="W2276" s="26"/>
      <c r="X2276" s="26"/>
      <c r="Y2276" s="26"/>
      <c r="Z2276" s="26"/>
    </row>
    <row r="2277" ht="13.5" customHeight="1">
      <c r="A2277" s="26" t="s">
        <v>785</v>
      </c>
      <c r="B2277" s="26">
        <f t="shared" si="48"/>
        <v>23</v>
      </c>
      <c r="C2277" s="26">
        <f t="shared" si="11"/>
        <v>92</v>
      </c>
      <c r="D2277" s="26"/>
      <c r="E2277" s="26">
        <f>plan_id</f>
        <v>510</v>
      </c>
      <c r="F2277" s="26">
        <f t="shared" si="1"/>
        <v>2020</v>
      </c>
      <c r="G2277" s="26">
        <f>VLOOKUP(INDIRECT(CHAR(39)&amp;$A2277&amp;CHAR(39)&amp;"!r2c"&amp;$C2277,0),variables,2,0)</f>
        <v>10828</v>
      </c>
      <c r="H2277" s="29">
        <f t="array" ref="H2277">IF(AND(G2277&gt;=10861,G2277&lt;=10863),TEXT(INDIRECT(CHAR(39)&amp;$A2277&amp;CHAR(39)&amp;"!r"&amp;$B2277&amp;"c"&amp;$C2277,0),"dd-mmm-yyyy"),(INDIRECT(CHAR(39)&amp;$A2277&amp;CHAR(39)&amp;"!r"&amp;$B2277&amp;"c"&amp;$C2277,0)))</f>
        <v>204733075</v>
      </c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  <c r="S2277" s="26"/>
      <c r="T2277" s="26"/>
      <c r="U2277" s="26"/>
      <c r="V2277" s="26"/>
      <c r="W2277" s="26"/>
      <c r="X2277" s="26"/>
      <c r="Y2277" s="26"/>
      <c r="Z2277" s="26"/>
    </row>
    <row r="2278" ht="13.5" customHeight="1">
      <c r="A2278" s="26" t="s">
        <v>785</v>
      </c>
      <c r="B2278" s="26">
        <f t="shared" si="48"/>
        <v>23</v>
      </c>
      <c r="C2278" s="26">
        <f t="shared" si="11"/>
        <v>93</v>
      </c>
      <c r="D2278" s="26"/>
      <c r="E2278" s="26">
        <f>plan_id</f>
        <v>510</v>
      </c>
      <c r="F2278" s="26">
        <f t="shared" si="1"/>
        <v>2020</v>
      </c>
      <c r="G2278" s="26">
        <f>VLOOKUP(INDIRECT(CHAR(39)&amp;$A2278&amp;CHAR(39)&amp;"!r2c"&amp;$C2278,0),variables,2,0)</f>
        <v>10827</v>
      </c>
      <c r="H2278" s="28" t="str">
        <f t="array" ref="H2278">IF(AND(G2278&gt;=10861,G2278&lt;=10863),TEXT(INDIRECT(CHAR(39)&amp;$A2278&amp;CHAR(39)&amp;"!r"&amp;$B2278&amp;"c"&amp;$C2278,0),"dd-mmm-yyyy"),(INDIRECT(CHAR(39)&amp;$A2278&amp;CHAR(39)&amp;"!r"&amp;$B2278&amp;"c"&amp;$C2278,0)))</f>
        <v/>
      </c>
      <c r="I2278" s="26"/>
      <c r="J2278" s="26"/>
      <c r="K2278" s="26"/>
      <c r="L2278" s="26"/>
      <c r="M2278" s="26"/>
      <c r="N2278" s="26"/>
      <c r="O2278" s="26"/>
      <c r="P2278" s="26"/>
      <c r="Q2278" s="26"/>
      <c r="R2278" s="26"/>
      <c r="S2278" s="26"/>
      <c r="T2278" s="26"/>
      <c r="U2278" s="26"/>
      <c r="V2278" s="26"/>
      <c r="W2278" s="26"/>
      <c r="X2278" s="26"/>
      <c r="Y2278" s="26"/>
      <c r="Z2278" s="26"/>
    </row>
    <row r="2279" ht="13.5" customHeight="1">
      <c r="A2279" s="26" t="s">
        <v>820</v>
      </c>
      <c r="B2279" s="26">
        <v>3.0</v>
      </c>
      <c r="C2279" s="26">
        <v>3.0</v>
      </c>
      <c r="D2279" s="26"/>
      <c r="E2279" s="26">
        <f>plan_id</f>
        <v>510</v>
      </c>
      <c r="F2279" s="26">
        <f t="shared" si="1"/>
        <v>2001</v>
      </c>
      <c r="G2279" s="26">
        <f>VLOOKUP(INDIRECT(CHAR(39)&amp;$A2279&amp;CHAR(39)&amp;"!r2c"&amp;$C2279,0),variables,2,0)</f>
        <v>10982</v>
      </c>
      <c r="H2279" s="28" t="str">
        <f t="array" ref="H2279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26"/>
      <c r="J2279" s="26"/>
      <c r="K2279" s="26"/>
      <c r="L2279" s="26"/>
      <c r="M2279" s="26"/>
      <c r="N2279" s="26"/>
      <c r="O2279" s="26"/>
      <c r="P2279" s="26"/>
      <c r="Q2279" s="26"/>
      <c r="R2279" s="26"/>
      <c r="S2279" s="26"/>
      <c r="T2279" s="26"/>
      <c r="U2279" s="26"/>
      <c r="V2279" s="26"/>
      <c r="W2279" s="26"/>
      <c r="X2279" s="26"/>
      <c r="Y2279" s="26"/>
      <c r="Z2279" s="26"/>
    </row>
    <row r="2280" ht="13.5" customHeight="1">
      <c r="A2280" s="26" t="s">
        <v>820</v>
      </c>
      <c r="B2280" s="26">
        <f t="shared" ref="B2280:B2305" si="49">B2279</f>
        <v>3</v>
      </c>
      <c r="C2280" s="26">
        <f t="shared" ref="C2280:C2305" si="50">C2279+1</f>
        <v>4</v>
      </c>
      <c r="D2280" s="26"/>
      <c r="E2280" s="26">
        <f>plan_id</f>
        <v>510</v>
      </c>
      <c r="F2280" s="26">
        <f t="shared" si="1"/>
        <v>2001</v>
      </c>
      <c r="G2280" s="26">
        <f>VLOOKUP(INDIRECT(CHAR(39)&amp;$A2280&amp;CHAR(39)&amp;"!r2c"&amp;$C2280,0),variables,2,0)</f>
        <v>10984</v>
      </c>
      <c r="H2280" s="29">
        <f t="array" ref="H2280">IF(AND(G2280&gt;=10861,G2280&lt;=10863),TEXT(INDIRECT(CHAR(39)&amp;$A2280&amp;CHAR(39)&amp;"!r"&amp;$B2280&amp;"c"&amp;$C2280,0),"dd-mmm-yyyy"),(INDIRECT(CHAR(39)&amp;$A2280&amp;CHAR(39)&amp;"!r"&amp;$B2280&amp;"c"&amp;$C2280,0)))</f>
        <v>1102441000</v>
      </c>
      <c r="I2280" s="26"/>
      <c r="J2280" s="26"/>
      <c r="K2280" s="26"/>
      <c r="L2280" s="26"/>
      <c r="M2280" s="26"/>
      <c r="N2280" s="26"/>
      <c r="O2280" s="26"/>
      <c r="P2280" s="26"/>
      <c r="Q2280" s="26"/>
      <c r="R2280" s="26"/>
      <c r="S2280" s="26"/>
      <c r="T2280" s="26"/>
      <c r="U2280" s="26"/>
      <c r="V2280" s="26"/>
      <c r="W2280" s="26"/>
      <c r="X2280" s="26"/>
      <c r="Y2280" s="26"/>
      <c r="Z2280" s="26"/>
    </row>
    <row r="2281" ht="13.5" customHeight="1">
      <c r="A2281" s="26" t="s">
        <v>820</v>
      </c>
      <c r="B2281" s="26">
        <f t="shared" si="49"/>
        <v>3</v>
      </c>
      <c r="C2281" s="26">
        <f t="shared" si="50"/>
        <v>5</v>
      </c>
      <c r="D2281" s="26"/>
      <c r="E2281" s="26">
        <f>plan_id</f>
        <v>510</v>
      </c>
      <c r="F2281" s="26">
        <f t="shared" si="1"/>
        <v>2001</v>
      </c>
      <c r="G2281" s="26">
        <f>VLOOKUP(INDIRECT(CHAR(39)&amp;$A2281&amp;CHAR(39)&amp;"!r2c"&amp;$C2281,0),variables,2,0)</f>
        <v>10985</v>
      </c>
      <c r="H2281" s="29">
        <f t="array" ref="H2281">IF(AND(G2281&gt;=10861,G2281&lt;=10863),TEXT(INDIRECT(CHAR(39)&amp;$A2281&amp;CHAR(39)&amp;"!r"&amp;$B2281&amp;"c"&amp;$C2281,0),"dd-mmm-yyyy"),(INDIRECT(CHAR(39)&amp;$A2281&amp;CHAR(39)&amp;"!r"&amp;$B2281&amp;"c"&amp;$C2281,0)))</f>
        <v>778323346</v>
      </c>
      <c r="I2281" s="26"/>
      <c r="J2281" s="26"/>
      <c r="K2281" s="26"/>
      <c r="L2281" s="26"/>
      <c r="M2281" s="26"/>
      <c r="N2281" s="26"/>
      <c r="O2281" s="26"/>
      <c r="P2281" s="26"/>
      <c r="Q2281" s="26"/>
      <c r="R2281" s="26"/>
      <c r="S2281" s="26"/>
      <c r="T2281" s="26"/>
      <c r="U2281" s="26"/>
      <c r="V2281" s="26"/>
      <c r="W2281" s="26"/>
      <c r="X2281" s="26"/>
      <c r="Y2281" s="26"/>
      <c r="Z2281" s="26"/>
    </row>
    <row r="2282" ht="13.5" customHeight="1">
      <c r="A2282" s="26" t="s">
        <v>820</v>
      </c>
      <c r="B2282" s="26">
        <f t="shared" si="49"/>
        <v>3</v>
      </c>
      <c r="C2282" s="26">
        <f t="shared" si="50"/>
        <v>6</v>
      </c>
      <c r="D2282" s="26"/>
      <c r="E2282" s="26">
        <f>plan_id</f>
        <v>510</v>
      </c>
      <c r="F2282" s="26">
        <f t="shared" si="1"/>
        <v>2001</v>
      </c>
      <c r="G2282" s="26">
        <f>VLOOKUP(INDIRECT(CHAR(39)&amp;$A2282&amp;CHAR(39)&amp;"!r2c"&amp;$C2282,0),variables,2,0)</f>
        <v>10986</v>
      </c>
      <c r="H2282" s="29">
        <f t="array" ref="H2282">IF(AND(G2282&gt;=10861,G2282&lt;=10863),TEXT(INDIRECT(CHAR(39)&amp;$A2282&amp;CHAR(39)&amp;"!r"&amp;$B2282&amp;"c"&amp;$C2282,0),"dd-mmm-yyyy"),(INDIRECT(CHAR(39)&amp;$A2282&amp;CHAR(39)&amp;"!r"&amp;$B2282&amp;"c"&amp;$C2282,0)))</f>
        <v>324117654</v>
      </c>
      <c r="I2282" s="26"/>
      <c r="J2282" s="26"/>
      <c r="K2282" s="26"/>
      <c r="L2282" s="26"/>
      <c r="M2282" s="26"/>
      <c r="N2282" s="26"/>
      <c r="O2282" s="26"/>
      <c r="P2282" s="26"/>
      <c r="Q2282" s="26"/>
      <c r="R2282" s="26"/>
      <c r="S2282" s="26"/>
      <c r="T2282" s="26"/>
      <c r="U2282" s="26"/>
      <c r="V2282" s="26"/>
      <c r="W2282" s="26"/>
      <c r="X2282" s="26"/>
      <c r="Y2282" s="26"/>
      <c r="Z2282" s="26"/>
    </row>
    <row r="2283" ht="13.5" customHeight="1">
      <c r="A2283" s="26" t="s">
        <v>820</v>
      </c>
      <c r="B2283" s="26">
        <f t="shared" si="49"/>
        <v>3</v>
      </c>
      <c r="C2283" s="26">
        <f t="shared" si="50"/>
        <v>7</v>
      </c>
      <c r="D2283" s="26"/>
      <c r="E2283" s="26">
        <f>plan_id</f>
        <v>510</v>
      </c>
      <c r="F2283" s="26">
        <f t="shared" si="1"/>
        <v>2001</v>
      </c>
      <c r="G2283" s="26">
        <f>VLOOKUP(INDIRECT(CHAR(39)&amp;$A2283&amp;CHAR(39)&amp;"!r2c"&amp;$C2283,0),variables,2,0)</f>
        <v>10974</v>
      </c>
      <c r="H2283" s="28" t="str">
        <f t="array" ref="H2283">IF(AND(G2283&gt;=10861,G2283&lt;=10863),TEXT(INDIRECT(CHAR(39)&amp;$A2283&amp;CHAR(39)&amp;"!r"&amp;$B2283&amp;"c"&amp;$C2283,0),"dd-mmm-yyyy"),(INDIRECT(CHAR(39)&amp;$A2283&amp;CHAR(39)&amp;"!r"&amp;$B2283&amp;"c"&amp;$C2283,0)))</f>
        <v>PUC</v>
      </c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  <c r="S2283" s="26"/>
      <c r="T2283" s="26"/>
      <c r="U2283" s="26"/>
      <c r="V2283" s="26"/>
      <c r="W2283" s="26"/>
      <c r="X2283" s="26"/>
      <c r="Y2283" s="26"/>
      <c r="Z2283" s="26"/>
    </row>
    <row r="2284" ht="13.5" customHeight="1">
      <c r="A2284" s="26" t="s">
        <v>820</v>
      </c>
      <c r="B2284" s="26">
        <f t="shared" si="49"/>
        <v>3</v>
      </c>
      <c r="C2284" s="26">
        <f t="shared" si="50"/>
        <v>8</v>
      </c>
      <c r="D2284" s="26"/>
      <c r="E2284" s="26">
        <f>plan_id</f>
        <v>510</v>
      </c>
      <c r="F2284" s="26">
        <f t="shared" si="1"/>
        <v>2001</v>
      </c>
      <c r="G2284" s="26">
        <f>VLOOKUP(INDIRECT(CHAR(39)&amp;$A2284&amp;CHAR(39)&amp;"!r2c"&amp;$C2284,0),variables,2,0)</f>
        <v>10987</v>
      </c>
      <c r="H2284" s="31">
        <f t="array" ref="H2284">IF(AND(G2284&gt;=10861,G2284&lt;=10863),TEXT(INDIRECT(CHAR(39)&amp;$A2284&amp;CHAR(39)&amp;"!r"&amp;$B2284&amp;"c"&amp;$C2284,0),"dd-mmm-yyyy"),(INDIRECT(CHAR(39)&amp;$A2284&amp;CHAR(39)&amp;"!r"&amp;$B2284&amp;"c"&amp;$C2284,0)))</f>
        <v>0.706</v>
      </c>
      <c r="I2284" s="26"/>
      <c r="J2284" s="26"/>
      <c r="K2284" s="26"/>
      <c r="L2284" s="26"/>
      <c r="M2284" s="26"/>
      <c r="N2284" s="26"/>
      <c r="O2284" s="26"/>
      <c r="P2284" s="26"/>
      <c r="Q2284" s="26"/>
      <c r="R2284" s="26"/>
      <c r="S2284" s="26"/>
      <c r="T2284" s="26"/>
      <c r="U2284" s="26"/>
      <c r="V2284" s="26"/>
      <c r="W2284" s="26"/>
      <c r="X2284" s="26"/>
      <c r="Y2284" s="26"/>
      <c r="Z2284" s="26"/>
    </row>
    <row r="2285" ht="13.5" customHeight="1">
      <c r="A2285" s="26" t="s">
        <v>820</v>
      </c>
      <c r="B2285" s="26">
        <f t="shared" si="49"/>
        <v>3</v>
      </c>
      <c r="C2285" s="26">
        <f t="shared" si="50"/>
        <v>9</v>
      </c>
      <c r="D2285" s="26"/>
      <c r="E2285" s="26">
        <f>plan_id</f>
        <v>510</v>
      </c>
      <c r="F2285" s="26">
        <f t="shared" si="1"/>
        <v>2001</v>
      </c>
      <c r="G2285" s="26">
        <f>VLOOKUP(INDIRECT(CHAR(39)&amp;$A2285&amp;CHAR(39)&amp;"!r2c"&amp;$C2285,0),variables,2,0)</f>
        <v>10885</v>
      </c>
      <c r="H2285" s="28" t="str">
        <f t="array" ref="H2285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26"/>
      <c r="J2285" s="26"/>
      <c r="K2285" s="26"/>
      <c r="L2285" s="26"/>
      <c r="M2285" s="26"/>
      <c r="N2285" s="26"/>
      <c r="O2285" s="26"/>
      <c r="P2285" s="26"/>
      <c r="Q2285" s="26"/>
      <c r="R2285" s="26"/>
      <c r="S2285" s="26"/>
      <c r="T2285" s="26"/>
      <c r="U2285" s="26"/>
      <c r="V2285" s="26"/>
      <c r="W2285" s="26"/>
      <c r="X2285" s="26"/>
      <c r="Y2285" s="26"/>
      <c r="Z2285" s="26"/>
    </row>
    <row r="2286" ht="13.5" customHeight="1">
      <c r="A2286" s="26" t="s">
        <v>820</v>
      </c>
      <c r="B2286" s="26">
        <f t="shared" si="49"/>
        <v>3</v>
      </c>
      <c r="C2286" s="26">
        <f t="shared" si="50"/>
        <v>10</v>
      </c>
      <c r="D2286" s="26"/>
      <c r="E2286" s="26">
        <f>plan_id</f>
        <v>510</v>
      </c>
      <c r="F2286" s="26">
        <f t="shared" si="1"/>
        <v>2001</v>
      </c>
      <c r="G2286" s="26">
        <f>VLOOKUP(INDIRECT(CHAR(39)&amp;$A2286&amp;CHAR(39)&amp;"!r2c"&amp;$C2286,0),variables,2,0)</f>
        <v>10886</v>
      </c>
      <c r="H2286" s="28" t="str">
        <f t="array" ref="H2286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26"/>
      <c r="J2286" s="26"/>
      <c r="K2286" s="26"/>
      <c r="L2286" s="26"/>
      <c r="M2286" s="26"/>
      <c r="N2286" s="26"/>
      <c r="O2286" s="26"/>
      <c r="P2286" s="26"/>
      <c r="Q2286" s="26"/>
      <c r="R2286" s="26"/>
      <c r="S2286" s="26"/>
      <c r="T2286" s="26"/>
      <c r="U2286" s="26"/>
      <c r="V2286" s="26"/>
      <c r="W2286" s="26"/>
      <c r="X2286" s="26"/>
      <c r="Y2286" s="26"/>
      <c r="Z2286" s="26"/>
    </row>
    <row r="2287" ht="13.5" customHeight="1">
      <c r="A2287" s="26" t="s">
        <v>820</v>
      </c>
      <c r="B2287" s="26">
        <f t="shared" si="49"/>
        <v>3</v>
      </c>
      <c r="C2287" s="26">
        <f t="shared" si="50"/>
        <v>11</v>
      </c>
      <c r="D2287" s="26"/>
      <c r="E2287" s="26">
        <f>plan_id</f>
        <v>510</v>
      </c>
      <c r="F2287" s="26">
        <f t="shared" si="1"/>
        <v>2001</v>
      </c>
      <c r="G2287" s="26">
        <f>VLOOKUP(INDIRECT(CHAR(39)&amp;$A2287&amp;CHAR(39)&amp;"!r2c"&amp;$C2287,0),variables,2,0)</f>
        <v>10887</v>
      </c>
      <c r="H2287" s="28" t="str">
        <f t="array" ref="H2287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6"/>
      <c r="T2287" s="26"/>
      <c r="U2287" s="26"/>
      <c r="V2287" s="26"/>
      <c r="W2287" s="26"/>
      <c r="X2287" s="26"/>
      <c r="Y2287" s="26"/>
      <c r="Z2287" s="26"/>
    </row>
    <row r="2288" ht="13.5" customHeight="1">
      <c r="A2288" s="26" t="s">
        <v>820</v>
      </c>
      <c r="B2288" s="26">
        <f t="shared" si="49"/>
        <v>3</v>
      </c>
      <c r="C2288" s="26">
        <f t="shared" si="50"/>
        <v>12</v>
      </c>
      <c r="D2288" s="26"/>
      <c r="E2288" s="26">
        <f>plan_id</f>
        <v>510</v>
      </c>
      <c r="F2288" s="26">
        <f t="shared" si="1"/>
        <v>2001</v>
      </c>
      <c r="G2288" s="26">
        <f>VLOOKUP(INDIRECT(CHAR(39)&amp;$A2288&amp;CHAR(39)&amp;"!r2c"&amp;$C2288,0),variables,2,0)</f>
        <v>10883</v>
      </c>
      <c r="H2288" s="28" t="str">
        <f t="array" ref="H2288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26"/>
      <c r="J2288" s="26"/>
      <c r="K2288" s="26"/>
      <c r="L2288" s="26"/>
      <c r="M2288" s="26"/>
      <c r="N2288" s="26"/>
      <c r="O2288" s="26"/>
      <c r="P2288" s="26"/>
      <c r="Q2288" s="26"/>
      <c r="R2288" s="26"/>
      <c r="S2288" s="26"/>
      <c r="T2288" s="26"/>
      <c r="U2288" s="26"/>
      <c r="V2288" s="26"/>
      <c r="W2288" s="26"/>
      <c r="X2288" s="26"/>
      <c r="Y2288" s="26"/>
      <c r="Z2288" s="26"/>
    </row>
    <row r="2289" ht="13.5" customHeight="1">
      <c r="A2289" s="26" t="s">
        <v>820</v>
      </c>
      <c r="B2289" s="26">
        <f t="shared" si="49"/>
        <v>3</v>
      </c>
      <c r="C2289" s="26">
        <f t="shared" si="50"/>
        <v>13</v>
      </c>
      <c r="D2289" s="26"/>
      <c r="E2289" s="26">
        <f>plan_id</f>
        <v>510</v>
      </c>
      <c r="F2289" s="26">
        <f t="shared" si="1"/>
        <v>2001</v>
      </c>
      <c r="G2289" s="26">
        <f>VLOOKUP(INDIRECT(CHAR(39)&amp;$A2289&amp;CHAR(39)&amp;"!r2c"&amp;$C2289,0),variables,2,0)</f>
        <v>10989</v>
      </c>
      <c r="H2289" s="29">
        <f t="array" ref="H2289">IF(AND(G2289&gt;=10861,G2289&lt;=10863),TEXT(INDIRECT(CHAR(39)&amp;$A2289&amp;CHAR(39)&amp;"!r"&amp;$B2289&amp;"c"&amp;$C2289,0),"dd-mmm-yyyy"),(INDIRECT(CHAR(39)&amp;$A2289&amp;CHAR(39)&amp;"!r"&amp;$B2289&amp;"c"&amp;$C2289,0)))</f>
        <v>23315646000</v>
      </c>
      <c r="I2289" s="26"/>
      <c r="J2289" s="26"/>
      <c r="K2289" s="26"/>
      <c r="L2289" s="26"/>
      <c r="M2289" s="26"/>
      <c r="N2289" s="26"/>
      <c r="O2289" s="26"/>
      <c r="P2289" s="26"/>
      <c r="Q2289" s="26"/>
      <c r="R2289" s="26"/>
      <c r="S2289" s="26"/>
      <c r="T2289" s="26"/>
      <c r="U2289" s="26"/>
      <c r="V2289" s="26"/>
      <c r="W2289" s="26"/>
      <c r="X2289" s="26"/>
      <c r="Y2289" s="26"/>
      <c r="Z2289" s="26"/>
    </row>
    <row r="2290" ht="13.5" customHeight="1">
      <c r="A2290" s="26" t="s">
        <v>820</v>
      </c>
      <c r="B2290" s="26">
        <f t="shared" si="49"/>
        <v>3</v>
      </c>
      <c r="C2290" s="26">
        <f t="shared" si="50"/>
        <v>14</v>
      </c>
      <c r="D2290" s="26"/>
      <c r="E2290" s="26">
        <f>plan_id</f>
        <v>510</v>
      </c>
      <c r="F2290" s="26">
        <f t="shared" si="1"/>
        <v>2001</v>
      </c>
      <c r="G2290" s="26">
        <f>VLOOKUP(INDIRECT(CHAR(39)&amp;$A2290&amp;CHAR(39)&amp;"!r2c"&amp;$C2290,0),variables,2,0)</f>
        <v>10990</v>
      </c>
      <c r="H2290" s="29">
        <f t="array" ref="H2290">IF(AND(G2290&gt;=10861,G2290&lt;=10863),TEXT(INDIRECT(CHAR(39)&amp;$A2290&amp;CHAR(39)&amp;"!r"&amp;$B2290&amp;"c"&amp;$C2290,0),"dd-mmm-yyyy"),(INDIRECT(CHAR(39)&amp;$A2290&amp;CHAR(39)&amp;"!r"&amp;$B2290&amp;"c"&amp;$C2290,0)))</f>
        <v>39166697000</v>
      </c>
      <c r="I2290" s="26"/>
      <c r="J2290" s="26"/>
      <c r="K2290" s="26"/>
      <c r="L2290" s="26"/>
      <c r="M2290" s="26"/>
      <c r="N2290" s="26"/>
      <c r="O2290" s="26"/>
      <c r="P2290" s="26"/>
      <c r="Q2290" s="26"/>
      <c r="R2290" s="26"/>
      <c r="S2290" s="26"/>
      <c r="T2290" s="26"/>
      <c r="U2290" s="26"/>
      <c r="V2290" s="26"/>
      <c r="W2290" s="26"/>
      <c r="X2290" s="26"/>
      <c r="Y2290" s="26"/>
      <c r="Z2290" s="26"/>
    </row>
    <row r="2291" ht="13.5" customHeight="1">
      <c r="A2291" s="26" t="s">
        <v>820</v>
      </c>
      <c r="B2291" s="26">
        <f t="shared" si="49"/>
        <v>3</v>
      </c>
      <c r="C2291" s="26">
        <f t="shared" si="50"/>
        <v>15</v>
      </c>
      <c r="D2291" s="26"/>
      <c r="E2291" s="26">
        <f>plan_id</f>
        <v>510</v>
      </c>
      <c r="F2291" s="26">
        <f t="shared" si="1"/>
        <v>2001</v>
      </c>
      <c r="G2291" s="26">
        <f>VLOOKUP(INDIRECT(CHAR(39)&amp;$A2291&amp;CHAR(39)&amp;"!r2c"&amp;$C2291,0),variables,2,0)</f>
        <v>10991</v>
      </c>
      <c r="H2291" s="29">
        <f t="array" ref="H2291">IF(AND(G2291&gt;=10861,G2291&lt;=10863),TEXT(INDIRECT(CHAR(39)&amp;$A2291&amp;CHAR(39)&amp;"!r"&amp;$B2291&amp;"c"&amp;$C2291,0),"dd-mmm-yyyy"),(INDIRECT(CHAR(39)&amp;$A2291&amp;CHAR(39)&amp;"!r"&amp;$B2291&amp;"c"&amp;$C2291,0)))</f>
        <v>15851051000</v>
      </c>
      <c r="I2291" s="26"/>
      <c r="J2291" s="26"/>
      <c r="K2291" s="26"/>
      <c r="L2291" s="26"/>
      <c r="M2291" s="26"/>
      <c r="N2291" s="26"/>
      <c r="O2291" s="26"/>
      <c r="P2291" s="26"/>
      <c r="Q2291" s="26"/>
      <c r="R2291" s="26"/>
      <c r="S2291" s="26"/>
      <c r="T2291" s="26"/>
      <c r="U2291" s="26"/>
      <c r="V2291" s="26"/>
      <c r="W2291" s="26"/>
      <c r="X2291" s="26"/>
      <c r="Y2291" s="26"/>
      <c r="Z2291" s="26"/>
    </row>
    <row r="2292" ht="13.5" customHeight="1">
      <c r="A2292" s="26" t="s">
        <v>820</v>
      </c>
      <c r="B2292" s="26">
        <f t="shared" si="49"/>
        <v>3</v>
      </c>
      <c r="C2292" s="26">
        <f t="shared" si="50"/>
        <v>16</v>
      </c>
      <c r="D2292" s="26"/>
      <c r="E2292" s="26">
        <f>plan_id</f>
        <v>510</v>
      </c>
      <c r="F2292" s="26">
        <f t="shared" si="1"/>
        <v>2001</v>
      </c>
      <c r="G2292" s="26">
        <f>VLOOKUP(INDIRECT(CHAR(39)&amp;$A2292&amp;CHAR(39)&amp;"!r2c"&amp;$C2292,0),variables,2,0)</f>
        <v>10992</v>
      </c>
      <c r="H2292" s="31">
        <f t="array" ref="H2292">IF(AND(G2292&gt;=10861,G2292&lt;=10863),TEXT(INDIRECT(CHAR(39)&amp;$A2292&amp;CHAR(39)&amp;"!r"&amp;$B2292&amp;"c"&amp;$C2292,0),"dd-mmm-yyyy"),(INDIRECT(CHAR(39)&amp;$A2292&amp;CHAR(39)&amp;"!r"&amp;$B2292&amp;"c"&amp;$C2292,0)))</f>
        <v>0.595</v>
      </c>
      <c r="I2292" s="26"/>
      <c r="J2292" s="26"/>
      <c r="K2292" s="26"/>
      <c r="L2292" s="26"/>
      <c r="M2292" s="26"/>
      <c r="N2292" s="26"/>
      <c r="O2292" s="26"/>
      <c r="P2292" s="26"/>
      <c r="Q2292" s="26"/>
      <c r="R2292" s="26"/>
      <c r="S2292" s="26"/>
      <c r="T2292" s="26"/>
      <c r="U2292" s="26"/>
      <c r="V2292" s="26"/>
      <c r="W2292" s="26"/>
      <c r="X2292" s="26"/>
      <c r="Y2292" s="26"/>
      <c r="Z2292" s="26"/>
    </row>
    <row r="2293" ht="13.5" customHeight="1">
      <c r="A2293" s="26" t="s">
        <v>820</v>
      </c>
      <c r="B2293" s="26">
        <f t="shared" si="49"/>
        <v>3</v>
      </c>
      <c r="C2293" s="26">
        <f t="shared" si="50"/>
        <v>17</v>
      </c>
      <c r="D2293" s="26"/>
      <c r="E2293" s="26">
        <f>plan_id</f>
        <v>510</v>
      </c>
      <c r="F2293" s="26">
        <f t="shared" si="1"/>
        <v>2001</v>
      </c>
      <c r="G2293" s="26">
        <f>VLOOKUP(INDIRECT(CHAR(39)&amp;$A2293&amp;CHAR(39)&amp;"!r2c"&amp;$C2293,0),variables,2,0)</f>
        <v>10993</v>
      </c>
      <c r="H2293" s="29">
        <f t="array" ref="H2293">IF(AND(G2293&gt;=10861,G2293&lt;=10863),TEXT(INDIRECT(CHAR(39)&amp;$A2293&amp;CHAR(39)&amp;"!r"&amp;$B2293&amp;"c"&amp;$C2293,0),"dd-mmm-yyyy"),(INDIRECT(CHAR(39)&amp;$A2293&amp;CHAR(39)&amp;"!r"&amp;$B2293&amp;"c"&amp;$C2293,0)))</f>
        <v>6430612000</v>
      </c>
      <c r="I2293" s="26"/>
      <c r="J2293" s="26"/>
      <c r="K2293" s="26"/>
      <c r="L2293" s="26"/>
      <c r="M2293" s="26"/>
      <c r="N2293" s="26"/>
      <c r="O2293" s="26"/>
      <c r="P2293" s="26"/>
      <c r="Q2293" s="26"/>
      <c r="R2293" s="26"/>
      <c r="S2293" s="26"/>
      <c r="T2293" s="26"/>
      <c r="U2293" s="26"/>
      <c r="V2293" s="26"/>
      <c r="W2293" s="26"/>
      <c r="X2293" s="26"/>
      <c r="Y2293" s="26"/>
      <c r="Z2293" s="26"/>
    </row>
    <row r="2294" ht="13.5" customHeight="1">
      <c r="A2294" s="26" t="s">
        <v>820</v>
      </c>
      <c r="B2294" s="26">
        <f t="shared" si="49"/>
        <v>3</v>
      </c>
      <c r="C2294" s="26">
        <f t="shared" si="50"/>
        <v>18</v>
      </c>
      <c r="D2294" s="26"/>
      <c r="E2294" s="26">
        <f>plan_id</f>
        <v>510</v>
      </c>
      <c r="F2294" s="26">
        <f t="shared" si="1"/>
        <v>2001</v>
      </c>
      <c r="G2294" s="26">
        <f>VLOOKUP(INDIRECT(CHAR(39)&amp;$A2294&amp;CHAR(39)&amp;"!r2c"&amp;$C2294,0),variables,2,0)</f>
        <v>11005</v>
      </c>
      <c r="H2294" s="31" t="str">
        <f t="array" ref="H2294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26"/>
      <c r="J2294" s="26"/>
      <c r="K2294" s="26"/>
      <c r="L2294" s="26"/>
      <c r="M2294" s="26"/>
      <c r="N2294" s="26"/>
      <c r="O2294" s="26"/>
      <c r="P2294" s="26"/>
      <c r="Q2294" s="26"/>
      <c r="R2294" s="26"/>
      <c r="S2294" s="26"/>
      <c r="T2294" s="26"/>
      <c r="U2294" s="26"/>
      <c r="V2294" s="26"/>
      <c r="W2294" s="26"/>
      <c r="X2294" s="26"/>
      <c r="Y2294" s="26"/>
      <c r="Z2294" s="26"/>
    </row>
    <row r="2295" ht="13.5" customHeight="1">
      <c r="A2295" s="26" t="s">
        <v>820</v>
      </c>
      <c r="B2295" s="26">
        <f t="shared" si="49"/>
        <v>3</v>
      </c>
      <c r="C2295" s="26">
        <f t="shared" si="50"/>
        <v>19</v>
      </c>
      <c r="D2295" s="26"/>
      <c r="E2295" s="26">
        <f>plan_id</f>
        <v>510</v>
      </c>
      <c r="F2295" s="26">
        <f t="shared" si="1"/>
        <v>2001</v>
      </c>
      <c r="G2295" s="26">
        <f>VLOOKUP(INDIRECT(CHAR(39)&amp;$A2295&amp;CHAR(39)&amp;"!r2c"&amp;$C2295,0),variables,2,0)</f>
        <v>10988</v>
      </c>
      <c r="H2295" s="31">
        <f t="array" ref="H2295">IF(AND(G2295&gt;=10861,G2295&lt;=10863),TEXT(INDIRECT(CHAR(39)&amp;$A2295&amp;CHAR(39)&amp;"!r"&amp;$B2295&amp;"c"&amp;$C2295,0),"dd-mmm-yyyy"),(INDIRECT(CHAR(39)&amp;$A2295&amp;CHAR(39)&amp;"!r"&amp;$B2295&amp;"c"&amp;$C2295,0)))</f>
        <v>0.1714364045</v>
      </c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  <c r="S2295" s="26"/>
      <c r="T2295" s="26"/>
      <c r="U2295" s="26"/>
      <c r="V2295" s="26"/>
      <c r="W2295" s="26"/>
      <c r="X2295" s="26"/>
      <c r="Y2295" s="26"/>
      <c r="Z2295" s="26"/>
    </row>
    <row r="2296" ht="13.5" customHeight="1">
      <c r="A2296" s="26" t="s">
        <v>820</v>
      </c>
      <c r="B2296" s="26">
        <f t="shared" si="49"/>
        <v>3</v>
      </c>
      <c r="C2296" s="26">
        <f t="shared" si="50"/>
        <v>20</v>
      </c>
      <c r="D2296" s="26"/>
      <c r="E2296" s="26">
        <f>plan_id</f>
        <v>510</v>
      </c>
      <c r="F2296" s="26">
        <f t="shared" si="1"/>
        <v>2001</v>
      </c>
      <c r="G2296" s="26">
        <f>VLOOKUP(INDIRECT(CHAR(39)&amp;$A2296&amp;CHAR(39)&amp;"!r2c"&amp;$C2296,0),variables,2,0)</f>
        <v>10996</v>
      </c>
      <c r="H2296" s="29">
        <f t="array" ref="H2296">IF(AND(G2296&gt;=10861,G2296&lt;=10863),TEXT(INDIRECT(CHAR(39)&amp;$A2296&amp;CHAR(39)&amp;"!r"&amp;$B2296&amp;"c"&amp;$C2296,0),"dd-mmm-yyyy"),(INDIRECT(CHAR(39)&amp;$A2296&amp;CHAR(39)&amp;"!r"&amp;$B2296&amp;"c"&amp;$C2296,0)))</f>
        <v>23315646083</v>
      </c>
      <c r="I2296" s="26"/>
      <c r="J2296" s="26"/>
      <c r="K2296" s="26"/>
      <c r="L2296" s="26"/>
      <c r="M2296" s="26"/>
      <c r="N2296" s="26"/>
      <c r="O2296" s="26"/>
      <c r="P2296" s="26"/>
      <c r="Q2296" s="26"/>
      <c r="R2296" s="26"/>
      <c r="S2296" s="26"/>
      <c r="T2296" s="26"/>
      <c r="U2296" s="26"/>
      <c r="V2296" s="26"/>
      <c r="W2296" s="26"/>
      <c r="X2296" s="26"/>
      <c r="Y2296" s="26"/>
      <c r="Z2296" s="26"/>
    </row>
    <row r="2297" ht="13.5" customHeight="1">
      <c r="A2297" s="26" t="s">
        <v>820</v>
      </c>
      <c r="B2297" s="26">
        <f t="shared" si="49"/>
        <v>3</v>
      </c>
      <c r="C2297" s="26">
        <f t="shared" si="50"/>
        <v>21</v>
      </c>
      <c r="D2297" s="26"/>
      <c r="E2297" s="26">
        <f>plan_id</f>
        <v>510</v>
      </c>
      <c r="F2297" s="26">
        <f t="shared" si="1"/>
        <v>2001</v>
      </c>
      <c r="G2297" s="26">
        <f>VLOOKUP(INDIRECT(CHAR(39)&amp;$A2297&amp;CHAR(39)&amp;"!r2c"&amp;$C2297,0),variables,2,0)</f>
        <v>10997</v>
      </c>
      <c r="H2297" s="31">
        <f t="array" ref="H2297">IF(AND(G2297&gt;=10861,G2297&lt;=10863),TEXT(INDIRECT(CHAR(39)&amp;$A2297&amp;CHAR(39)&amp;"!r"&amp;$B2297&amp;"c"&amp;$C2297,0),"dd-mmm-yyyy"),(INDIRECT(CHAR(39)&amp;$A2297&amp;CHAR(39)&amp;"!r"&amp;$B2297&amp;"c"&amp;$C2297,0)))</f>
        <v>0.5952926304</v>
      </c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  <c r="S2297" s="26"/>
      <c r="T2297" s="26"/>
      <c r="U2297" s="26"/>
      <c r="V2297" s="26"/>
      <c r="W2297" s="26"/>
      <c r="X2297" s="26"/>
      <c r="Y2297" s="26"/>
      <c r="Z2297" s="26"/>
    </row>
    <row r="2298" ht="13.5" customHeight="1">
      <c r="A2298" s="26" t="s">
        <v>820</v>
      </c>
      <c r="B2298" s="26">
        <f t="shared" si="49"/>
        <v>3</v>
      </c>
      <c r="C2298" s="26">
        <f t="shared" si="50"/>
        <v>22</v>
      </c>
      <c r="D2298" s="26"/>
      <c r="E2298" s="26">
        <f>plan_id</f>
        <v>510</v>
      </c>
      <c r="F2298" s="26">
        <f t="shared" si="1"/>
        <v>2001</v>
      </c>
      <c r="G2298" s="26">
        <f>VLOOKUP(INDIRECT(CHAR(39)&amp;$A2298&amp;CHAR(39)&amp;"!r2c"&amp;$C2298,0),variables,2,0)</f>
        <v>10980</v>
      </c>
      <c r="H2298" s="31" t="str">
        <f t="array" ref="H2298">IF(AND(G2298&gt;=10861,G2298&lt;=10863),TEXT(INDIRECT(CHAR(39)&amp;$A2298&amp;CHAR(39)&amp;"!r"&amp;$B2298&amp;"c"&amp;$C2298,0),"dd-mmm-yyyy"),(INDIRECT(CHAR(39)&amp;$A2298&amp;CHAR(39)&amp;"!r"&amp;$B2298&amp;"c"&amp;$C2298,0)))</f>
        <v/>
      </c>
      <c r="I2298" s="26"/>
      <c r="J2298" s="26"/>
      <c r="K2298" s="26"/>
      <c r="L2298" s="26"/>
      <c r="M2298" s="26"/>
      <c r="N2298" s="26"/>
      <c r="O2298" s="26"/>
      <c r="P2298" s="26"/>
      <c r="Q2298" s="26"/>
      <c r="R2298" s="26"/>
      <c r="S2298" s="26"/>
      <c r="T2298" s="26"/>
      <c r="U2298" s="26"/>
      <c r="V2298" s="26"/>
      <c r="W2298" s="26"/>
      <c r="X2298" s="26"/>
      <c r="Y2298" s="26"/>
      <c r="Z2298" s="26"/>
    </row>
    <row r="2299" ht="13.5" customHeight="1">
      <c r="A2299" s="26" t="s">
        <v>820</v>
      </c>
      <c r="B2299" s="26">
        <f t="shared" si="49"/>
        <v>3</v>
      </c>
      <c r="C2299" s="26">
        <f t="shared" si="50"/>
        <v>23</v>
      </c>
      <c r="D2299" s="26"/>
      <c r="E2299" s="26">
        <f>plan_id</f>
        <v>510</v>
      </c>
      <c r="F2299" s="26">
        <f t="shared" si="1"/>
        <v>2001</v>
      </c>
      <c r="G2299" s="26">
        <f>VLOOKUP(INDIRECT(CHAR(39)&amp;$A2299&amp;CHAR(39)&amp;"!r2c"&amp;$C2299,0),variables,2,0)</f>
        <v>10981</v>
      </c>
      <c r="H2299" s="31" t="str">
        <f t="array" ref="H2299">IF(AND(G2299&gt;=10861,G2299&lt;=10863),TEXT(INDIRECT(CHAR(39)&amp;$A2299&amp;CHAR(39)&amp;"!r"&amp;$B2299&amp;"c"&amp;$C2299,0),"dd-mmm-yyyy"),(INDIRECT(CHAR(39)&amp;$A2299&amp;CHAR(39)&amp;"!r"&amp;$B2299&amp;"c"&amp;$C2299,0)))</f>
        <v/>
      </c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  <c r="S2299" s="26"/>
      <c r="T2299" s="26"/>
      <c r="U2299" s="26"/>
      <c r="V2299" s="26"/>
      <c r="W2299" s="26"/>
      <c r="X2299" s="26"/>
      <c r="Y2299" s="26"/>
      <c r="Z2299" s="26"/>
    </row>
    <row r="2300" ht="13.5" customHeight="1">
      <c r="A2300" s="26" t="s">
        <v>820</v>
      </c>
      <c r="B2300" s="26">
        <f t="shared" si="49"/>
        <v>3</v>
      </c>
      <c r="C2300" s="26">
        <f t="shared" si="50"/>
        <v>24</v>
      </c>
      <c r="D2300" s="26"/>
      <c r="E2300" s="26">
        <f>plan_id</f>
        <v>510</v>
      </c>
      <c r="F2300" s="26">
        <f t="shared" si="1"/>
        <v>2001</v>
      </c>
      <c r="G2300" s="26">
        <f>VLOOKUP(INDIRECT(CHAR(39)&amp;$A2300&amp;CHAR(39)&amp;"!r2c"&amp;$C2300,0),variables,2,0)</f>
        <v>10998</v>
      </c>
      <c r="H2300" s="29">
        <f t="array" ref="H2300">IF(AND(G2300&gt;=10861,G2300&lt;=10863),TEXT(INDIRECT(CHAR(39)&amp;$A2300&amp;CHAR(39)&amp;"!r"&amp;$B2300&amp;"c"&amp;$C2300,0),"dd-mmm-yyyy"),(INDIRECT(CHAR(39)&amp;$A2300&amp;CHAR(39)&amp;"!r"&amp;$B2300&amp;"c"&amp;$C2300,0)))</f>
        <v>3712183000</v>
      </c>
      <c r="I2300" s="26"/>
      <c r="J2300" s="26"/>
      <c r="K2300" s="26"/>
      <c r="L2300" s="26"/>
      <c r="M2300" s="26"/>
      <c r="N2300" s="26"/>
      <c r="O2300" s="26"/>
      <c r="P2300" s="26"/>
      <c r="Q2300" s="26"/>
      <c r="R2300" s="26"/>
      <c r="S2300" s="26"/>
      <c r="T2300" s="26"/>
      <c r="U2300" s="26"/>
      <c r="V2300" s="26"/>
      <c r="W2300" s="26"/>
      <c r="X2300" s="26"/>
      <c r="Y2300" s="26"/>
      <c r="Z2300" s="26"/>
    </row>
    <row r="2301" ht="13.5" customHeight="1">
      <c r="A2301" s="26" t="s">
        <v>820</v>
      </c>
      <c r="B2301" s="26">
        <f t="shared" si="49"/>
        <v>3</v>
      </c>
      <c r="C2301" s="26">
        <f t="shared" si="50"/>
        <v>25</v>
      </c>
      <c r="D2301" s="26"/>
      <c r="E2301" s="26">
        <f>plan_id</f>
        <v>510</v>
      </c>
      <c r="F2301" s="26">
        <f t="shared" si="1"/>
        <v>2001</v>
      </c>
      <c r="G2301" s="26">
        <f>VLOOKUP(INDIRECT(CHAR(39)&amp;$A2301&amp;CHAR(39)&amp;"!r2c"&amp;$C2301,0),variables,2,0)</f>
        <v>10999</v>
      </c>
      <c r="H2301" s="29">
        <f t="array" ref="H2301">IF(AND(G2301&gt;=10861,G2301&lt;=10863),TEXT(INDIRECT(CHAR(39)&amp;$A2301&amp;CHAR(39)&amp;"!r"&amp;$B2301&amp;"c"&amp;$C2301,0),"dd-mmm-yyyy"),(INDIRECT(CHAR(39)&amp;$A2301&amp;CHAR(39)&amp;"!r"&amp;$B2301&amp;"c"&amp;$C2301,0)))</f>
        <v>1566793231</v>
      </c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  <c r="S2301" s="26"/>
      <c r="T2301" s="26"/>
      <c r="U2301" s="26"/>
      <c r="V2301" s="26"/>
      <c r="W2301" s="26"/>
      <c r="X2301" s="26"/>
      <c r="Y2301" s="26"/>
      <c r="Z2301" s="26"/>
    </row>
    <row r="2302" ht="13.5" customHeight="1">
      <c r="A2302" s="26" t="s">
        <v>820</v>
      </c>
      <c r="B2302" s="26">
        <f t="shared" si="49"/>
        <v>3</v>
      </c>
      <c r="C2302" s="26">
        <f t="shared" si="50"/>
        <v>26</v>
      </c>
      <c r="D2302" s="26"/>
      <c r="E2302" s="26">
        <f>plan_id</f>
        <v>510</v>
      </c>
      <c r="F2302" s="26">
        <f t="shared" si="1"/>
        <v>2001</v>
      </c>
      <c r="G2302" s="26">
        <f>VLOOKUP(INDIRECT(CHAR(39)&amp;$A2302&amp;CHAR(39)&amp;"!r2c"&amp;$C2302,0),variables,2,0)</f>
        <v>11000</v>
      </c>
      <c r="H2302" s="29">
        <f t="array" ref="H2302">IF(AND(G2302&gt;=10861,G2302&lt;=10863),TEXT(INDIRECT(CHAR(39)&amp;$A2302&amp;CHAR(39)&amp;"!r"&amp;$B2302&amp;"c"&amp;$C2302,0),"dd-mmm-yyyy"),(INDIRECT(CHAR(39)&amp;$A2302&amp;CHAR(39)&amp;"!r"&amp;$B2302&amp;"c"&amp;$C2302,0)))</f>
        <v>35849079</v>
      </c>
      <c r="I2302" s="26"/>
      <c r="J2302" s="26"/>
      <c r="K2302" s="26"/>
      <c r="L2302" s="26"/>
      <c r="M2302" s="26"/>
      <c r="N2302" s="26"/>
      <c r="O2302" s="26"/>
      <c r="P2302" s="26"/>
      <c r="Q2302" s="26"/>
      <c r="R2302" s="26"/>
      <c r="S2302" s="26"/>
      <c r="T2302" s="26"/>
      <c r="U2302" s="26"/>
      <c r="V2302" s="26"/>
      <c r="W2302" s="26"/>
      <c r="X2302" s="26"/>
      <c r="Y2302" s="26"/>
      <c r="Z2302" s="26"/>
    </row>
    <row r="2303" ht="13.5" customHeight="1">
      <c r="A2303" s="26" t="s">
        <v>820</v>
      </c>
      <c r="B2303" s="26">
        <f t="shared" si="49"/>
        <v>3</v>
      </c>
      <c r="C2303" s="26">
        <f t="shared" si="50"/>
        <v>27</v>
      </c>
      <c r="D2303" s="26"/>
      <c r="E2303" s="26">
        <f>plan_id</f>
        <v>510</v>
      </c>
      <c r="F2303" s="26">
        <f t="shared" si="1"/>
        <v>2001</v>
      </c>
      <c r="G2303" s="26">
        <f>VLOOKUP(INDIRECT(CHAR(39)&amp;$A2303&amp;CHAR(39)&amp;"!r2c"&amp;$C2303,0),variables,2,0)</f>
        <v>11001</v>
      </c>
      <c r="H2303" s="29">
        <f t="array" ref="H2303">IF(AND(G2303&gt;=10861,G2303&lt;=10863),TEXT(INDIRECT(CHAR(39)&amp;$A2303&amp;CHAR(39)&amp;"!r"&amp;$B2303&amp;"c"&amp;$C2303,0),"dd-mmm-yyyy"),(INDIRECT(CHAR(39)&amp;$A2303&amp;CHAR(39)&amp;"!r"&amp;$B2303&amp;"c"&amp;$C2303,0)))</f>
        <v>12640595</v>
      </c>
      <c r="I2303" s="26"/>
      <c r="J2303" s="26"/>
      <c r="K2303" s="26"/>
      <c r="L2303" s="26"/>
      <c r="M2303" s="26"/>
      <c r="N2303" s="26"/>
      <c r="O2303" s="26"/>
      <c r="P2303" s="26"/>
      <c r="Q2303" s="26"/>
      <c r="R2303" s="26"/>
      <c r="S2303" s="26"/>
      <c r="T2303" s="26"/>
      <c r="U2303" s="26"/>
      <c r="V2303" s="26"/>
      <c r="W2303" s="26"/>
      <c r="X2303" s="26"/>
      <c r="Y2303" s="26"/>
      <c r="Z2303" s="26"/>
    </row>
    <row r="2304" ht="13.5" customHeight="1">
      <c r="A2304" s="26" t="s">
        <v>820</v>
      </c>
      <c r="B2304" s="26">
        <f t="shared" si="49"/>
        <v>3</v>
      </c>
      <c r="C2304" s="26">
        <f t="shared" si="50"/>
        <v>28</v>
      </c>
      <c r="D2304" s="26"/>
      <c r="E2304" s="26">
        <f>plan_id</f>
        <v>510</v>
      </c>
      <c r="F2304" s="26">
        <f t="shared" si="1"/>
        <v>2001</v>
      </c>
      <c r="G2304" s="26">
        <f>VLOOKUP(INDIRECT(CHAR(39)&amp;$A2304&amp;CHAR(39)&amp;"!r2c"&amp;$C2304,0),variables,2,0)</f>
        <v>11002</v>
      </c>
      <c r="H2304" s="29">
        <f t="array" ref="H2304">IF(AND(G2304&gt;=10861,G2304&lt;=10863),TEXT(INDIRECT(CHAR(39)&amp;$A2304&amp;CHAR(39)&amp;"!r"&amp;$B2304&amp;"c"&amp;$C2304,0),"dd-mmm-yyyy"),(INDIRECT(CHAR(39)&amp;$A2304&amp;CHAR(39)&amp;"!r"&amp;$B2304&amp;"c"&amp;$C2304,0)))</f>
        <v>417091</v>
      </c>
      <c r="I2304" s="26"/>
      <c r="J2304" s="26"/>
      <c r="K2304" s="26"/>
      <c r="L2304" s="26"/>
      <c r="M2304" s="26"/>
      <c r="N2304" s="26"/>
      <c r="O2304" s="26"/>
      <c r="P2304" s="26"/>
      <c r="Q2304" s="26"/>
      <c r="R2304" s="26"/>
      <c r="S2304" s="26"/>
      <c r="T2304" s="26"/>
      <c r="U2304" s="26"/>
      <c r="V2304" s="26"/>
      <c r="W2304" s="26"/>
      <c r="X2304" s="26"/>
      <c r="Y2304" s="26"/>
      <c r="Z2304" s="26"/>
    </row>
    <row r="2305" ht="13.5" customHeight="1">
      <c r="A2305" s="26" t="s">
        <v>820</v>
      </c>
      <c r="B2305" s="26">
        <f t="shared" si="49"/>
        <v>3</v>
      </c>
      <c r="C2305" s="26">
        <f t="shared" si="50"/>
        <v>29</v>
      </c>
      <c r="D2305" s="26"/>
      <c r="E2305" s="26">
        <f>plan_id</f>
        <v>510</v>
      </c>
      <c r="F2305" s="26">
        <f t="shared" si="1"/>
        <v>2001</v>
      </c>
      <c r="G2305" s="26">
        <f>VLOOKUP(INDIRECT(CHAR(39)&amp;$A2305&amp;CHAR(39)&amp;"!r2c"&amp;$C2305,0),variables,2,0)</f>
        <v>11003</v>
      </c>
      <c r="H2305" s="29">
        <f t="array" ref="H2305">IF(AND(G2305&gt;=10861,G2305&lt;=10863),TEXT(INDIRECT(CHAR(39)&amp;$A2305&amp;CHAR(39)&amp;"!r"&amp;$B2305&amp;"c"&amp;$C2305,0),"dd-mmm-yyyy"),(INDIRECT(CHAR(39)&amp;$A2305&amp;CHAR(39)&amp;"!r"&amp;$B2305&amp;"c"&amp;$C2305,0)))</f>
        <v>1615699996</v>
      </c>
      <c r="I2305" s="26"/>
      <c r="J2305" s="26"/>
      <c r="K2305" s="26"/>
      <c r="L2305" s="26"/>
      <c r="M2305" s="26"/>
      <c r="N2305" s="26"/>
      <c r="O2305" s="26"/>
      <c r="P2305" s="26"/>
      <c r="Q2305" s="26"/>
      <c r="R2305" s="26"/>
      <c r="S2305" s="26"/>
      <c r="T2305" s="26"/>
      <c r="U2305" s="26"/>
      <c r="V2305" s="26"/>
      <c r="W2305" s="26"/>
      <c r="X2305" s="26"/>
      <c r="Y2305" s="26"/>
      <c r="Z2305" s="26"/>
    </row>
    <row r="2306" ht="13.5" customHeight="1">
      <c r="A2306" s="26" t="s">
        <v>820</v>
      </c>
      <c r="B2306" s="26">
        <f t="shared" ref="B2306:B2818" si="51">B2279+1</f>
        <v>4</v>
      </c>
      <c r="C2306" s="26">
        <f t="shared" ref="C2306:C2818" si="52">C2279</f>
        <v>3</v>
      </c>
      <c r="D2306" s="26"/>
      <c r="E2306" s="26">
        <f>plan_id</f>
        <v>510</v>
      </c>
      <c r="F2306" s="26">
        <f t="shared" si="1"/>
        <v>2002</v>
      </c>
      <c r="G2306" s="26">
        <f>VLOOKUP(INDIRECT(CHAR(39)&amp;$A2306&amp;CHAR(39)&amp;"!r2c"&amp;$C2306,0),variables,2,0)</f>
        <v>10982</v>
      </c>
      <c r="H2306" s="28" t="str">
        <f t="array" ref="H2306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26"/>
      <c r="J2306" s="26"/>
      <c r="K2306" s="26"/>
      <c r="L2306" s="26"/>
      <c r="M2306" s="26"/>
      <c r="N2306" s="26"/>
      <c r="O2306" s="26"/>
      <c r="P2306" s="26"/>
      <c r="Q2306" s="26"/>
      <c r="R2306" s="26"/>
      <c r="S2306" s="26"/>
      <c r="T2306" s="26"/>
      <c r="U2306" s="26"/>
      <c r="V2306" s="26"/>
      <c r="W2306" s="26"/>
      <c r="X2306" s="26"/>
      <c r="Y2306" s="26"/>
      <c r="Z2306" s="26"/>
    </row>
    <row r="2307" ht="13.5" customHeight="1">
      <c r="A2307" s="26" t="s">
        <v>820</v>
      </c>
      <c r="B2307" s="26">
        <f t="shared" si="51"/>
        <v>4</v>
      </c>
      <c r="C2307" s="26">
        <f t="shared" si="52"/>
        <v>4</v>
      </c>
      <c r="D2307" s="26"/>
      <c r="E2307" s="26">
        <f>plan_id</f>
        <v>510</v>
      </c>
      <c r="F2307" s="26">
        <f t="shared" si="1"/>
        <v>2002</v>
      </c>
      <c r="G2307" s="26">
        <f>VLOOKUP(INDIRECT(CHAR(39)&amp;$A2307&amp;CHAR(39)&amp;"!r2c"&amp;$C2307,0),variables,2,0)</f>
        <v>10984</v>
      </c>
      <c r="H2307" s="29">
        <f t="array" ref="H2307">IF(AND(G2307&gt;=10861,G2307&lt;=10863),TEXT(INDIRECT(CHAR(39)&amp;$A2307&amp;CHAR(39)&amp;"!r"&amp;$B2307&amp;"c"&amp;$C2307,0),"dd-mmm-yyyy"),(INDIRECT(CHAR(39)&amp;$A2307&amp;CHAR(39)&amp;"!r"&amp;$B2307&amp;"c"&amp;$C2307,0)))</f>
        <v>1163262000</v>
      </c>
      <c r="I2307" s="26"/>
      <c r="J2307" s="26"/>
      <c r="K2307" s="26"/>
      <c r="L2307" s="26"/>
      <c r="M2307" s="26"/>
      <c r="N2307" s="26"/>
      <c r="O2307" s="26"/>
      <c r="P2307" s="26"/>
      <c r="Q2307" s="26"/>
      <c r="R2307" s="26"/>
      <c r="S2307" s="26"/>
      <c r="T2307" s="26"/>
      <c r="U2307" s="26"/>
      <c r="V2307" s="26"/>
      <c r="W2307" s="26"/>
      <c r="X2307" s="26"/>
      <c r="Y2307" s="26"/>
      <c r="Z2307" s="26"/>
    </row>
    <row r="2308" ht="13.5" customHeight="1">
      <c r="A2308" s="26" t="s">
        <v>820</v>
      </c>
      <c r="B2308" s="26">
        <f t="shared" si="51"/>
        <v>4</v>
      </c>
      <c r="C2308" s="26">
        <f t="shared" si="52"/>
        <v>5</v>
      </c>
      <c r="D2308" s="26"/>
      <c r="E2308" s="26">
        <f>plan_id</f>
        <v>510</v>
      </c>
      <c r="F2308" s="26">
        <f t="shared" si="1"/>
        <v>2002</v>
      </c>
      <c r="G2308" s="26">
        <f>VLOOKUP(INDIRECT(CHAR(39)&amp;$A2308&amp;CHAR(39)&amp;"!r2c"&amp;$C2308,0),variables,2,0)</f>
        <v>10985</v>
      </c>
      <c r="H2308" s="29">
        <f t="array" ref="H2308">IF(AND(G2308&gt;=10861,G2308&lt;=10863),TEXT(INDIRECT(CHAR(39)&amp;$A2308&amp;CHAR(39)&amp;"!r"&amp;$B2308&amp;"c"&amp;$C2308,0),"dd-mmm-yyyy"),(INDIRECT(CHAR(39)&amp;$A2308&amp;CHAR(39)&amp;"!r"&amp;$B2308&amp;"c"&amp;$C2308,0)))</f>
        <v>861977142</v>
      </c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  <c r="S2308" s="26"/>
      <c r="T2308" s="26"/>
      <c r="U2308" s="26"/>
      <c r="V2308" s="26"/>
      <c r="W2308" s="26"/>
      <c r="X2308" s="26"/>
      <c r="Y2308" s="26"/>
      <c r="Z2308" s="26"/>
    </row>
    <row r="2309" ht="13.5" customHeight="1">
      <c r="A2309" s="26" t="s">
        <v>820</v>
      </c>
      <c r="B2309" s="26">
        <f t="shared" si="51"/>
        <v>4</v>
      </c>
      <c r="C2309" s="26">
        <f t="shared" si="52"/>
        <v>6</v>
      </c>
      <c r="D2309" s="26"/>
      <c r="E2309" s="26">
        <f>plan_id</f>
        <v>510</v>
      </c>
      <c r="F2309" s="26">
        <f t="shared" si="1"/>
        <v>2002</v>
      </c>
      <c r="G2309" s="26">
        <f>VLOOKUP(INDIRECT(CHAR(39)&amp;$A2309&amp;CHAR(39)&amp;"!r2c"&amp;$C2309,0),variables,2,0)</f>
        <v>10986</v>
      </c>
      <c r="H2309" s="29">
        <f t="array" ref="H2309">IF(AND(G2309&gt;=10861,G2309&lt;=10863),TEXT(INDIRECT(CHAR(39)&amp;$A2309&amp;CHAR(39)&amp;"!r"&amp;$B2309&amp;"c"&amp;$C2309,0),"dd-mmm-yyyy"),(INDIRECT(CHAR(39)&amp;$A2309&amp;CHAR(39)&amp;"!r"&amp;$B2309&amp;"c"&amp;$C2309,0)))</f>
        <v>301284858</v>
      </c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  <c r="S2309" s="26"/>
      <c r="T2309" s="26"/>
      <c r="U2309" s="26"/>
      <c r="V2309" s="26"/>
      <c r="W2309" s="26"/>
      <c r="X2309" s="26"/>
      <c r="Y2309" s="26"/>
      <c r="Z2309" s="26"/>
    </row>
    <row r="2310" ht="13.5" customHeight="1">
      <c r="A2310" s="26" t="s">
        <v>820</v>
      </c>
      <c r="B2310" s="26">
        <f t="shared" si="51"/>
        <v>4</v>
      </c>
      <c r="C2310" s="26">
        <f t="shared" si="52"/>
        <v>7</v>
      </c>
      <c r="D2310" s="26"/>
      <c r="E2310" s="26">
        <f>plan_id</f>
        <v>510</v>
      </c>
      <c r="F2310" s="26">
        <f t="shared" si="1"/>
        <v>2002</v>
      </c>
      <c r="G2310" s="26">
        <f>VLOOKUP(INDIRECT(CHAR(39)&amp;$A2310&amp;CHAR(39)&amp;"!r2c"&amp;$C2310,0),variables,2,0)</f>
        <v>10974</v>
      </c>
      <c r="H2310" s="28" t="str">
        <f t="array" ref="H2310">IF(AND(G2310&gt;=10861,G2310&lt;=10863),TEXT(INDIRECT(CHAR(39)&amp;$A2310&amp;CHAR(39)&amp;"!r"&amp;$B2310&amp;"c"&amp;$C2310,0),"dd-mmm-yyyy"),(INDIRECT(CHAR(39)&amp;$A2310&amp;CHAR(39)&amp;"!r"&amp;$B2310&amp;"c"&amp;$C2310,0)))</f>
        <v>PUC</v>
      </c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  <c r="S2310" s="26"/>
      <c r="T2310" s="26"/>
      <c r="U2310" s="26"/>
      <c r="V2310" s="26"/>
      <c r="W2310" s="26"/>
      <c r="X2310" s="26"/>
      <c r="Y2310" s="26"/>
      <c r="Z2310" s="26"/>
    </row>
    <row r="2311" ht="13.5" customHeight="1">
      <c r="A2311" s="26" t="s">
        <v>820</v>
      </c>
      <c r="B2311" s="26">
        <f t="shared" si="51"/>
        <v>4</v>
      </c>
      <c r="C2311" s="26">
        <f t="shared" si="52"/>
        <v>8</v>
      </c>
      <c r="D2311" s="26"/>
      <c r="E2311" s="26">
        <f>plan_id</f>
        <v>510</v>
      </c>
      <c r="F2311" s="26">
        <f t="shared" si="1"/>
        <v>2002</v>
      </c>
      <c r="G2311" s="26">
        <f>VLOOKUP(INDIRECT(CHAR(39)&amp;$A2311&amp;CHAR(39)&amp;"!r2c"&amp;$C2311,0),variables,2,0)</f>
        <v>10987</v>
      </c>
      <c r="H2311" s="31">
        <f t="array" ref="H2311">IF(AND(G2311&gt;=10861,G2311&lt;=10863),TEXT(INDIRECT(CHAR(39)&amp;$A2311&amp;CHAR(39)&amp;"!r"&amp;$B2311&amp;"c"&amp;$C2311,0),"dd-mmm-yyyy"),(INDIRECT(CHAR(39)&amp;$A2311&amp;CHAR(39)&amp;"!r"&amp;$B2311&amp;"c"&amp;$C2311,0)))</f>
        <v>0.741</v>
      </c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  <c r="T2311" s="26"/>
      <c r="U2311" s="26"/>
      <c r="V2311" s="26"/>
      <c r="W2311" s="26"/>
      <c r="X2311" s="26"/>
      <c r="Y2311" s="26"/>
      <c r="Z2311" s="26"/>
    </row>
    <row r="2312" ht="13.5" customHeight="1">
      <c r="A2312" s="26" t="s">
        <v>820</v>
      </c>
      <c r="B2312" s="26">
        <f t="shared" si="51"/>
        <v>4</v>
      </c>
      <c r="C2312" s="26">
        <f t="shared" si="52"/>
        <v>9</v>
      </c>
      <c r="D2312" s="26"/>
      <c r="E2312" s="26">
        <f>plan_id</f>
        <v>510</v>
      </c>
      <c r="F2312" s="26">
        <f t="shared" si="1"/>
        <v>2002</v>
      </c>
      <c r="G2312" s="26">
        <f>VLOOKUP(INDIRECT(CHAR(39)&amp;$A2312&amp;CHAR(39)&amp;"!r2c"&amp;$C2312,0),variables,2,0)</f>
        <v>10885</v>
      </c>
      <c r="H2312" s="28" t="str">
        <f t="array" ref="H2312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  <c r="S2312" s="26"/>
      <c r="T2312" s="26"/>
      <c r="U2312" s="26"/>
      <c r="V2312" s="26"/>
      <c r="W2312" s="26"/>
      <c r="X2312" s="26"/>
      <c r="Y2312" s="26"/>
      <c r="Z2312" s="26"/>
    </row>
    <row r="2313" ht="13.5" customHeight="1">
      <c r="A2313" s="26" t="s">
        <v>820</v>
      </c>
      <c r="B2313" s="26">
        <f t="shared" si="51"/>
        <v>4</v>
      </c>
      <c r="C2313" s="26">
        <f t="shared" si="52"/>
        <v>10</v>
      </c>
      <c r="D2313" s="26"/>
      <c r="E2313" s="26">
        <f>plan_id</f>
        <v>510</v>
      </c>
      <c r="F2313" s="26">
        <f t="shared" si="1"/>
        <v>2002</v>
      </c>
      <c r="G2313" s="26">
        <f>VLOOKUP(INDIRECT(CHAR(39)&amp;$A2313&amp;CHAR(39)&amp;"!r2c"&amp;$C2313,0),variables,2,0)</f>
        <v>10886</v>
      </c>
      <c r="H2313" s="28" t="str">
        <f t="array" ref="H2313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  <c r="S2313" s="26"/>
      <c r="T2313" s="26"/>
      <c r="U2313" s="26"/>
      <c r="V2313" s="26"/>
      <c r="W2313" s="26"/>
      <c r="X2313" s="26"/>
      <c r="Y2313" s="26"/>
      <c r="Z2313" s="26"/>
    </row>
    <row r="2314" ht="13.5" customHeight="1">
      <c r="A2314" s="26" t="s">
        <v>820</v>
      </c>
      <c r="B2314" s="26">
        <f t="shared" si="51"/>
        <v>4</v>
      </c>
      <c r="C2314" s="26">
        <f t="shared" si="52"/>
        <v>11</v>
      </c>
      <c r="D2314" s="26"/>
      <c r="E2314" s="26">
        <f>plan_id</f>
        <v>510</v>
      </c>
      <c r="F2314" s="26">
        <f t="shared" si="1"/>
        <v>2002</v>
      </c>
      <c r="G2314" s="26">
        <f>VLOOKUP(INDIRECT(CHAR(39)&amp;$A2314&amp;CHAR(39)&amp;"!r2c"&amp;$C2314,0),variables,2,0)</f>
        <v>10887</v>
      </c>
      <c r="H2314" s="28" t="str">
        <f t="array" ref="H2314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  <c r="S2314" s="26"/>
      <c r="T2314" s="26"/>
      <c r="U2314" s="26"/>
      <c r="V2314" s="26"/>
      <c r="W2314" s="26"/>
      <c r="X2314" s="26"/>
      <c r="Y2314" s="26"/>
      <c r="Z2314" s="26"/>
    </row>
    <row r="2315" ht="13.5" customHeight="1">
      <c r="A2315" s="26" t="s">
        <v>820</v>
      </c>
      <c r="B2315" s="26">
        <f t="shared" si="51"/>
        <v>4</v>
      </c>
      <c r="C2315" s="26">
        <f t="shared" si="52"/>
        <v>12</v>
      </c>
      <c r="D2315" s="26"/>
      <c r="E2315" s="26">
        <f>plan_id</f>
        <v>510</v>
      </c>
      <c r="F2315" s="26">
        <f t="shared" si="1"/>
        <v>2002</v>
      </c>
      <c r="G2315" s="26">
        <f>VLOOKUP(INDIRECT(CHAR(39)&amp;$A2315&amp;CHAR(39)&amp;"!r2c"&amp;$C2315,0),variables,2,0)</f>
        <v>10883</v>
      </c>
      <c r="H2315" s="28" t="str">
        <f t="array" ref="H2315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  <c r="T2315" s="26"/>
      <c r="U2315" s="26"/>
      <c r="V2315" s="26"/>
      <c r="W2315" s="26"/>
      <c r="X2315" s="26"/>
      <c r="Y2315" s="26"/>
      <c r="Z2315" s="26"/>
    </row>
    <row r="2316" ht="13.5" customHeight="1">
      <c r="A2316" s="26" t="s">
        <v>820</v>
      </c>
      <c r="B2316" s="26">
        <f t="shared" si="51"/>
        <v>4</v>
      </c>
      <c r="C2316" s="26">
        <f t="shared" si="52"/>
        <v>13</v>
      </c>
      <c r="D2316" s="26"/>
      <c r="E2316" s="26">
        <f>plan_id</f>
        <v>510</v>
      </c>
      <c r="F2316" s="26">
        <f t="shared" si="1"/>
        <v>2002</v>
      </c>
      <c r="G2316" s="26">
        <f>VLOOKUP(INDIRECT(CHAR(39)&amp;$A2316&amp;CHAR(39)&amp;"!r2c"&amp;$C2316,0),variables,2,0)</f>
        <v>10989</v>
      </c>
      <c r="H2316" s="29">
        <f t="array" ref="H2316">IF(AND(G2316&gt;=10861,G2316&lt;=10863),TEXT(INDIRECT(CHAR(39)&amp;$A2316&amp;CHAR(39)&amp;"!r"&amp;$B2316&amp;"c"&amp;$C2316,0),"dd-mmm-yyyy"),(INDIRECT(CHAR(39)&amp;$A2316&amp;CHAR(39)&amp;"!r"&amp;$B2316&amp;"c"&amp;$C2316,0)))</f>
        <v>22366285000</v>
      </c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  <c r="T2316" s="26"/>
      <c r="U2316" s="26"/>
      <c r="V2316" s="26"/>
      <c r="W2316" s="26"/>
      <c r="X2316" s="26"/>
      <c r="Y2316" s="26"/>
      <c r="Z2316" s="26"/>
    </row>
    <row r="2317" ht="13.5" customHeight="1">
      <c r="A2317" s="26" t="s">
        <v>820</v>
      </c>
      <c r="B2317" s="26">
        <f t="shared" si="51"/>
        <v>4</v>
      </c>
      <c r="C2317" s="26">
        <f t="shared" si="52"/>
        <v>14</v>
      </c>
      <c r="D2317" s="26"/>
      <c r="E2317" s="26">
        <f>plan_id</f>
        <v>510</v>
      </c>
      <c r="F2317" s="26">
        <f t="shared" si="1"/>
        <v>2002</v>
      </c>
      <c r="G2317" s="26">
        <f>VLOOKUP(INDIRECT(CHAR(39)&amp;$A2317&amp;CHAR(39)&amp;"!r2c"&amp;$C2317,0),variables,2,0)</f>
        <v>10990</v>
      </c>
      <c r="H2317" s="29">
        <f t="array" ref="H2317">IF(AND(G2317&gt;=10861,G2317&lt;=10863),TEXT(INDIRECT(CHAR(39)&amp;$A2317&amp;CHAR(39)&amp;"!r"&amp;$B2317&amp;"c"&amp;$C2317,0),"dd-mmm-yyyy"),(INDIRECT(CHAR(39)&amp;$A2317&amp;CHAR(39)&amp;"!r"&amp;$B2317&amp;"c"&amp;$C2317,0)))</f>
        <v>43047674000</v>
      </c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  <c r="T2317" s="26"/>
      <c r="U2317" s="26"/>
      <c r="V2317" s="26"/>
      <c r="W2317" s="26"/>
      <c r="X2317" s="26"/>
      <c r="Y2317" s="26"/>
      <c r="Z2317" s="26"/>
    </row>
    <row r="2318" ht="13.5" customHeight="1">
      <c r="A2318" s="26" t="s">
        <v>820</v>
      </c>
      <c r="B2318" s="26">
        <f t="shared" si="51"/>
        <v>4</v>
      </c>
      <c r="C2318" s="26">
        <f t="shared" si="52"/>
        <v>15</v>
      </c>
      <c r="D2318" s="26"/>
      <c r="E2318" s="26">
        <f>plan_id</f>
        <v>510</v>
      </c>
      <c r="F2318" s="26">
        <f t="shared" si="1"/>
        <v>2002</v>
      </c>
      <c r="G2318" s="26">
        <f>VLOOKUP(INDIRECT(CHAR(39)&amp;$A2318&amp;CHAR(39)&amp;"!r2c"&amp;$C2318,0),variables,2,0)</f>
        <v>10991</v>
      </c>
      <c r="H2318" s="29">
        <f t="array" ref="H2318">IF(AND(G2318&gt;=10861,G2318&lt;=10863),TEXT(INDIRECT(CHAR(39)&amp;$A2318&amp;CHAR(39)&amp;"!r"&amp;$B2318&amp;"c"&amp;$C2318,0),"dd-mmm-yyyy"),(INDIRECT(CHAR(39)&amp;$A2318&amp;CHAR(39)&amp;"!r"&amp;$B2318&amp;"c"&amp;$C2318,0)))</f>
        <v>20681389000</v>
      </c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  <c r="T2318" s="26"/>
      <c r="U2318" s="26"/>
      <c r="V2318" s="26"/>
      <c r="W2318" s="26"/>
      <c r="X2318" s="26"/>
      <c r="Y2318" s="26"/>
      <c r="Z2318" s="26"/>
    </row>
    <row r="2319" ht="13.5" customHeight="1">
      <c r="A2319" s="26" t="s">
        <v>820</v>
      </c>
      <c r="B2319" s="26">
        <f t="shared" si="51"/>
        <v>4</v>
      </c>
      <c r="C2319" s="26">
        <f t="shared" si="52"/>
        <v>16</v>
      </c>
      <c r="D2319" s="26"/>
      <c r="E2319" s="26">
        <f>plan_id</f>
        <v>510</v>
      </c>
      <c r="F2319" s="26">
        <f t="shared" si="1"/>
        <v>2002</v>
      </c>
      <c r="G2319" s="26">
        <f>VLOOKUP(INDIRECT(CHAR(39)&amp;$A2319&amp;CHAR(39)&amp;"!r2c"&amp;$C2319,0),variables,2,0)</f>
        <v>10992</v>
      </c>
      <c r="H2319" s="31">
        <f t="array" ref="H2319">IF(AND(G2319&gt;=10861,G2319&lt;=10863),TEXT(INDIRECT(CHAR(39)&amp;$A2319&amp;CHAR(39)&amp;"!r"&amp;$B2319&amp;"c"&amp;$C2319,0),"dd-mmm-yyyy"),(INDIRECT(CHAR(39)&amp;$A2319&amp;CHAR(39)&amp;"!r"&amp;$B2319&amp;"c"&amp;$C2319,0)))</f>
        <v>0.52</v>
      </c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  <c r="T2319" s="26"/>
      <c r="U2319" s="26"/>
      <c r="V2319" s="26"/>
      <c r="W2319" s="26"/>
      <c r="X2319" s="26"/>
      <c r="Y2319" s="26"/>
      <c r="Z2319" s="26"/>
    </row>
    <row r="2320" ht="13.5" customHeight="1">
      <c r="A2320" s="26" t="s">
        <v>820</v>
      </c>
      <c r="B2320" s="26">
        <f t="shared" si="51"/>
        <v>4</v>
      </c>
      <c r="C2320" s="26">
        <f t="shared" si="52"/>
        <v>17</v>
      </c>
      <c r="D2320" s="26"/>
      <c r="E2320" s="26">
        <f>plan_id</f>
        <v>510</v>
      </c>
      <c r="F2320" s="26">
        <f t="shared" si="1"/>
        <v>2002</v>
      </c>
      <c r="G2320" s="26">
        <f>VLOOKUP(INDIRECT(CHAR(39)&amp;$A2320&amp;CHAR(39)&amp;"!r2c"&amp;$C2320,0),variables,2,0)</f>
        <v>10993</v>
      </c>
      <c r="H2320" s="29">
        <f t="array" ref="H2320">IF(AND(G2320&gt;=10861,G2320&lt;=10863),TEXT(INDIRECT(CHAR(39)&amp;$A2320&amp;CHAR(39)&amp;"!r"&amp;$B2320&amp;"c"&amp;$C2320,0),"dd-mmm-yyyy"),(INDIRECT(CHAR(39)&amp;$A2320&amp;CHAR(39)&amp;"!r"&amp;$B2320&amp;"c"&amp;$C2320,0)))</f>
        <v>6785236000</v>
      </c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  <c r="T2320" s="26"/>
      <c r="U2320" s="26"/>
      <c r="V2320" s="26"/>
      <c r="W2320" s="26"/>
      <c r="X2320" s="26"/>
      <c r="Y2320" s="26"/>
      <c r="Z2320" s="26"/>
    </row>
    <row r="2321" ht="13.5" customHeight="1">
      <c r="A2321" s="26" t="s">
        <v>820</v>
      </c>
      <c r="B2321" s="26">
        <f t="shared" si="51"/>
        <v>4</v>
      </c>
      <c r="C2321" s="26">
        <f t="shared" si="52"/>
        <v>18</v>
      </c>
      <c r="D2321" s="26"/>
      <c r="E2321" s="26">
        <f>plan_id</f>
        <v>510</v>
      </c>
      <c r="F2321" s="26">
        <f t="shared" si="1"/>
        <v>2002</v>
      </c>
      <c r="G2321" s="26">
        <f>VLOOKUP(INDIRECT(CHAR(39)&amp;$A2321&amp;CHAR(39)&amp;"!r2c"&amp;$C2321,0),variables,2,0)</f>
        <v>11005</v>
      </c>
      <c r="H2321" s="31" t="str">
        <f t="array" ref="H232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  <c r="T2321" s="26"/>
      <c r="U2321" s="26"/>
      <c r="V2321" s="26"/>
      <c r="W2321" s="26"/>
      <c r="X2321" s="26"/>
      <c r="Y2321" s="26"/>
      <c r="Z2321" s="26"/>
    </row>
    <row r="2322" ht="13.5" customHeight="1">
      <c r="A2322" s="26" t="s">
        <v>820</v>
      </c>
      <c r="B2322" s="26">
        <f t="shared" si="51"/>
        <v>4</v>
      </c>
      <c r="C2322" s="26">
        <f t="shared" si="52"/>
        <v>19</v>
      </c>
      <c r="D2322" s="26"/>
      <c r="E2322" s="26">
        <f>plan_id</f>
        <v>510</v>
      </c>
      <c r="F2322" s="26">
        <f t="shared" si="1"/>
        <v>2002</v>
      </c>
      <c r="G2322" s="26">
        <f>VLOOKUP(INDIRECT(CHAR(39)&amp;$A2322&amp;CHAR(39)&amp;"!r2c"&amp;$C2322,0),variables,2,0)</f>
        <v>10988</v>
      </c>
      <c r="H2322" s="31">
        <f t="array" ref="H2322">IF(AND(G2322&gt;=10861,G2322&lt;=10863),TEXT(INDIRECT(CHAR(39)&amp;$A2322&amp;CHAR(39)&amp;"!r"&amp;$B2322&amp;"c"&amp;$C2322,0),"dd-mmm-yyyy"),(INDIRECT(CHAR(39)&amp;$A2322&amp;CHAR(39)&amp;"!r"&amp;$B2322&amp;"c"&amp;$C2322,0)))</f>
        <v>0.171440168</v>
      </c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  <c r="T2322" s="26"/>
      <c r="U2322" s="26"/>
      <c r="V2322" s="26"/>
      <c r="W2322" s="26"/>
      <c r="X2322" s="26"/>
      <c r="Y2322" s="26"/>
      <c r="Z2322" s="26"/>
    </row>
    <row r="2323" ht="13.5" customHeight="1">
      <c r="A2323" s="26" t="s">
        <v>820</v>
      </c>
      <c r="B2323" s="26">
        <f t="shared" si="51"/>
        <v>4</v>
      </c>
      <c r="C2323" s="26">
        <f t="shared" si="52"/>
        <v>20</v>
      </c>
      <c r="D2323" s="26"/>
      <c r="E2323" s="26">
        <f>plan_id</f>
        <v>510</v>
      </c>
      <c r="F2323" s="26">
        <f t="shared" si="1"/>
        <v>2002</v>
      </c>
      <c r="G2323" s="26">
        <f>VLOOKUP(INDIRECT(CHAR(39)&amp;$A2323&amp;CHAR(39)&amp;"!r2c"&amp;$C2323,0),variables,2,0)</f>
        <v>10996</v>
      </c>
      <c r="H2323" s="29">
        <f t="array" ref="H2323">IF(AND(G2323&gt;=10861,G2323&lt;=10863),TEXT(INDIRECT(CHAR(39)&amp;$A2323&amp;CHAR(39)&amp;"!r"&amp;$B2323&amp;"c"&amp;$C2323,0),"dd-mmm-yyyy"),(INDIRECT(CHAR(39)&amp;$A2323&amp;CHAR(39)&amp;"!r"&amp;$B2323&amp;"c"&amp;$C2323,0)))</f>
        <v>22366284712</v>
      </c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  <c r="T2323" s="26"/>
      <c r="U2323" s="26"/>
      <c r="V2323" s="26"/>
      <c r="W2323" s="26"/>
      <c r="X2323" s="26"/>
      <c r="Y2323" s="26"/>
      <c r="Z2323" s="26"/>
    </row>
    <row r="2324" ht="13.5" customHeight="1">
      <c r="A2324" s="26" t="s">
        <v>820</v>
      </c>
      <c r="B2324" s="26">
        <f t="shared" si="51"/>
        <v>4</v>
      </c>
      <c r="C2324" s="26">
        <f t="shared" si="52"/>
        <v>21</v>
      </c>
      <c r="D2324" s="26"/>
      <c r="E2324" s="26">
        <f>plan_id</f>
        <v>510</v>
      </c>
      <c r="F2324" s="26">
        <f t="shared" si="1"/>
        <v>2002</v>
      </c>
      <c r="G2324" s="26">
        <f>VLOOKUP(INDIRECT(CHAR(39)&amp;$A2324&amp;CHAR(39)&amp;"!r2c"&amp;$C2324,0),variables,2,0)</f>
        <v>10997</v>
      </c>
      <c r="H2324" s="31">
        <f t="array" ref="H2324">IF(AND(G2324&gt;=10861,G2324&lt;=10863),TEXT(INDIRECT(CHAR(39)&amp;$A2324&amp;CHAR(39)&amp;"!r"&amp;$B2324&amp;"c"&amp;$C2324,0),"dd-mmm-yyyy"),(INDIRECT(CHAR(39)&amp;$A2324&amp;CHAR(39)&amp;"!r"&amp;$B2324&amp;"c"&amp;$C2324,0)))</f>
        <v>0.5195701099</v>
      </c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  <c r="T2324" s="26"/>
      <c r="U2324" s="26"/>
      <c r="V2324" s="26"/>
      <c r="W2324" s="26"/>
      <c r="X2324" s="26"/>
      <c r="Y2324" s="26"/>
      <c r="Z2324" s="26"/>
    </row>
    <row r="2325" ht="13.5" customHeight="1">
      <c r="A2325" s="26" t="s">
        <v>820</v>
      </c>
      <c r="B2325" s="26">
        <f t="shared" si="51"/>
        <v>4</v>
      </c>
      <c r="C2325" s="26">
        <f t="shared" si="52"/>
        <v>22</v>
      </c>
      <c r="D2325" s="26"/>
      <c r="E2325" s="26">
        <f>plan_id</f>
        <v>510</v>
      </c>
      <c r="F2325" s="26">
        <f t="shared" si="1"/>
        <v>2002</v>
      </c>
      <c r="G2325" s="26">
        <f>VLOOKUP(INDIRECT(CHAR(39)&amp;$A2325&amp;CHAR(39)&amp;"!r2c"&amp;$C2325,0),variables,2,0)</f>
        <v>10980</v>
      </c>
      <c r="H2325" s="31" t="str">
        <f t="array" ref="H2325">IF(AND(G2325&gt;=10861,G2325&lt;=10863),TEXT(INDIRECT(CHAR(39)&amp;$A2325&amp;CHAR(39)&amp;"!r"&amp;$B2325&amp;"c"&amp;$C2325,0),"dd-mmm-yyyy"),(INDIRECT(CHAR(39)&amp;$A2325&amp;CHAR(39)&amp;"!r"&amp;$B2325&amp;"c"&amp;$C2325,0)))</f>
        <v/>
      </c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  <c r="T2325" s="26"/>
      <c r="U2325" s="26"/>
      <c r="V2325" s="26"/>
      <c r="W2325" s="26"/>
      <c r="X2325" s="26"/>
      <c r="Y2325" s="26"/>
      <c r="Z2325" s="26"/>
    </row>
    <row r="2326" ht="13.5" customHeight="1">
      <c r="A2326" s="26" t="s">
        <v>820</v>
      </c>
      <c r="B2326" s="26">
        <f t="shared" si="51"/>
        <v>4</v>
      </c>
      <c r="C2326" s="26">
        <f t="shared" si="52"/>
        <v>23</v>
      </c>
      <c r="D2326" s="26"/>
      <c r="E2326" s="26">
        <f>plan_id</f>
        <v>510</v>
      </c>
      <c r="F2326" s="26">
        <f t="shared" si="1"/>
        <v>2002</v>
      </c>
      <c r="G2326" s="26">
        <f>VLOOKUP(INDIRECT(CHAR(39)&amp;$A2326&amp;CHAR(39)&amp;"!r2c"&amp;$C2326,0),variables,2,0)</f>
        <v>10981</v>
      </c>
      <c r="H2326" s="31" t="str">
        <f t="array" ref="H2326">IF(AND(G2326&gt;=10861,G2326&lt;=10863),TEXT(INDIRECT(CHAR(39)&amp;$A2326&amp;CHAR(39)&amp;"!r"&amp;$B2326&amp;"c"&amp;$C2326,0),"dd-mmm-yyyy"),(INDIRECT(CHAR(39)&amp;$A2326&amp;CHAR(39)&amp;"!r"&amp;$B2326&amp;"c"&amp;$C2326,0)))</f>
        <v/>
      </c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  <c r="T2326" s="26"/>
      <c r="U2326" s="26"/>
      <c r="V2326" s="26"/>
      <c r="W2326" s="26"/>
      <c r="X2326" s="26"/>
      <c r="Y2326" s="26"/>
      <c r="Z2326" s="26"/>
    </row>
    <row r="2327" ht="13.5" customHeight="1">
      <c r="A2327" s="26" t="s">
        <v>820</v>
      </c>
      <c r="B2327" s="26">
        <f t="shared" si="51"/>
        <v>4</v>
      </c>
      <c r="C2327" s="26">
        <f t="shared" si="52"/>
        <v>24</v>
      </c>
      <c r="D2327" s="26"/>
      <c r="E2327" s="26">
        <f>plan_id</f>
        <v>510</v>
      </c>
      <c r="F2327" s="26">
        <f t="shared" si="1"/>
        <v>2002</v>
      </c>
      <c r="G2327" s="26">
        <f>VLOOKUP(INDIRECT(CHAR(39)&amp;$A2327&amp;CHAR(39)&amp;"!r2c"&amp;$C2327,0),variables,2,0)</f>
        <v>10998</v>
      </c>
      <c r="H2327" s="29">
        <f t="array" ref="H2327">IF(AND(G2327&gt;=10861,G2327&lt;=10863),TEXT(INDIRECT(CHAR(39)&amp;$A2327&amp;CHAR(39)&amp;"!r"&amp;$B2327&amp;"c"&amp;$C2327,0),"dd-mmm-yyyy"),(INDIRECT(CHAR(39)&amp;$A2327&amp;CHAR(39)&amp;"!r"&amp;$B2327&amp;"c"&amp;$C2327,0)))</f>
        <v>4830338000</v>
      </c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  <c r="T2327" s="26"/>
      <c r="U2327" s="26"/>
      <c r="V2327" s="26"/>
      <c r="W2327" s="26"/>
      <c r="X2327" s="26"/>
      <c r="Y2327" s="26"/>
      <c r="Z2327" s="26"/>
    </row>
    <row r="2328" ht="13.5" customHeight="1">
      <c r="A2328" s="26" t="s">
        <v>820</v>
      </c>
      <c r="B2328" s="26">
        <f t="shared" si="51"/>
        <v>4</v>
      </c>
      <c r="C2328" s="26">
        <f t="shared" si="52"/>
        <v>25</v>
      </c>
      <c r="D2328" s="26"/>
      <c r="E2328" s="26">
        <f>plan_id</f>
        <v>510</v>
      </c>
      <c r="F2328" s="26">
        <f t="shared" si="1"/>
        <v>2002</v>
      </c>
      <c r="G2328" s="26">
        <f>VLOOKUP(INDIRECT(CHAR(39)&amp;$A2328&amp;CHAR(39)&amp;"!r2c"&amp;$C2328,0),variables,2,0)</f>
        <v>10999</v>
      </c>
      <c r="H2328" s="29">
        <f t="array" ref="H2328">IF(AND(G2328&gt;=10861,G2328&lt;=10863),TEXT(INDIRECT(CHAR(39)&amp;$A2328&amp;CHAR(39)&amp;"!r"&amp;$B2328&amp;"c"&amp;$C2328,0),"dd-mmm-yyyy"),(INDIRECT(CHAR(39)&amp;$A2328&amp;CHAR(39)&amp;"!r"&amp;$B2328&amp;"c"&amp;$C2328,0)))</f>
        <v>1759748668</v>
      </c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  <c r="T2328" s="26"/>
      <c r="U2328" s="26"/>
      <c r="V2328" s="26"/>
      <c r="W2328" s="26"/>
      <c r="X2328" s="26"/>
      <c r="Y2328" s="26"/>
      <c r="Z2328" s="26"/>
    </row>
    <row r="2329" ht="13.5" customHeight="1">
      <c r="A2329" s="26" t="s">
        <v>820</v>
      </c>
      <c r="B2329" s="26">
        <f t="shared" si="51"/>
        <v>4</v>
      </c>
      <c r="C2329" s="26">
        <f t="shared" si="52"/>
        <v>26</v>
      </c>
      <c r="D2329" s="26"/>
      <c r="E2329" s="26">
        <f>plan_id</f>
        <v>510</v>
      </c>
      <c r="F2329" s="26">
        <f t="shared" si="1"/>
        <v>2002</v>
      </c>
      <c r="G2329" s="26">
        <f>VLOOKUP(INDIRECT(CHAR(39)&amp;$A2329&amp;CHAR(39)&amp;"!r2c"&amp;$C2329,0),variables,2,0)</f>
        <v>11000</v>
      </c>
      <c r="H2329" s="29">
        <f t="array" ref="H2329">IF(AND(G2329&gt;=10861,G2329&lt;=10863),TEXT(INDIRECT(CHAR(39)&amp;$A2329&amp;CHAR(39)&amp;"!r"&amp;$B2329&amp;"c"&amp;$C2329,0),"dd-mmm-yyyy"),(INDIRECT(CHAR(39)&amp;$A2329&amp;CHAR(39)&amp;"!r"&amp;$B2329&amp;"c"&amp;$C2329,0)))</f>
        <v>38755604</v>
      </c>
      <c r="I2329" s="26"/>
      <c r="J2329" s="26"/>
      <c r="K2329" s="26"/>
      <c r="L2329" s="26"/>
      <c r="M2329" s="26"/>
      <c r="N2329" s="26"/>
      <c r="O2329" s="26"/>
      <c r="P2329" s="26"/>
      <c r="Q2329" s="26"/>
      <c r="R2329" s="26"/>
      <c r="S2329" s="26"/>
      <c r="T2329" s="26"/>
      <c r="U2329" s="26"/>
      <c r="V2329" s="26"/>
      <c r="W2329" s="26"/>
      <c r="X2329" s="26"/>
      <c r="Y2329" s="26"/>
      <c r="Z2329" s="26"/>
    </row>
    <row r="2330" ht="13.5" customHeight="1">
      <c r="A2330" s="26" t="s">
        <v>820</v>
      </c>
      <c r="B2330" s="26">
        <f t="shared" si="51"/>
        <v>4</v>
      </c>
      <c r="C2330" s="26">
        <f t="shared" si="52"/>
        <v>27</v>
      </c>
      <c r="D2330" s="26"/>
      <c r="E2330" s="26">
        <f>plan_id</f>
        <v>510</v>
      </c>
      <c r="F2330" s="26">
        <f t="shared" si="1"/>
        <v>2002</v>
      </c>
      <c r="G2330" s="26">
        <f>VLOOKUP(INDIRECT(CHAR(39)&amp;$A2330&amp;CHAR(39)&amp;"!r2c"&amp;$C2330,0),variables,2,0)</f>
        <v>11001</v>
      </c>
      <c r="H2330" s="29">
        <f t="array" ref="H2330">IF(AND(G2330&gt;=10861,G2330&lt;=10863),TEXT(INDIRECT(CHAR(39)&amp;$A2330&amp;CHAR(39)&amp;"!r"&amp;$B2330&amp;"c"&amp;$C2330,0),"dd-mmm-yyyy"),(INDIRECT(CHAR(39)&amp;$A2330&amp;CHAR(39)&amp;"!r"&amp;$B2330&amp;"c"&amp;$C2330,0)))</f>
        <v>13487393</v>
      </c>
      <c r="I2330" s="26"/>
      <c r="J2330" s="26"/>
      <c r="K2330" s="26"/>
      <c r="L2330" s="26"/>
      <c r="M2330" s="26"/>
      <c r="N2330" s="26"/>
      <c r="O2330" s="26"/>
      <c r="P2330" s="26"/>
      <c r="Q2330" s="26"/>
      <c r="R2330" s="26"/>
      <c r="S2330" s="26"/>
      <c r="T2330" s="26"/>
      <c r="U2330" s="26"/>
      <c r="V2330" s="26"/>
      <c r="W2330" s="26"/>
      <c r="X2330" s="26"/>
      <c r="Y2330" s="26"/>
      <c r="Z2330" s="26"/>
    </row>
    <row r="2331" ht="13.5" customHeight="1">
      <c r="A2331" s="26" t="s">
        <v>820</v>
      </c>
      <c r="B2331" s="26">
        <f t="shared" si="51"/>
        <v>4</v>
      </c>
      <c r="C2331" s="26">
        <f t="shared" si="52"/>
        <v>28</v>
      </c>
      <c r="D2331" s="26"/>
      <c r="E2331" s="26">
        <f>plan_id</f>
        <v>510</v>
      </c>
      <c r="F2331" s="26">
        <f t="shared" si="1"/>
        <v>2002</v>
      </c>
      <c r="G2331" s="26">
        <f>VLOOKUP(INDIRECT(CHAR(39)&amp;$A2331&amp;CHAR(39)&amp;"!r2c"&amp;$C2331,0),variables,2,0)</f>
        <v>11002</v>
      </c>
      <c r="H2331" s="29">
        <f t="array" ref="H2331">IF(AND(G2331&gt;=10861,G2331&lt;=10863),TEXT(INDIRECT(CHAR(39)&amp;$A2331&amp;CHAR(39)&amp;"!r"&amp;$B2331&amp;"c"&amp;$C2331,0),"dd-mmm-yyyy"),(INDIRECT(CHAR(39)&amp;$A2331&amp;CHAR(39)&amp;"!r"&amp;$B2331&amp;"c"&amp;$C2331,0)))</f>
        <v>1892343</v>
      </c>
      <c r="I2331" s="26"/>
      <c r="J2331" s="26"/>
      <c r="K2331" s="26"/>
      <c r="L2331" s="26"/>
      <c r="M2331" s="26"/>
      <c r="N2331" s="26"/>
      <c r="O2331" s="26"/>
      <c r="P2331" s="26"/>
      <c r="Q2331" s="26"/>
      <c r="R2331" s="26"/>
      <c r="S2331" s="26"/>
      <c r="T2331" s="26"/>
      <c r="U2331" s="26"/>
      <c r="V2331" s="26"/>
      <c r="W2331" s="26"/>
      <c r="X2331" s="26"/>
      <c r="Y2331" s="26"/>
      <c r="Z2331" s="26"/>
    </row>
    <row r="2332" ht="13.5" customHeight="1">
      <c r="A2332" s="26" t="s">
        <v>820</v>
      </c>
      <c r="B2332" s="26">
        <f t="shared" si="51"/>
        <v>4</v>
      </c>
      <c r="C2332" s="26">
        <f t="shared" si="52"/>
        <v>29</v>
      </c>
      <c r="D2332" s="26"/>
      <c r="E2332" s="26">
        <f>plan_id</f>
        <v>510</v>
      </c>
      <c r="F2332" s="26">
        <f t="shared" si="1"/>
        <v>2002</v>
      </c>
      <c r="G2332" s="26">
        <f>VLOOKUP(INDIRECT(CHAR(39)&amp;$A2332&amp;CHAR(39)&amp;"!r2c"&amp;$C2332,0),variables,2,0)</f>
        <v>11003</v>
      </c>
      <c r="H2332" s="29">
        <f t="array" ref="H2332">IF(AND(G2332&gt;=10861,G2332&lt;=10863),TEXT(INDIRECT(CHAR(39)&amp;$A2332&amp;CHAR(39)&amp;"!r"&amp;$B2332&amp;"c"&amp;$C2332,0),"dd-mmm-yyyy"),(INDIRECT(CHAR(39)&amp;$A2332&amp;CHAR(39)&amp;"!r"&amp;$B2332&amp;"c"&amp;$C2332,0)))</f>
        <v>1813884008</v>
      </c>
      <c r="I2332" s="26"/>
      <c r="J2332" s="26"/>
      <c r="K2332" s="26"/>
      <c r="L2332" s="26"/>
      <c r="M2332" s="26"/>
      <c r="N2332" s="26"/>
      <c r="O2332" s="26"/>
      <c r="P2332" s="26"/>
      <c r="Q2332" s="26"/>
      <c r="R2332" s="26"/>
      <c r="S2332" s="26"/>
      <c r="T2332" s="26"/>
      <c r="U2332" s="26"/>
      <c r="V2332" s="26"/>
      <c r="W2332" s="26"/>
      <c r="X2332" s="26"/>
      <c r="Y2332" s="26"/>
      <c r="Z2332" s="26"/>
    </row>
    <row r="2333" ht="13.5" customHeight="1">
      <c r="A2333" s="26" t="s">
        <v>820</v>
      </c>
      <c r="B2333" s="26">
        <f t="shared" si="51"/>
        <v>5</v>
      </c>
      <c r="C2333" s="26">
        <f t="shared" si="52"/>
        <v>3</v>
      </c>
      <c r="D2333" s="26"/>
      <c r="E2333" s="26">
        <f>plan_id</f>
        <v>510</v>
      </c>
      <c r="F2333" s="26">
        <f t="shared" si="1"/>
        <v>2003</v>
      </c>
      <c r="G2333" s="26">
        <f>VLOOKUP(INDIRECT(CHAR(39)&amp;$A2333&amp;CHAR(39)&amp;"!r2c"&amp;$C2333,0),variables,2,0)</f>
        <v>10982</v>
      </c>
      <c r="H2333" s="28" t="str">
        <f t="array" ref="H2333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26"/>
      <c r="J2333" s="26"/>
      <c r="K2333" s="26"/>
      <c r="L2333" s="26"/>
      <c r="M2333" s="26"/>
      <c r="N2333" s="26"/>
      <c r="O2333" s="26"/>
      <c r="P2333" s="26"/>
      <c r="Q2333" s="26"/>
      <c r="R2333" s="26"/>
      <c r="S2333" s="26"/>
      <c r="T2333" s="26"/>
      <c r="U2333" s="26"/>
      <c r="V2333" s="26"/>
      <c r="W2333" s="26"/>
      <c r="X2333" s="26"/>
      <c r="Y2333" s="26"/>
      <c r="Z2333" s="26"/>
    </row>
    <row r="2334" ht="13.5" customHeight="1">
      <c r="A2334" s="26" t="s">
        <v>820</v>
      </c>
      <c r="B2334" s="26">
        <f t="shared" si="51"/>
        <v>5</v>
      </c>
      <c r="C2334" s="26">
        <f t="shared" si="52"/>
        <v>4</v>
      </c>
      <c r="D2334" s="26"/>
      <c r="E2334" s="26">
        <f>plan_id</f>
        <v>510</v>
      </c>
      <c r="F2334" s="26">
        <f t="shared" si="1"/>
        <v>2003</v>
      </c>
      <c r="G2334" s="26">
        <f>VLOOKUP(INDIRECT(CHAR(39)&amp;$A2334&amp;CHAR(39)&amp;"!r2c"&amp;$C2334,0),variables,2,0)</f>
        <v>10984</v>
      </c>
      <c r="H2334" s="29">
        <f t="array" ref="H2334">IF(AND(G2334&gt;=10861,G2334&lt;=10863),TEXT(INDIRECT(CHAR(39)&amp;$A2334&amp;CHAR(39)&amp;"!r"&amp;$B2334&amp;"c"&amp;$C2334,0),"dd-mmm-yyyy"),(INDIRECT(CHAR(39)&amp;$A2334&amp;CHAR(39)&amp;"!r"&amp;$B2334&amp;"c"&amp;$C2334,0)))</f>
        <v>1427519000</v>
      </c>
      <c r="I2334" s="26"/>
      <c r="J2334" s="26"/>
      <c r="K2334" s="26"/>
      <c r="L2334" s="26"/>
      <c r="M2334" s="26"/>
      <c r="N2334" s="26"/>
      <c r="O2334" s="26"/>
      <c r="P2334" s="26"/>
      <c r="Q2334" s="26"/>
      <c r="R2334" s="26"/>
      <c r="S2334" s="26"/>
      <c r="T2334" s="26"/>
      <c r="U2334" s="26"/>
      <c r="V2334" s="26"/>
      <c r="W2334" s="26"/>
      <c r="X2334" s="26"/>
      <c r="Y2334" s="26"/>
      <c r="Z2334" s="26"/>
    </row>
    <row r="2335" ht="13.5" customHeight="1">
      <c r="A2335" s="26" t="s">
        <v>820</v>
      </c>
      <c r="B2335" s="26">
        <f t="shared" si="51"/>
        <v>5</v>
      </c>
      <c r="C2335" s="26">
        <f t="shared" si="52"/>
        <v>5</v>
      </c>
      <c r="D2335" s="26"/>
      <c r="E2335" s="26">
        <f>plan_id</f>
        <v>510</v>
      </c>
      <c r="F2335" s="26">
        <f t="shared" si="1"/>
        <v>2003</v>
      </c>
      <c r="G2335" s="26">
        <f>VLOOKUP(INDIRECT(CHAR(39)&amp;$A2335&amp;CHAR(39)&amp;"!r2c"&amp;$C2335,0),variables,2,0)</f>
        <v>10985</v>
      </c>
      <c r="H2335" s="29">
        <f t="array" ref="H2335">IF(AND(G2335&gt;=10861,G2335&lt;=10863),TEXT(INDIRECT(CHAR(39)&amp;$A2335&amp;CHAR(39)&amp;"!r"&amp;$B2335&amp;"c"&amp;$C2335,0),"dd-mmm-yyyy"),(INDIRECT(CHAR(39)&amp;$A2335&amp;CHAR(39)&amp;"!r"&amp;$B2335&amp;"c"&amp;$C2335,0)))</f>
        <v>970712920</v>
      </c>
      <c r="I2335" s="26"/>
      <c r="J2335" s="26"/>
      <c r="K2335" s="26"/>
      <c r="L2335" s="26"/>
      <c r="M2335" s="26"/>
      <c r="N2335" s="26"/>
      <c r="O2335" s="26"/>
      <c r="P2335" s="26"/>
      <c r="Q2335" s="26"/>
      <c r="R2335" s="26"/>
      <c r="S2335" s="26"/>
      <c r="T2335" s="26"/>
      <c r="U2335" s="26"/>
      <c r="V2335" s="26"/>
      <c r="W2335" s="26"/>
      <c r="X2335" s="26"/>
      <c r="Y2335" s="26"/>
      <c r="Z2335" s="26"/>
    </row>
    <row r="2336" ht="13.5" customHeight="1">
      <c r="A2336" s="26" t="s">
        <v>820</v>
      </c>
      <c r="B2336" s="26">
        <f t="shared" si="51"/>
        <v>5</v>
      </c>
      <c r="C2336" s="26">
        <f t="shared" si="52"/>
        <v>6</v>
      </c>
      <c r="D2336" s="26"/>
      <c r="E2336" s="26">
        <f>plan_id</f>
        <v>510</v>
      </c>
      <c r="F2336" s="26">
        <f t="shared" si="1"/>
        <v>2003</v>
      </c>
      <c r="G2336" s="26">
        <f>VLOOKUP(INDIRECT(CHAR(39)&amp;$A2336&amp;CHAR(39)&amp;"!r2c"&amp;$C2336,0),variables,2,0)</f>
        <v>10986</v>
      </c>
      <c r="H2336" s="29">
        <f t="array" ref="H2336">IF(AND(G2336&gt;=10861,G2336&lt;=10863),TEXT(INDIRECT(CHAR(39)&amp;$A2336&amp;CHAR(39)&amp;"!r"&amp;$B2336&amp;"c"&amp;$C2336,0),"dd-mmm-yyyy"),(INDIRECT(CHAR(39)&amp;$A2336&amp;CHAR(39)&amp;"!r"&amp;$B2336&amp;"c"&amp;$C2336,0)))</f>
        <v>456806080</v>
      </c>
      <c r="I2336" s="26"/>
      <c r="J2336" s="26"/>
      <c r="K2336" s="26"/>
      <c r="L2336" s="26"/>
      <c r="M2336" s="26"/>
      <c r="N2336" s="26"/>
      <c r="O2336" s="26"/>
      <c r="P2336" s="26"/>
      <c r="Q2336" s="26"/>
      <c r="R2336" s="26"/>
      <c r="S2336" s="26"/>
      <c r="T2336" s="26"/>
      <c r="U2336" s="26"/>
      <c r="V2336" s="26"/>
      <c r="W2336" s="26"/>
      <c r="X2336" s="26"/>
      <c r="Y2336" s="26"/>
      <c r="Z2336" s="26"/>
    </row>
    <row r="2337" ht="13.5" customHeight="1">
      <c r="A2337" s="26" t="s">
        <v>820</v>
      </c>
      <c r="B2337" s="26">
        <f t="shared" si="51"/>
        <v>5</v>
      </c>
      <c r="C2337" s="26">
        <f t="shared" si="52"/>
        <v>7</v>
      </c>
      <c r="D2337" s="26"/>
      <c r="E2337" s="26">
        <f>plan_id</f>
        <v>510</v>
      </c>
      <c r="F2337" s="26">
        <f t="shared" si="1"/>
        <v>2003</v>
      </c>
      <c r="G2337" s="26">
        <f>VLOOKUP(INDIRECT(CHAR(39)&amp;$A2337&amp;CHAR(39)&amp;"!r2c"&amp;$C2337,0),variables,2,0)</f>
        <v>10974</v>
      </c>
      <c r="H2337" s="28" t="str">
        <f t="array" ref="H2337">IF(AND(G2337&gt;=10861,G2337&lt;=10863),TEXT(INDIRECT(CHAR(39)&amp;$A2337&amp;CHAR(39)&amp;"!r"&amp;$B2337&amp;"c"&amp;$C2337,0),"dd-mmm-yyyy"),(INDIRECT(CHAR(39)&amp;$A2337&amp;CHAR(39)&amp;"!r"&amp;$B2337&amp;"c"&amp;$C2337,0)))</f>
        <v>PUC</v>
      </c>
      <c r="I2337" s="26"/>
      <c r="J2337" s="26"/>
      <c r="K2337" s="26"/>
      <c r="L2337" s="26"/>
      <c r="M2337" s="26"/>
      <c r="N2337" s="26"/>
      <c r="O2337" s="26"/>
      <c r="P2337" s="26"/>
      <c r="Q2337" s="26"/>
      <c r="R2337" s="26"/>
      <c r="S2337" s="26"/>
      <c r="T2337" s="26"/>
      <c r="U2337" s="26"/>
      <c r="V2337" s="26"/>
      <c r="W2337" s="26"/>
      <c r="X2337" s="26"/>
      <c r="Y2337" s="26"/>
      <c r="Z2337" s="26"/>
    </row>
    <row r="2338" ht="13.5" customHeight="1">
      <c r="A2338" s="26" t="s">
        <v>820</v>
      </c>
      <c r="B2338" s="26">
        <f t="shared" si="51"/>
        <v>5</v>
      </c>
      <c r="C2338" s="26">
        <f t="shared" si="52"/>
        <v>8</v>
      </c>
      <c r="D2338" s="26"/>
      <c r="E2338" s="26">
        <f>plan_id</f>
        <v>510</v>
      </c>
      <c r="F2338" s="26">
        <f t="shared" si="1"/>
        <v>2003</v>
      </c>
      <c r="G2338" s="26">
        <f>VLOOKUP(INDIRECT(CHAR(39)&amp;$A2338&amp;CHAR(39)&amp;"!r2c"&amp;$C2338,0),variables,2,0)</f>
        <v>10987</v>
      </c>
      <c r="H2338" s="31">
        <f t="array" ref="H2338">IF(AND(G2338&gt;=10861,G2338&lt;=10863),TEXT(INDIRECT(CHAR(39)&amp;$A2338&amp;CHAR(39)&amp;"!r"&amp;$B2338&amp;"c"&amp;$C2338,0),"dd-mmm-yyyy"),(INDIRECT(CHAR(39)&amp;$A2338&amp;CHAR(39)&amp;"!r"&amp;$B2338&amp;"c"&amp;$C2338,0)))</f>
        <v>0.68</v>
      </c>
      <c r="I2338" s="26"/>
      <c r="J2338" s="26"/>
      <c r="K2338" s="26"/>
      <c r="L2338" s="26"/>
      <c r="M2338" s="26"/>
      <c r="N2338" s="26"/>
      <c r="O2338" s="26"/>
      <c r="P2338" s="26"/>
      <c r="Q2338" s="26"/>
      <c r="R2338" s="26"/>
      <c r="S2338" s="26"/>
      <c r="T2338" s="26"/>
      <c r="U2338" s="26"/>
      <c r="V2338" s="26"/>
      <c r="W2338" s="26"/>
      <c r="X2338" s="26"/>
      <c r="Y2338" s="26"/>
      <c r="Z2338" s="26"/>
    </row>
    <row r="2339" ht="13.5" customHeight="1">
      <c r="A2339" s="26" t="s">
        <v>820</v>
      </c>
      <c r="B2339" s="26">
        <f t="shared" si="51"/>
        <v>5</v>
      </c>
      <c r="C2339" s="26">
        <f t="shared" si="52"/>
        <v>9</v>
      </c>
      <c r="D2339" s="26"/>
      <c r="E2339" s="26">
        <f>plan_id</f>
        <v>510</v>
      </c>
      <c r="F2339" s="26">
        <f t="shared" si="1"/>
        <v>2003</v>
      </c>
      <c r="G2339" s="26">
        <f>VLOOKUP(INDIRECT(CHAR(39)&amp;$A2339&amp;CHAR(39)&amp;"!r2c"&amp;$C2339,0),variables,2,0)</f>
        <v>10885</v>
      </c>
      <c r="H2339" s="28" t="str">
        <f t="array" ref="H2339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26"/>
      <c r="J2339" s="26"/>
      <c r="K2339" s="26"/>
      <c r="L2339" s="26"/>
      <c r="M2339" s="26"/>
      <c r="N2339" s="26"/>
      <c r="O2339" s="26"/>
      <c r="P2339" s="26"/>
      <c r="Q2339" s="26"/>
      <c r="R2339" s="26"/>
      <c r="S2339" s="26"/>
      <c r="T2339" s="26"/>
      <c r="U2339" s="26"/>
      <c r="V2339" s="26"/>
      <c r="W2339" s="26"/>
      <c r="X2339" s="26"/>
      <c r="Y2339" s="26"/>
      <c r="Z2339" s="26"/>
    </row>
    <row r="2340" ht="13.5" customHeight="1">
      <c r="A2340" s="26" t="s">
        <v>820</v>
      </c>
      <c r="B2340" s="26">
        <f t="shared" si="51"/>
        <v>5</v>
      </c>
      <c r="C2340" s="26">
        <f t="shared" si="52"/>
        <v>10</v>
      </c>
      <c r="D2340" s="26"/>
      <c r="E2340" s="26">
        <f>plan_id</f>
        <v>510</v>
      </c>
      <c r="F2340" s="26">
        <f t="shared" si="1"/>
        <v>2003</v>
      </c>
      <c r="G2340" s="26">
        <f>VLOOKUP(INDIRECT(CHAR(39)&amp;$A2340&amp;CHAR(39)&amp;"!r2c"&amp;$C2340,0),variables,2,0)</f>
        <v>10886</v>
      </c>
      <c r="H2340" s="28" t="str">
        <f t="array" ref="H2340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26"/>
      <c r="J2340" s="26"/>
      <c r="K2340" s="26"/>
      <c r="L2340" s="26"/>
      <c r="M2340" s="26"/>
      <c r="N2340" s="26"/>
      <c r="O2340" s="26"/>
      <c r="P2340" s="26"/>
      <c r="Q2340" s="26"/>
      <c r="R2340" s="26"/>
      <c r="S2340" s="26"/>
      <c r="T2340" s="26"/>
      <c r="U2340" s="26"/>
      <c r="V2340" s="26"/>
      <c r="W2340" s="26"/>
      <c r="X2340" s="26"/>
      <c r="Y2340" s="26"/>
      <c r="Z2340" s="26"/>
    </row>
    <row r="2341" ht="13.5" customHeight="1">
      <c r="A2341" s="26" t="s">
        <v>820</v>
      </c>
      <c r="B2341" s="26">
        <f t="shared" si="51"/>
        <v>5</v>
      </c>
      <c r="C2341" s="26">
        <f t="shared" si="52"/>
        <v>11</v>
      </c>
      <c r="D2341" s="26"/>
      <c r="E2341" s="26">
        <f>plan_id</f>
        <v>510</v>
      </c>
      <c r="F2341" s="26">
        <f t="shared" si="1"/>
        <v>2003</v>
      </c>
      <c r="G2341" s="26">
        <f>VLOOKUP(INDIRECT(CHAR(39)&amp;$A2341&amp;CHAR(39)&amp;"!r2c"&amp;$C2341,0),variables,2,0)</f>
        <v>10887</v>
      </c>
      <c r="H2341" s="28" t="str">
        <f t="array" ref="H234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26"/>
      <c r="J2341" s="26"/>
      <c r="K2341" s="26"/>
      <c r="L2341" s="26"/>
      <c r="M2341" s="26"/>
      <c r="N2341" s="26"/>
      <c r="O2341" s="26"/>
      <c r="P2341" s="26"/>
      <c r="Q2341" s="26"/>
      <c r="R2341" s="26"/>
      <c r="S2341" s="26"/>
      <c r="T2341" s="26"/>
      <c r="U2341" s="26"/>
      <c r="V2341" s="26"/>
      <c r="W2341" s="26"/>
      <c r="X2341" s="26"/>
      <c r="Y2341" s="26"/>
      <c r="Z2341" s="26"/>
    </row>
    <row r="2342" ht="13.5" customHeight="1">
      <c r="A2342" s="26" t="s">
        <v>820</v>
      </c>
      <c r="B2342" s="26">
        <f t="shared" si="51"/>
        <v>5</v>
      </c>
      <c r="C2342" s="26">
        <f t="shared" si="52"/>
        <v>12</v>
      </c>
      <c r="D2342" s="26"/>
      <c r="E2342" s="26">
        <f>plan_id</f>
        <v>510</v>
      </c>
      <c r="F2342" s="26">
        <f t="shared" si="1"/>
        <v>2003</v>
      </c>
      <c r="G2342" s="26">
        <f>VLOOKUP(INDIRECT(CHAR(39)&amp;$A2342&amp;CHAR(39)&amp;"!r2c"&amp;$C2342,0),variables,2,0)</f>
        <v>10883</v>
      </c>
      <c r="H2342" s="28" t="str">
        <f t="array" ref="H2342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26"/>
      <c r="J2342" s="26"/>
      <c r="K2342" s="26"/>
      <c r="L2342" s="26"/>
      <c r="M2342" s="26"/>
      <c r="N2342" s="26"/>
      <c r="O2342" s="26"/>
      <c r="P2342" s="26"/>
      <c r="Q2342" s="26"/>
      <c r="R2342" s="26"/>
      <c r="S2342" s="26"/>
      <c r="T2342" s="26"/>
      <c r="U2342" s="26"/>
      <c r="V2342" s="26"/>
      <c r="W2342" s="26"/>
      <c r="X2342" s="26"/>
      <c r="Y2342" s="26"/>
      <c r="Z2342" s="26"/>
    </row>
    <row r="2343" ht="13.5" customHeight="1">
      <c r="A2343" s="26" t="s">
        <v>820</v>
      </c>
      <c r="B2343" s="26">
        <f t="shared" si="51"/>
        <v>5</v>
      </c>
      <c r="C2343" s="26">
        <f t="shared" si="52"/>
        <v>13</v>
      </c>
      <c r="D2343" s="26"/>
      <c r="E2343" s="26">
        <f>plan_id</f>
        <v>510</v>
      </c>
      <c r="F2343" s="26">
        <f t="shared" si="1"/>
        <v>2003</v>
      </c>
      <c r="G2343" s="26">
        <f>VLOOKUP(INDIRECT(CHAR(39)&amp;$A2343&amp;CHAR(39)&amp;"!r2c"&amp;$C2343,0),variables,2,0)</f>
        <v>10989</v>
      </c>
      <c r="H2343" s="29">
        <f t="array" ref="H2343">IF(AND(G2343&gt;=10861,G2343&lt;=10863),TEXT(INDIRECT(CHAR(39)&amp;$A2343&amp;CHAR(39)&amp;"!r"&amp;$B2343&amp;"c"&amp;$C2343,0),"dd-mmm-yyyy"),(INDIRECT(CHAR(39)&amp;$A2343&amp;CHAR(39)&amp;"!r"&amp;$B2343&amp;"c"&amp;$C2343,0)))</f>
        <v>23124823000</v>
      </c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6"/>
      <c r="W2343" s="26"/>
      <c r="X2343" s="26"/>
      <c r="Y2343" s="26"/>
      <c r="Z2343" s="26"/>
    </row>
    <row r="2344" ht="13.5" customHeight="1">
      <c r="A2344" s="26" t="s">
        <v>820</v>
      </c>
      <c r="B2344" s="26">
        <f t="shared" si="51"/>
        <v>5</v>
      </c>
      <c r="C2344" s="26">
        <f t="shared" si="52"/>
        <v>14</v>
      </c>
      <c r="D2344" s="26"/>
      <c r="E2344" s="26">
        <f>plan_id</f>
        <v>510</v>
      </c>
      <c r="F2344" s="26">
        <f t="shared" si="1"/>
        <v>2003</v>
      </c>
      <c r="G2344" s="26">
        <f>VLOOKUP(INDIRECT(CHAR(39)&amp;$A2344&amp;CHAR(39)&amp;"!r2c"&amp;$C2344,0),variables,2,0)</f>
        <v>10990</v>
      </c>
      <c r="H2344" s="29">
        <f t="array" ref="H2344">IF(AND(G2344&gt;=10861,G2344&lt;=10863),TEXT(INDIRECT(CHAR(39)&amp;$A2344&amp;CHAR(39)&amp;"!r"&amp;$B2344&amp;"c"&amp;$C2344,0),"dd-mmm-yyyy"),(INDIRECT(CHAR(39)&amp;$A2344&amp;CHAR(39)&amp;"!r"&amp;$B2344&amp;"c"&amp;$C2344,0)))</f>
        <v>46933432000</v>
      </c>
      <c r="I2344" s="26"/>
      <c r="J2344" s="26"/>
      <c r="K2344" s="26"/>
      <c r="L2344" s="26"/>
      <c r="M2344" s="26"/>
      <c r="N2344" s="26"/>
      <c r="O2344" s="26"/>
      <c r="P2344" s="26"/>
      <c r="Q2344" s="26"/>
      <c r="R2344" s="26"/>
      <c r="S2344" s="26"/>
      <c r="T2344" s="26"/>
      <c r="U2344" s="26"/>
      <c r="V2344" s="26"/>
      <c r="W2344" s="26"/>
      <c r="X2344" s="26"/>
      <c r="Y2344" s="26"/>
      <c r="Z2344" s="26"/>
    </row>
    <row r="2345" ht="13.5" customHeight="1">
      <c r="A2345" s="26" t="s">
        <v>820</v>
      </c>
      <c r="B2345" s="26">
        <f t="shared" si="51"/>
        <v>5</v>
      </c>
      <c r="C2345" s="26">
        <f t="shared" si="52"/>
        <v>15</v>
      </c>
      <c r="D2345" s="26"/>
      <c r="E2345" s="26">
        <f>plan_id</f>
        <v>510</v>
      </c>
      <c r="F2345" s="26">
        <f t="shared" si="1"/>
        <v>2003</v>
      </c>
      <c r="G2345" s="26">
        <f>VLOOKUP(INDIRECT(CHAR(39)&amp;$A2345&amp;CHAR(39)&amp;"!r2c"&amp;$C2345,0),variables,2,0)</f>
        <v>10991</v>
      </c>
      <c r="H2345" s="29">
        <f t="array" ref="H2345">IF(AND(G2345&gt;=10861,G2345&lt;=10863),TEXT(INDIRECT(CHAR(39)&amp;$A2345&amp;CHAR(39)&amp;"!r"&amp;$B2345&amp;"c"&amp;$C2345,0),"dd-mmm-yyyy"),(INDIRECT(CHAR(39)&amp;$A2345&amp;CHAR(39)&amp;"!r"&amp;$B2345&amp;"c"&amp;$C2345,0)))</f>
        <v>23808609000</v>
      </c>
      <c r="I2345" s="26"/>
      <c r="J2345" s="26"/>
      <c r="K2345" s="26"/>
      <c r="L2345" s="26"/>
      <c r="M2345" s="26"/>
      <c r="N2345" s="26"/>
      <c r="O2345" s="26"/>
      <c r="P2345" s="26"/>
      <c r="Q2345" s="26"/>
      <c r="R2345" s="26"/>
      <c r="S2345" s="26"/>
      <c r="T2345" s="26"/>
      <c r="U2345" s="26"/>
      <c r="V2345" s="26"/>
      <c r="W2345" s="26"/>
      <c r="X2345" s="26"/>
      <c r="Y2345" s="26"/>
      <c r="Z2345" s="26"/>
    </row>
    <row r="2346" ht="13.5" customHeight="1">
      <c r="A2346" s="26" t="s">
        <v>820</v>
      </c>
      <c r="B2346" s="26">
        <f t="shared" si="51"/>
        <v>5</v>
      </c>
      <c r="C2346" s="26">
        <f t="shared" si="52"/>
        <v>16</v>
      </c>
      <c r="D2346" s="26"/>
      <c r="E2346" s="26">
        <f>plan_id</f>
        <v>510</v>
      </c>
      <c r="F2346" s="26">
        <f t="shared" si="1"/>
        <v>2003</v>
      </c>
      <c r="G2346" s="26">
        <f>VLOOKUP(INDIRECT(CHAR(39)&amp;$A2346&amp;CHAR(39)&amp;"!r2c"&amp;$C2346,0),variables,2,0)</f>
        <v>10992</v>
      </c>
      <c r="H2346" s="31">
        <f t="array" ref="H2346">IF(AND(G2346&gt;=10861,G2346&lt;=10863),TEXT(INDIRECT(CHAR(39)&amp;$A2346&amp;CHAR(39)&amp;"!r"&amp;$B2346&amp;"c"&amp;$C2346,0),"dd-mmm-yyyy"),(INDIRECT(CHAR(39)&amp;$A2346&amp;CHAR(39)&amp;"!r"&amp;$B2346&amp;"c"&amp;$C2346,0)))</f>
        <v>0.493</v>
      </c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6"/>
      <c r="W2346" s="26"/>
      <c r="X2346" s="26"/>
      <c r="Y2346" s="26"/>
      <c r="Z2346" s="26"/>
    </row>
    <row r="2347" ht="13.5" customHeight="1">
      <c r="A2347" s="26" t="s">
        <v>820</v>
      </c>
      <c r="B2347" s="26">
        <f t="shared" si="51"/>
        <v>5</v>
      </c>
      <c r="C2347" s="26">
        <f t="shared" si="52"/>
        <v>17</v>
      </c>
      <c r="D2347" s="26"/>
      <c r="E2347" s="26">
        <f>plan_id</f>
        <v>510</v>
      </c>
      <c r="F2347" s="26">
        <f t="shared" si="1"/>
        <v>2003</v>
      </c>
      <c r="G2347" s="26">
        <f>VLOOKUP(INDIRECT(CHAR(39)&amp;$A2347&amp;CHAR(39)&amp;"!r2c"&amp;$C2347,0),variables,2,0)</f>
        <v>10993</v>
      </c>
      <c r="H2347" s="29">
        <f t="array" ref="H2347">IF(AND(G2347&gt;=10861,G2347&lt;=10863),TEXT(INDIRECT(CHAR(39)&amp;$A2347&amp;CHAR(39)&amp;"!r"&amp;$B2347&amp;"c"&amp;$C2347,0),"dd-mmm-yyyy"),(INDIRECT(CHAR(39)&amp;$A2347&amp;CHAR(39)&amp;"!r"&amp;$B2347&amp;"c"&amp;$C2347,0)))</f>
        <v>7059032000</v>
      </c>
      <c r="I2347" s="26"/>
      <c r="J2347" s="26"/>
      <c r="K2347" s="26"/>
      <c r="L2347" s="26"/>
      <c r="M2347" s="26"/>
      <c r="N2347" s="26"/>
      <c r="O2347" s="26"/>
      <c r="P2347" s="26"/>
      <c r="Q2347" s="26"/>
      <c r="R2347" s="26"/>
      <c r="S2347" s="26"/>
      <c r="T2347" s="26"/>
      <c r="U2347" s="26"/>
      <c r="V2347" s="26"/>
      <c r="W2347" s="26"/>
      <c r="X2347" s="26"/>
      <c r="Y2347" s="26"/>
      <c r="Z2347" s="26"/>
    </row>
    <row r="2348" ht="13.5" customHeight="1">
      <c r="A2348" s="26" t="s">
        <v>820</v>
      </c>
      <c r="B2348" s="26">
        <f t="shared" si="51"/>
        <v>5</v>
      </c>
      <c r="C2348" s="26">
        <f t="shared" si="52"/>
        <v>18</v>
      </c>
      <c r="D2348" s="26"/>
      <c r="E2348" s="26">
        <f>plan_id</f>
        <v>510</v>
      </c>
      <c r="F2348" s="26">
        <f t="shared" si="1"/>
        <v>2003</v>
      </c>
      <c r="G2348" s="26">
        <f>VLOOKUP(INDIRECT(CHAR(39)&amp;$A2348&amp;CHAR(39)&amp;"!r2c"&amp;$C2348,0),variables,2,0)</f>
        <v>11005</v>
      </c>
      <c r="H2348" s="31" t="str">
        <f t="array" ref="H2348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26"/>
      <c r="J2348" s="26"/>
      <c r="K2348" s="26"/>
      <c r="L2348" s="26"/>
      <c r="M2348" s="26"/>
      <c r="N2348" s="26"/>
      <c r="O2348" s="26"/>
      <c r="P2348" s="26"/>
      <c r="Q2348" s="26"/>
      <c r="R2348" s="26"/>
      <c r="S2348" s="26"/>
      <c r="T2348" s="26"/>
      <c r="U2348" s="26"/>
      <c r="V2348" s="26"/>
      <c r="W2348" s="26"/>
      <c r="X2348" s="26"/>
      <c r="Y2348" s="26"/>
      <c r="Z2348" s="26"/>
    </row>
    <row r="2349" ht="13.5" customHeight="1">
      <c r="A2349" s="26" t="s">
        <v>820</v>
      </c>
      <c r="B2349" s="26">
        <f t="shared" si="51"/>
        <v>5</v>
      </c>
      <c r="C2349" s="26">
        <f t="shared" si="52"/>
        <v>19</v>
      </c>
      <c r="D2349" s="26"/>
      <c r="E2349" s="26">
        <f>plan_id</f>
        <v>510</v>
      </c>
      <c r="F2349" s="26">
        <f t="shared" si="1"/>
        <v>2003</v>
      </c>
      <c r="G2349" s="26">
        <f>VLOOKUP(INDIRECT(CHAR(39)&amp;$A2349&amp;CHAR(39)&amp;"!r2c"&amp;$C2349,0),variables,2,0)</f>
        <v>10988</v>
      </c>
      <c r="H2349" s="31">
        <f t="array" ref="H2349">IF(AND(G2349&gt;=10861,G2349&lt;=10863),TEXT(INDIRECT(CHAR(39)&amp;$A2349&amp;CHAR(39)&amp;"!r"&amp;$B2349&amp;"c"&amp;$C2349,0),"dd-mmm-yyyy"),(INDIRECT(CHAR(39)&amp;$A2349&amp;CHAR(39)&amp;"!r"&amp;$B2349&amp;"c"&amp;$C2349,0)))</f>
        <v>0.2022258859</v>
      </c>
      <c r="I2349" s="26"/>
      <c r="J2349" s="26"/>
      <c r="K2349" s="26"/>
      <c r="L2349" s="26"/>
      <c r="M2349" s="26"/>
      <c r="N2349" s="26"/>
      <c r="O2349" s="26"/>
      <c r="P2349" s="26"/>
      <c r="Q2349" s="26"/>
      <c r="R2349" s="26"/>
      <c r="S2349" s="26"/>
      <c r="T2349" s="26"/>
      <c r="U2349" s="26"/>
      <c r="V2349" s="26"/>
      <c r="W2349" s="26"/>
      <c r="X2349" s="26"/>
      <c r="Y2349" s="26"/>
      <c r="Z2349" s="26"/>
    </row>
    <row r="2350" ht="13.5" customHeight="1">
      <c r="A2350" s="26" t="s">
        <v>820</v>
      </c>
      <c r="B2350" s="26">
        <f t="shared" si="51"/>
        <v>5</v>
      </c>
      <c r="C2350" s="26">
        <f t="shared" si="52"/>
        <v>20</v>
      </c>
      <c r="D2350" s="26"/>
      <c r="E2350" s="26">
        <f>plan_id</f>
        <v>510</v>
      </c>
      <c r="F2350" s="26">
        <f t="shared" si="1"/>
        <v>2003</v>
      </c>
      <c r="G2350" s="26">
        <f>VLOOKUP(INDIRECT(CHAR(39)&amp;$A2350&amp;CHAR(39)&amp;"!r2c"&amp;$C2350,0),variables,2,0)</f>
        <v>10996</v>
      </c>
      <c r="H2350" s="29">
        <f t="array" ref="H2350">IF(AND(G2350&gt;=10861,G2350&lt;=10863),TEXT(INDIRECT(CHAR(39)&amp;$A2350&amp;CHAR(39)&amp;"!r"&amp;$B2350&amp;"c"&amp;$C2350,0),"dd-mmm-yyyy"),(INDIRECT(CHAR(39)&amp;$A2350&amp;CHAR(39)&amp;"!r"&amp;$B2350&amp;"c"&amp;$C2350,0)))</f>
        <v>23124823071</v>
      </c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  <c r="S2350" s="26"/>
      <c r="T2350" s="26"/>
      <c r="U2350" s="26"/>
      <c r="V2350" s="26"/>
      <c r="W2350" s="26"/>
      <c r="X2350" s="26"/>
      <c r="Y2350" s="26"/>
      <c r="Z2350" s="26"/>
    </row>
    <row r="2351" ht="13.5" customHeight="1">
      <c r="A2351" s="26" t="s">
        <v>820</v>
      </c>
      <c r="B2351" s="26">
        <f t="shared" si="51"/>
        <v>5</v>
      </c>
      <c r="C2351" s="26">
        <f t="shared" si="52"/>
        <v>21</v>
      </c>
      <c r="D2351" s="26"/>
      <c r="E2351" s="26">
        <f>plan_id</f>
        <v>510</v>
      </c>
      <c r="F2351" s="26">
        <f t="shared" si="1"/>
        <v>2003</v>
      </c>
      <c r="G2351" s="26">
        <f>VLOOKUP(INDIRECT(CHAR(39)&amp;$A2351&amp;CHAR(39)&amp;"!r2c"&amp;$C2351,0),variables,2,0)</f>
        <v>10997</v>
      </c>
      <c r="H2351" s="31">
        <f t="array" ref="H2351">IF(AND(G2351&gt;=10861,G2351&lt;=10863),TEXT(INDIRECT(CHAR(39)&amp;$A2351&amp;CHAR(39)&amp;"!r"&amp;$B2351&amp;"c"&amp;$C2351,0),"dd-mmm-yyyy"),(INDIRECT(CHAR(39)&amp;$A2351&amp;CHAR(39)&amp;"!r"&amp;$B2351&amp;"c"&amp;$C2351,0)))</f>
        <v>0.4927153648</v>
      </c>
      <c r="I2351" s="26"/>
      <c r="J2351" s="26"/>
      <c r="K2351" s="26"/>
      <c r="L2351" s="26"/>
      <c r="M2351" s="26"/>
      <c r="N2351" s="26"/>
      <c r="O2351" s="26"/>
      <c r="P2351" s="26"/>
      <c r="Q2351" s="26"/>
      <c r="R2351" s="26"/>
      <c r="S2351" s="26"/>
      <c r="T2351" s="26"/>
      <c r="U2351" s="26"/>
      <c r="V2351" s="26"/>
      <c r="W2351" s="26"/>
      <c r="X2351" s="26"/>
      <c r="Y2351" s="26"/>
      <c r="Z2351" s="26"/>
    </row>
    <row r="2352" ht="13.5" customHeight="1">
      <c r="A2352" s="26" t="s">
        <v>820</v>
      </c>
      <c r="B2352" s="26">
        <f t="shared" si="51"/>
        <v>5</v>
      </c>
      <c r="C2352" s="26">
        <f t="shared" si="52"/>
        <v>22</v>
      </c>
      <c r="D2352" s="26"/>
      <c r="E2352" s="26">
        <f>plan_id</f>
        <v>510</v>
      </c>
      <c r="F2352" s="26">
        <f t="shared" si="1"/>
        <v>2003</v>
      </c>
      <c r="G2352" s="26">
        <f>VLOOKUP(INDIRECT(CHAR(39)&amp;$A2352&amp;CHAR(39)&amp;"!r2c"&amp;$C2352,0),variables,2,0)</f>
        <v>10980</v>
      </c>
      <c r="H2352" s="31" t="str">
        <f t="array" ref="H2352">IF(AND(G2352&gt;=10861,G2352&lt;=10863),TEXT(INDIRECT(CHAR(39)&amp;$A2352&amp;CHAR(39)&amp;"!r"&amp;$B2352&amp;"c"&amp;$C2352,0),"dd-mmm-yyyy"),(INDIRECT(CHAR(39)&amp;$A2352&amp;CHAR(39)&amp;"!r"&amp;$B2352&amp;"c"&amp;$C2352,0)))</f>
        <v/>
      </c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6"/>
      <c r="W2352" s="26"/>
      <c r="X2352" s="26"/>
      <c r="Y2352" s="26"/>
      <c r="Z2352" s="26"/>
    </row>
    <row r="2353" ht="13.5" customHeight="1">
      <c r="A2353" s="26" t="s">
        <v>820</v>
      </c>
      <c r="B2353" s="26">
        <f t="shared" si="51"/>
        <v>5</v>
      </c>
      <c r="C2353" s="26">
        <f t="shared" si="52"/>
        <v>23</v>
      </c>
      <c r="D2353" s="26"/>
      <c r="E2353" s="26">
        <f>plan_id</f>
        <v>510</v>
      </c>
      <c r="F2353" s="26">
        <f t="shared" si="1"/>
        <v>2003</v>
      </c>
      <c r="G2353" s="26">
        <f>VLOOKUP(INDIRECT(CHAR(39)&amp;$A2353&amp;CHAR(39)&amp;"!r2c"&amp;$C2353,0),variables,2,0)</f>
        <v>10981</v>
      </c>
      <c r="H2353" s="31" t="str">
        <f t="array" ref="H2353">IF(AND(G2353&gt;=10861,G2353&lt;=10863),TEXT(INDIRECT(CHAR(39)&amp;$A2353&amp;CHAR(39)&amp;"!r"&amp;$B2353&amp;"c"&amp;$C2353,0),"dd-mmm-yyyy"),(INDIRECT(CHAR(39)&amp;$A2353&amp;CHAR(39)&amp;"!r"&amp;$B2353&amp;"c"&amp;$C2353,0)))</f>
        <v/>
      </c>
      <c r="I2353" s="26"/>
      <c r="J2353" s="26"/>
      <c r="K2353" s="26"/>
      <c r="L2353" s="26"/>
      <c r="M2353" s="26"/>
      <c r="N2353" s="26"/>
      <c r="O2353" s="26"/>
      <c r="P2353" s="26"/>
      <c r="Q2353" s="26"/>
      <c r="R2353" s="26"/>
      <c r="S2353" s="26"/>
      <c r="T2353" s="26"/>
      <c r="U2353" s="26"/>
      <c r="V2353" s="26"/>
      <c r="W2353" s="26"/>
      <c r="X2353" s="26"/>
      <c r="Y2353" s="26"/>
      <c r="Z2353" s="26"/>
    </row>
    <row r="2354" ht="13.5" customHeight="1">
      <c r="A2354" s="26" t="s">
        <v>820</v>
      </c>
      <c r="B2354" s="26">
        <f t="shared" si="51"/>
        <v>5</v>
      </c>
      <c r="C2354" s="26">
        <f t="shared" si="52"/>
        <v>24</v>
      </c>
      <c r="D2354" s="26"/>
      <c r="E2354" s="26">
        <f>plan_id</f>
        <v>510</v>
      </c>
      <c r="F2354" s="26">
        <f t="shared" si="1"/>
        <v>2003</v>
      </c>
      <c r="G2354" s="26">
        <f>VLOOKUP(INDIRECT(CHAR(39)&amp;$A2354&amp;CHAR(39)&amp;"!r2c"&amp;$C2354,0),variables,2,0)</f>
        <v>10998</v>
      </c>
      <c r="H2354" s="29">
        <f t="array" ref="H2354">IF(AND(G2354&gt;=10861,G2354&lt;=10863),TEXT(INDIRECT(CHAR(39)&amp;$A2354&amp;CHAR(39)&amp;"!r"&amp;$B2354&amp;"c"&amp;$C2354,0),"dd-mmm-yyyy"),(INDIRECT(CHAR(39)&amp;$A2354&amp;CHAR(39)&amp;"!r"&amp;$B2354&amp;"c"&amp;$C2354,0)))</f>
        <v>3127320000</v>
      </c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  <c r="S2354" s="26"/>
      <c r="T2354" s="26"/>
      <c r="U2354" s="26"/>
      <c r="V2354" s="26"/>
      <c r="W2354" s="26"/>
      <c r="X2354" s="26"/>
      <c r="Y2354" s="26"/>
      <c r="Z2354" s="26"/>
    </row>
    <row r="2355" ht="13.5" customHeight="1">
      <c r="A2355" s="26" t="s">
        <v>820</v>
      </c>
      <c r="B2355" s="26">
        <f t="shared" si="51"/>
        <v>5</v>
      </c>
      <c r="C2355" s="26">
        <f t="shared" si="52"/>
        <v>25</v>
      </c>
      <c r="D2355" s="26"/>
      <c r="E2355" s="26">
        <f>plan_id</f>
        <v>510</v>
      </c>
      <c r="F2355" s="26">
        <f t="shared" si="1"/>
        <v>2003</v>
      </c>
      <c r="G2355" s="26">
        <f>VLOOKUP(INDIRECT(CHAR(39)&amp;$A2355&amp;CHAR(39)&amp;"!r2c"&amp;$C2355,0),variables,2,0)</f>
        <v>10999</v>
      </c>
      <c r="H2355" s="29">
        <f t="array" ref="H2355">IF(AND(G2355&gt;=10861,G2355&lt;=10863),TEXT(INDIRECT(CHAR(39)&amp;$A2355&amp;CHAR(39)&amp;"!r"&amp;$B2355&amp;"c"&amp;$C2355,0),"dd-mmm-yyyy"),(INDIRECT(CHAR(39)&amp;$A2355&amp;CHAR(39)&amp;"!r"&amp;$B2355&amp;"c"&amp;$C2355,0)))</f>
        <v>1998622284</v>
      </c>
      <c r="I2355" s="26"/>
      <c r="J2355" s="26"/>
      <c r="K2355" s="26"/>
      <c r="L2355" s="26"/>
      <c r="M2355" s="26"/>
      <c r="N2355" s="26"/>
      <c r="O2355" s="26"/>
      <c r="P2355" s="26"/>
      <c r="Q2355" s="26"/>
      <c r="R2355" s="26"/>
      <c r="S2355" s="26"/>
      <c r="T2355" s="26"/>
      <c r="U2355" s="26"/>
      <c r="V2355" s="26"/>
      <c r="W2355" s="26"/>
      <c r="X2355" s="26"/>
      <c r="Y2355" s="26"/>
      <c r="Z2355" s="26"/>
    </row>
    <row r="2356" ht="13.5" customHeight="1">
      <c r="A2356" s="26" t="s">
        <v>820</v>
      </c>
      <c r="B2356" s="26">
        <f t="shared" si="51"/>
        <v>5</v>
      </c>
      <c r="C2356" s="26">
        <f t="shared" si="52"/>
        <v>26</v>
      </c>
      <c r="D2356" s="26"/>
      <c r="E2356" s="26">
        <f>plan_id</f>
        <v>510</v>
      </c>
      <c r="F2356" s="26">
        <f t="shared" si="1"/>
        <v>2003</v>
      </c>
      <c r="G2356" s="26">
        <f>VLOOKUP(INDIRECT(CHAR(39)&amp;$A2356&amp;CHAR(39)&amp;"!r2c"&amp;$C2356,0),variables,2,0)</f>
        <v>11000</v>
      </c>
      <c r="H2356" s="29">
        <f t="array" ref="H2356">IF(AND(G2356&gt;=10861,G2356&lt;=10863),TEXT(INDIRECT(CHAR(39)&amp;$A2356&amp;CHAR(39)&amp;"!r"&amp;$B2356&amp;"c"&amp;$C2356,0),"dd-mmm-yyyy"),(INDIRECT(CHAR(39)&amp;$A2356&amp;CHAR(39)&amp;"!r"&amp;$B2356&amp;"c"&amp;$C2356,0)))</f>
        <v>43114742</v>
      </c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  <c r="S2356" s="26"/>
      <c r="T2356" s="26"/>
      <c r="U2356" s="26"/>
      <c r="V2356" s="26"/>
      <c r="W2356" s="26"/>
      <c r="X2356" s="26"/>
      <c r="Y2356" s="26"/>
      <c r="Z2356" s="26"/>
    </row>
    <row r="2357" ht="13.5" customHeight="1">
      <c r="A2357" s="26" t="s">
        <v>820</v>
      </c>
      <c r="B2357" s="26">
        <f t="shared" si="51"/>
        <v>5</v>
      </c>
      <c r="C2357" s="26">
        <f t="shared" si="52"/>
        <v>27</v>
      </c>
      <c r="D2357" s="26"/>
      <c r="E2357" s="26">
        <f>plan_id</f>
        <v>510</v>
      </c>
      <c r="F2357" s="26">
        <f t="shared" si="1"/>
        <v>2003</v>
      </c>
      <c r="G2357" s="26">
        <f>VLOOKUP(INDIRECT(CHAR(39)&amp;$A2357&amp;CHAR(39)&amp;"!r2c"&amp;$C2357,0),variables,2,0)</f>
        <v>11001</v>
      </c>
      <c r="H2357" s="29">
        <f t="array" ref="H2357">IF(AND(G2357&gt;=10861,G2357&lt;=10863),TEXT(INDIRECT(CHAR(39)&amp;$A2357&amp;CHAR(39)&amp;"!r"&amp;$B2357&amp;"c"&amp;$C2357,0),"dd-mmm-yyyy"),(INDIRECT(CHAR(39)&amp;$A2357&amp;CHAR(39)&amp;"!r"&amp;$B2357&amp;"c"&amp;$C2357,0)))</f>
        <v>13859402</v>
      </c>
      <c r="I2357" s="26"/>
      <c r="J2357" s="26"/>
      <c r="K2357" s="26"/>
      <c r="L2357" s="26"/>
      <c r="M2357" s="26"/>
      <c r="N2357" s="26"/>
      <c r="O2357" s="26"/>
      <c r="P2357" s="26"/>
      <c r="Q2357" s="26"/>
      <c r="R2357" s="26"/>
      <c r="S2357" s="26"/>
      <c r="T2357" s="26"/>
      <c r="U2357" s="26"/>
      <c r="V2357" s="26"/>
      <c r="W2357" s="26"/>
      <c r="X2357" s="26"/>
      <c r="Y2357" s="26"/>
      <c r="Z2357" s="26"/>
    </row>
    <row r="2358" ht="13.5" customHeight="1">
      <c r="A2358" s="26" t="s">
        <v>820</v>
      </c>
      <c r="B2358" s="26">
        <f t="shared" si="51"/>
        <v>5</v>
      </c>
      <c r="C2358" s="26">
        <f t="shared" si="52"/>
        <v>28</v>
      </c>
      <c r="D2358" s="26"/>
      <c r="E2358" s="26">
        <f>plan_id</f>
        <v>510</v>
      </c>
      <c r="F2358" s="26">
        <f t="shared" si="1"/>
        <v>2003</v>
      </c>
      <c r="G2358" s="26">
        <f>VLOOKUP(INDIRECT(CHAR(39)&amp;$A2358&amp;CHAR(39)&amp;"!r2c"&amp;$C2358,0),variables,2,0)</f>
        <v>11002</v>
      </c>
      <c r="H2358" s="29">
        <f t="array" ref="H2358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26"/>
      <c r="J2358" s="26"/>
      <c r="K2358" s="26"/>
      <c r="L2358" s="26"/>
      <c r="M2358" s="26"/>
      <c r="N2358" s="26"/>
      <c r="O2358" s="26"/>
      <c r="P2358" s="26"/>
      <c r="Q2358" s="26"/>
      <c r="R2358" s="26"/>
      <c r="S2358" s="26"/>
      <c r="T2358" s="26"/>
      <c r="U2358" s="26"/>
      <c r="V2358" s="26"/>
      <c r="W2358" s="26"/>
      <c r="X2358" s="26"/>
      <c r="Y2358" s="26"/>
      <c r="Z2358" s="26"/>
    </row>
    <row r="2359" ht="13.5" customHeight="1">
      <c r="A2359" s="26" t="s">
        <v>820</v>
      </c>
      <c r="B2359" s="26">
        <f t="shared" si="51"/>
        <v>5</v>
      </c>
      <c r="C2359" s="26">
        <f t="shared" si="52"/>
        <v>29</v>
      </c>
      <c r="D2359" s="26"/>
      <c r="E2359" s="26">
        <f>plan_id</f>
        <v>510</v>
      </c>
      <c r="F2359" s="26">
        <f t="shared" si="1"/>
        <v>2003</v>
      </c>
      <c r="G2359" s="26">
        <f>VLOOKUP(INDIRECT(CHAR(39)&amp;$A2359&amp;CHAR(39)&amp;"!r2c"&amp;$C2359,0),variables,2,0)</f>
        <v>11003</v>
      </c>
      <c r="H2359" s="29">
        <f t="array" ref="H2359">IF(AND(G2359&gt;=10861,G2359&lt;=10863),TEXT(INDIRECT(CHAR(39)&amp;$A2359&amp;CHAR(39)&amp;"!r"&amp;$B2359&amp;"c"&amp;$C2359,0),"dd-mmm-yyyy"),(INDIRECT(CHAR(39)&amp;$A2359&amp;CHAR(39)&amp;"!r"&amp;$B2359&amp;"c"&amp;$C2359,0)))</f>
        <v>2055596428</v>
      </c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6"/>
      <c r="W2359" s="26"/>
      <c r="X2359" s="26"/>
      <c r="Y2359" s="26"/>
      <c r="Z2359" s="26"/>
    </row>
    <row r="2360" ht="13.5" customHeight="1">
      <c r="A2360" s="26" t="s">
        <v>820</v>
      </c>
      <c r="B2360" s="26">
        <f t="shared" si="51"/>
        <v>6</v>
      </c>
      <c r="C2360" s="26">
        <f t="shared" si="52"/>
        <v>3</v>
      </c>
      <c r="D2360" s="26"/>
      <c r="E2360" s="26">
        <f>plan_id</f>
        <v>510</v>
      </c>
      <c r="F2360" s="26">
        <f t="shared" si="1"/>
        <v>2004</v>
      </c>
      <c r="G2360" s="26">
        <f>VLOOKUP(INDIRECT(CHAR(39)&amp;$A2360&amp;CHAR(39)&amp;"!r2c"&amp;$C2360,0),variables,2,0)</f>
        <v>10982</v>
      </c>
      <c r="H2360" s="28" t="str">
        <f t="array" ref="H2360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26"/>
      <c r="J2360" s="26"/>
      <c r="K2360" s="26"/>
      <c r="L2360" s="26"/>
      <c r="M2360" s="26"/>
      <c r="N2360" s="26"/>
      <c r="O2360" s="26"/>
      <c r="P2360" s="26"/>
      <c r="Q2360" s="26"/>
      <c r="R2360" s="26"/>
      <c r="S2360" s="26"/>
      <c r="T2360" s="26"/>
      <c r="U2360" s="26"/>
      <c r="V2360" s="26"/>
      <c r="W2360" s="26"/>
      <c r="X2360" s="26"/>
      <c r="Y2360" s="26"/>
      <c r="Z2360" s="26"/>
    </row>
    <row r="2361" ht="13.5" customHeight="1">
      <c r="A2361" s="26" t="s">
        <v>820</v>
      </c>
      <c r="B2361" s="26">
        <f t="shared" si="51"/>
        <v>6</v>
      </c>
      <c r="C2361" s="26">
        <f t="shared" si="52"/>
        <v>4</v>
      </c>
      <c r="D2361" s="26"/>
      <c r="E2361" s="26">
        <f>plan_id</f>
        <v>510</v>
      </c>
      <c r="F2361" s="26">
        <f t="shared" si="1"/>
        <v>2004</v>
      </c>
      <c r="G2361" s="26">
        <f>VLOOKUP(INDIRECT(CHAR(39)&amp;$A2361&amp;CHAR(39)&amp;"!r2c"&amp;$C2361,0),variables,2,0)</f>
        <v>10984</v>
      </c>
      <c r="H2361" s="29">
        <f t="array" ref="H2361">IF(AND(G2361&gt;=10861,G2361&lt;=10863),TEXT(INDIRECT(CHAR(39)&amp;$A2361&amp;CHAR(39)&amp;"!r"&amp;$B2361&amp;"c"&amp;$C2361,0),"dd-mmm-yyyy"),(INDIRECT(CHAR(39)&amp;$A2361&amp;CHAR(39)&amp;"!r"&amp;$B2361&amp;"c"&amp;$C2361,0)))</f>
        <v>1716977000</v>
      </c>
      <c r="I2361" s="26"/>
      <c r="J2361" s="26"/>
      <c r="K2361" s="26"/>
      <c r="L2361" s="26"/>
      <c r="M2361" s="26"/>
      <c r="N2361" s="26"/>
      <c r="O2361" s="26"/>
      <c r="P2361" s="26"/>
      <c r="Q2361" s="26"/>
      <c r="R2361" s="26"/>
      <c r="S2361" s="26"/>
      <c r="T2361" s="26"/>
      <c r="U2361" s="26"/>
      <c r="V2361" s="26"/>
      <c r="W2361" s="26"/>
      <c r="X2361" s="26"/>
      <c r="Y2361" s="26"/>
      <c r="Z2361" s="26"/>
    </row>
    <row r="2362" ht="13.5" customHeight="1">
      <c r="A2362" s="26" t="s">
        <v>820</v>
      </c>
      <c r="B2362" s="26">
        <f t="shared" si="51"/>
        <v>6</v>
      </c>
      <c r="C2362" s="26">
        <f t="shared" si="52"/>
        <v>5</v>
      </c>
      <c r="D2362" s="26"/>
      <c r="E2362" s="26">
        <f>plan_id</f>
        <v>510</v>
      </c>
      <c r="F2362" s="26">
        <f t="shared" si="1"/>
        <v>2004</v>
      </c>
      <c r="G2362" s="26">
        <f>VLOOKUP(INDIRECT(CHAR(39)&amp;$A2362&amp;CHAR(39)&amp;"!r2c"&amp;$C2362,0),variables,2,0)</f>
        <v>10985</v>
      </c>
      <c r="H2362" s="29">
        <f t="array" ref="H2362">IF(AND(G2362&gt;=10861,G2362&lt;=10863),TEXT(INDIRECT(CHAR(39)&amp;$A2362&amp;CHAR(39)&amp;"!r"&amp;$B2362&amp;"c"&amp;$C2362,0),"dd-mmm-yyyy"),(INDIRECT(CHAR(39)&amp;$A2362&amp;CHAR(39)&amp;"!r"&amp;$B2362&amp;"c"&amp;$C2362,0)))</f>
        <v>1104016211</v>
      </c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6"/>
      <c r="W2362" s="26"/>
      <c r="X2362" s="26"/>
      <c r="Y2362" s="26"/>
      <c r="Z2362" s="26"/>
    </row>
    <row r="2363" ht="13.5" customHeight="1">
      <c r="A2363" s="26" t="s">
        <v>820</v>
      </c>
      <c r="B2363" s="26">
        <f t="shared" si="51"/>
        <v>6</v>
      </c>
      <c r="C2363" s="26">
        <f t="shared" si="52"/>
        <v>6</v>
      </c>
      <c r="D2363" s="26"/>
      <c r="E2363" s="26">
        <f>plan_id</f>
        <v>510</v>
      </c>
      <c r="F2363" s="26">
        <f t="shared" si="1"/>
        <v>2004</v>
      </c>
      <c r="G2363" s="26">
        <f>VLOOKUP(INDIRECT(CHAR(39)&amp;$A2363&amp;CHAR(39)&amp;"!r2c"&amp;$C2363,0),variables,2,0)</f>
        <v>10986</v>
      </c>
      <c r="H2363" s="29">
        <f t="array" ref="H2363">IF(AND(G2363&gt;=10861,G2363&lt;=10863),TEXT(INDIRECT(CHAR(39)&amp;$A2363&amp;CHAR(39)&amp;"!r"&amp;$B2363&amp;"c"&amp;$C2363,0),"dd-mmm-yyyy"),(INDIRECT(CHAR(39)&amp;$A2363&amp;CHAR(39)&amp;"!r"&amp;$B2363&amp;"c"&amp;$C2363,0)))</f>
        <v>612960789</v>
      </c>
      <c r="I2363" s="26"/>
      <c r="J2363" s="26"/>
      <c r="K2363" s="26"/>
      <c r="L2363" s="26"/>
      <c r="M2363" s="26"/>
      <c r="N2363" s="26"/>
      <c r="O2363" s="26"/>
      <c r="P2363" s="26"/>
      <c r="Q2363" s="26"/>
      <c r="R2363" s="26"/>
      <c r="S2363" s="26"/>
      <c r="T2363" s="26"/>
      <c r="U2363" s="26"/>
      <c r="V2363" s="26"/>
      <c r="W2363" s="26"/>
      <c r="X2363" s="26"/>
      <c r="Y2363" s="26"/>
      <c r="Z2363" s="26"/>
    </row>
    <row r="2364" ht="13.5" customHeight="1">
      <c r="A2364" s="26" t="s">
        <v>820</v>
      </c>
      <c r="B2364" s="26">
        <f t="shared" si="51"/>
        <v>6</v>
      </c>
      <c r="C2364" s="26">
        <f t="shared" si="52"/>
        <v>7</v>
      </c>
      <c r="D2364" s="26"/>
      <c r="E2364" s="26">
        <f>plan_id</f>
        <v>510</v>
      </c>
      <c r="F2364" s="26">
        <f t="shared" si="1"/>
        <v>2004</v>
      </c>
      <c r="G2364" s="26">
        <f>VLOOKUP(INDIRECT(CHAR(39)&amp;$A2364&amp;CHAR(39)&amp;"!r2c"&amp;$C2364,0),variables,2,0)</f>
        <v>10974</v>
      </c>
      <c r="H2364" s="28" t="str">
        <f t="array" ref="H2364">IF(AND(G2364&gt;=10861,G2364&lt;=10863),TEXT(INDIRECT(CHAR(39)&amp;$A2364&amp;CHAR(39)&amp;"!r"&amp;$B2364&amp;"c"&amp;$C2364,0),"dd-mmm-yyyy"),(INDIRECT(CHAR(39)&amp;$A2364&amp;CHAR(39)&amp;"!r"&amp;$B2364&amp;"c"&amp;$C2364,0)))</f>
        <v>PUC</v>
      </c>
      <c r="I2364" s="26"/>
      <c r="J2364" s="26"/>
      <c r="K2364" s="26"/>
      <c r="L2364" s="26"/>
      <c r="M2364" s="26"/>
      <c r="N2364" s="26"/>
      <c r="O2364" s="26"/>
      <c r="P2364" s="26"/>
      <c r="Q2364" s="26"/>
      <c r="R2364" s="26"/>
      <c r="S2364" s="26"/>
      <c r="T2364" s="26"/>
      <c r="U2364" s="26"/>
      <c r="V2364" s="26"/>
      <c r="W2364" s="26"/>
      <c r="X2364" s="26"/>
      <c r="Y2364" s="26"/>
      <c r="Z2364" s="26"/>
    </row>
    <row r="2365" ht="13.5" customHeight="1">
      <c r="A2365" s="26" t="s">
        <v>820</v>
      </c>
      <c r="B2365" s="26">
        <f t="shared" si="51"/>
        <v>6</v>
      </c>
      <c r="C2365" s="26">
        <f t="shared" si="52"/>
        <v>8</v>
      </c>
      <c r="D2365" s="26"/>
      <c r="E2365" s="26">
        <f>plan_id</f>
        <v>510</v>
      </c>
      <c r="F2365" s="26">
        <f t="shared" si="1"/>
        <v>2004</v>
      </c>
      <c r="G2365" s="26">
        <f>VLOOKUP(INDIRECT(CHAR(39)&amp;$A2365&amp;CHAR(39)&amp;"!r2c"&amp;$C2365,0),variables,2,0)</f>
        <v>10987</v>
      </c>
      <c r="H2365" s="31">
        <f t="array" ref="H2365">IF(AND(G2365&gt;=10861,G2365&lt;=10863),TEXT(INDIRECT(CHAR(39)&amp;$A2365&amp;CHAR(39)&amp;"!r"&amp;$B2365&amp;"c"&amp;$C2365,0),"dd-mmm-yyyy"),(INDIRECT(CHAR(39)&amp;$A2365&amp;CHAR(39)&amp;"!r"&amp;$B2365&amp;"c"&amp;$C2365,0)))</f>
        <v>0.643</v>
      </c>
      <c r="I2365" s="26"/>
      <c r="J2365" s="26"/>
      <c r="K2365" s="26"/>
      <c r="L2365" s="26"/>
      <c r="M2365" s="26"/>
      <c r="N2365" s="26"/>
      <c r="O2365" s="26"/>
      <c r="P2365" s="26"/>
      <c r="Q2365" s="26"/>
      <c r="R2365" s="26"/>
      <c r="S2365" s="26"/>
      <c r="T2365" s="26"/>
      <c r="U2365" s="26"/>
      <c r="V2365" s="26"/>
      <c r="W2365" s="26"/>
      <c r="X2365" s="26"/>
      <c r="Y2365" s="26"/>
      <c r="Z2365" s="26"/>
    </row>
    <row r="2366" ht="13.5" customHeight="1">
      <c r="A2366" s="26" t="s">
        <v>820</v>
      </c>
      <c r="B2366" s="26">
        <f t="shared" si="51"/>
        <v>6</v>
      </c>
      <c r="C2366" s="26">
        <f t="shared" si="52"/>
        <v>9</v>
      </c>
      <c r="D2366" s="26"/>
      <c r="E2366" s="26">
        <f>plan_id</f>
        <v>510</v>
      </c>
      <c r="F2366" s="26">
        <f t="shared" si="1"/>
        <v>2004</v>
      </c>
      <c r="G2366" s="26">
        <f>VLOOKUP(INDIRECT(CHAR(39)&amp;$A2366&amp;CHAR(39)&amp;"!r2c"&amp;$C2366,0),variables,2,0)</f>
        <v>10885</v>
      </c>
      <c r="H2366" s="28" t="str">
        <f t="array" ref="H2366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26"/>
      <c r="J2366" s="26"/>
      <c r="K2366" s="26"/>
      <c r="L2366" s="26"/>
      <c r="M2366" s="26"/>
      <c r="N2366" s="26"/>
      <c r="O2366" s="26"/>
      <c r="P2366" s="26"/>
      <c r="Q2366" s="26"/>
      <c r="R2366" s="26"/>
      <c r="S2366" s="26"/>
      <c r="T2366" s="26"/>
      <c r="U2366" s="26"/>
      <c r="V2366" s="26"/>
      <c r="W2366" s="26"/>
      <c r="X2366" s="26"/>
      <c r="Y2366" s="26"/>
      <c r="Z2366" s="26"/>
    </row>
    <row r="2367" ht="13.5" customHeight="1">
      <c r="A2367" s="26" t="s">
        <v>820</v>
      </c>
      <c r="B2367" s="26">
        <f t="shared" si="51"/>
        <v>6</v>
      </c>
      <c r="C2367" s="26">
        <f t="shared" si="52"/>
        <v>10</v>
      </c>
      <c r="D2367" s="26"/>
      <c r="E2367" s="26">
        <f>plan_id</f>
        <v>510</v>
      </c>
      <c r="F2367" s="26">
        <f t="shared" si="1"/>
        <v>2004</v>
      </c>
      <c r="G2367" s="26">
        <f>VLOOKUP(INDIRECT(CHAR(39)&amp;$A2367&amp;CHAR(39)&amp;"!r2c"&amp;$C2367,0),variables,2,0)</f>
        <v>10886</v>
      </c>
      <c r="H2367" s="28" t="str">
        <f t="array" ref="H2367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26"/>
      <c r="J2367" s="26"/>
      <c r="K2367" s="26"/>
      <c r="L2367" s="26"/>
      <c r="M2367" s="26"/>
      <c r="N2367" s="26"/>
      <c r="O2367" s="26"/>
      <c r="P2367" s="26"/>
      <c r="Q2367" s="26"/>
      <c r="R2367" s="26"/>
      <c r="S2367" s="26"/>
      <c r="T2367" s="26"/>
      <c r="U2367" s="26"/>
      <c r="V2367" s="26"/>
      <c r="W2367" s="26"/>
      <c r="X2367" s="26"/>
      <c r="Y2367" s="26"/>
      <c r="Z2367" s="26"/>
    </row>
    <row r="2368" ht="13.5" customHeight="1">
      <c r="A2368" s="26" t="s">
        <v>820</v>
      </c>
      <c r="B2368" s="26">
        <f t="shared" si="51"/>
        <v>6</v>
      </c>
      <c r="C2368" s="26">
        <f t="shared" si="52"/>
        <v>11</v>
      </c>
      <c r="D2368" s="26"/>
      <c r="E2368" s="26">
        <f>plan_id</f>
        <v>510</v>
      </c>
      <c r="F2368" s="26">
        <f t="shared" si="1"/>
        <v>2004</v>
      </c>
      <c r="G2368" s="26">
        <f>VLOOKUP(INDIRECT(CHAR(39)&amp;$A2368&amp;CHAR(39)&amp;"!r2c"&amp;$C2368,0),variables,2,0)</f>
        <v>10887</v>
      </c>
      <c r="H2368" s="28" t="str">
        <f t="array" ref="H2368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  <c r="S2368" s="26"/>
      <c r="T2368" s="26"/>
      <c r="U2368" s="26"/>
      <c r="V2368" s="26"/>
      <c r="W2368" s="26"/>
      <c r="X2368" s="26"/>
      <c r="Y2368" s="26"/>
      <c r="Z2368" s="26"/>
    </row>
    <row r="2369" ht="13.5" customHeight="1">
      <c r="A2369" s="26" t="s">
        <v>820</v>
      </c>
      <c r="B2369" s="26">
        <f t="shared" si="51"/>
        <v>6</v>
      </c>
      <c r="C2369" s="26">
        <f t="shared" si="52"/>
        <v>12</v>
      </c>
      <c r="D2369" s="26"/>
      <c r="E2369" s="26">
        <f>plan_id</f>
        <v>510</v>
      </c>
      <c r="F2369" s="26">
        <f t="shared" si="1"/>
        <v>2004</v>
      </c>
      <c r="G2369" s="26">
        <f>VLOOKUP(INDIRECT(CHAR(39)&amp;$A2369&amp;CHAR(39)&amp;"!r2c"&amp;$C2369,0),variables,2,0)</f>
        <v>10883</v>
      </c>
      <c r="H2369" s="28" t="str">
        <f t="array" ref="H2369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26"/>
      <c r="J2369" s="26"/>
      <c r="K2369" s="26"/>
      <c r="L2369" s="26"/>
      <c r="M2369" s="26"/>
      <c r="N2369" s="26"/>
      <c r="O2369" s="26"/>
      <c r="P2369" s="26"/>
      <c r="Q2369" s="26"/>
      <c r="R2369" s="26"/>
      <c r="S2369" s="26"/>
      <c r="T2369" s="26"/>
      <c r="U2369" s="26"/>
      <c r="V2369" s="26"/>
      <c r="W2369" s="26"/>
      <c r="X2369" s="26"/>
      <c r="Y2369" s="26"/>
      <c r="Z2369" s="26"/>
    </row>
    <row r="2370" ht="13.5" customHeight="1">
      <c r="A2370" s="26" t="s">
        <v>820</v>
      </c>
      <c r="B2370" s="26">
        <f t="shared" si="51"/>
        <v>6</v>
      </c>
      <c r="C2370" s="26">
        <f t="shared" si="52"/>
        <v>13</v>
      </c>
      <c r="D2370" s="26"/>
      <c r="E2370" s="26">
        <f>plan_id</f>
        <v>510</v>
      </c>
      <c r="F2370" s="26">
        <f t="shared" si="1"/>
        <v>2004</v>
      </c>
      <c r="G2370" s="26">
        <f>VLOOKUP(INDIRECT(CHAR(39)&amp;$A2370&amp;CHAR(39)&amp;"!r2c"&amp;$C2370,0),variables,2,0)</f>
        <v>10989</v>
      </c>
      <c r="H2370" s="29">
        <f t="array" ref="H2370">IF(AND(G2370&gt;=10861,G2370&lt;=10863),TEXT(INDIRECT(CHAR(39)&amp;$A2370&amp;CHAR(39)&amp;"!r"&amp;$B2370&amp;"c"&amp;$C2370,0),"dd-mmm-yyyy"),(INDIRECT(CHAR(39)&amp;$A2370&amp;CHAR(39)&amp;"!r"&amp;$B2370&amp;"c"&amp;$C2370,0)))</f>
        <v>31544729000</v>
      </c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  <c r="T2370" s="26"/>
      <c r="U2370" s="26"/>
      <c r="V2370" s="26"/>
      <c r="W2370" s="26"/>
      <c r="X2370" s="26"/>
      <c r="Y2370" s="26"/>
      <c r="Z2370" s="26"/>
    </row>
    <row r="2371" ht="13.5" customHeight="1">
      <c r="A2371" s="26" t="s">
        <v>820</v>
      </c>
      <c r="B2371" s="26">
        <f t="shared" si="51"/>
        <v>6</v>
      </c>
      <c r="C2371" s="26">
        <f t="shared" si="52"/>
        <v>14</v>
      </c>
      <c r="D2371" s="26"/>
      <c r="E2371" s="26">
        <f>plan_id</f>
        <v>510</v>
      </c>
      <c r="F2371" s="26">
        <f t="shared" si="1"/>
        <v>2004</v>
      </c>
      <c r="G2371" s="26">
        <f>VLOOKUP(INDIRECT(CHAR(39)&amp;$A2371&amp;CHAR(39)&amp;"!r2c"&amp;$C2371,0),variables,2,0)</f>
        <v>10990</v>
      </c>
      <c r="H2371" s="29">
        <f t="array" ref="H2371">IF(AND(G2371&gt;=10861,G2371&lt;=10863),TEXT(INDIRECT(CHAR(39)&amp;$A2371&amp;CHAR(39)&amp;"!r"&amp;$B2371&amp;"c"&amp;$C2371,0),"dd-mmm-yyyy"),(INDIRECT(CHAR(39)&amp;$A2371&amp;CHAR(39)&amp;"!r"&amp;$B2371&amp;"c"&amp;$C2371,0)))</f>
        <v>50947451000</v>
      </c>
      <c r="I2371" s="26"/>
      <c r="J2371" s="26"/>
      <c r="K2371" s="26"/>
      <c r="L2371" s="26"/>
      <c r="M2371" s="26"/>
      <c r="N2371" s="26"/>
      <c r="O2371" s="26"/>
      <c r="P2371" s="26"/>
      <c r="Q2371" s="26"/>
      <c r="R2371" s="26"/>
      <c r="S2371" s="26"/>
      <c r="T2371" s="26"/>
      <c r="U2371" s="26"/>
      <c r="V2371" s="26"/>
      <c r="W2371" s="26"/>
      <c r="X2371" s="26"/>
      <c r="Y2371" s="26"/>
      <c r="Z2371" s="26"/>
    </row>
    <row r="2372" ht="13.5" customHeight="1">
      <c r="A2372" s="26" t="s">
        <v>820</v>
      </c>
      <c r="B2372" s="26">
        <f t="shared" si="51"/>
        <v>6</v>
      </c>
      <c r="C2372" s="26">
        <f t="shared" si="52"/>
        <v>15</v>
      </c>
      <c r="D2372" s="26"/>
      <c r="E2372" s="26">
        <f>plan_id</f>
        <v>510</v>
      </c>
      <c r="F2372" s="26">
        <f t="shared" si="1"/>
        <v>2004</v>
      </c>
      <c r="G2372" s="26">
        <f>VLOOKUP(INDIRECT(CHAR(39)&amp;$A2372&amp;CHAR(39)&amp;"!r2c"&amp;$C2372,0),variables,2,0)</f>
        <v>10991</v>
      </c>
      <c r="H2372" s="29">
        <f t="array" ref="H2372">IF(AND(G2372&gt;=10861,G2372&lt;=10863),TEXT(INDIRECT(CHAR(39)&amp;$A2372&amp;CHAR(39)&amp;"!r"&amp;$B2372&amp;"c"&amp;$C2372,0),"dd-mmm-yyyy"),(INDIRECT(CHAR(39)&amp;$A2372&amp;CHAR(39)&amp;"!r"&amp;$B2372&amp;"c"&amp;$C2372,0)))</f>
        <v>19402722000</v>
      </c>
      <c r="I2372" s="26"/>
      <c r="J2372" s="26"/>
      <c r="K2372" s="26"/>
      <c r="L2372" s="26"/>
      <c r="M2372" s="26"/>
      <c r="N2372" s="26"/>
      <c r="O2372" s="26"/>
      <c r="P2372" s="26"/>
      <c r="Q2372" s="26"/>
      <c r="R2372" s="26"/>
      <c r="S2372" s="26"/>
      <c r="T2372" s="26"/>
      <c r="U2372" s="26"/>
      <c r="V2372" s="26"/>
      <c r="W2372" s="26"/>
      <c r="X2372" s="26"/>
      <c r="Y2372" s="26"/>
      <c r="Z2372" s="26"/>
    </row>
    <row r="2373" ht="13.5" customHeight="1">
      <c r="A2373" s="26" t="s">
        <v>820</v>
      </c>
      <c r="B2373" s="26">
        <f t="shared" si="51"/>
        <v>6</v>
      </c>
      <c r="C2373" s="26">
        <f t="shared" si="52"/>
        <v>16</v>
      </c>
      <c r="D2373" s="26"/>
      <c r="E2373" s="26">
        <f>plan_id</f>
        <v>510</v>
      </c>
      <c r="F2373" s="26">
        <f t="shared" si="1"/>
        <v>2004</v>
      </c>
      <c r="G2373" s="26">
        <f>VLOOKUP(INDIRECT(CHAR(39)&amp;$A2373&amp;CHAR(39)&amp;"!r2c"&amp;$C2373,0),variables,2,0)</f>
        <v>10992</v>
      </c>
      <c r="H2373" s="31">
        <f t="array" ref="H2373">IF(AND(G2373&gt;=10861,G2373&lt;=10863),TEXT(INDIRECT(CHAR(39)&amp;$A2373&amp;CHAR(39)&amp;"!r"&amp;$B2373&amp;"c"&amp;$C2373,0),"dd-mmm-yyyy"),(INDIRECT(CHAR(39)&amp;$A2373&amp;CHAR(39)&amp;"!r"&amp;$B2373&amp;"c"&amp;$C2373,0)))</f>
        <v>0.619</v>
      </c>
      <c r="I2373" s="26"/>
      <c r="J2373" s="26"/>
      <c r="K2373" s="26"/>
      <c r="L2373" s="26"/>
      <c r="M2373" s="26"/>
      <c r="N2373" s="26"/>
      <c r="O2373" s="26"/>
      <c r="P2373" s="26"/>
      <c r="Q2373" s="26"/>
      <c r="R2373" s="26"/>
      <c r="S2373" s="26"/>
      <c r="T2373" s="26"/>
      <c r="U2373" s="26"/>
      <c r="V2373" s="26"/>
      <c r="W2373" s="26"/>
      <c r="X2373" s="26"/>
      <c r="Y2373" s="26"/>
      <c r="Z2373" s="26"/>
    </row>
    <row r="2374" ht="13.5" customHeight="1">
      <c r="A2374" s="26" t="s">
        <v>820</v>
      </c>
      <c r="B2374" s="26">
        <f t="shared" si="51"/>
        <v>6</v>
      </c>
      <c r="C2374" s="26">
        <f t="shared" si="52"/>
        <v>17</v>
      </c>
      <c r="D2374" s="26"/>
      <c r="E2374" s="26">
        <f>plan_id</f>
        <v>510</v>
      </c>
      <c r="F2374" s="26">
        <f t="shared" si="1"/>
        <v>2004</v>
      </c>
      <c r="G2374" s="26">
        <f>VLOOKUP(INDIRECT(CHAR(39)&amp;$A2374&amp;CHAR(39)&amp;"!r2c"&amp;$C2374,0),variables,2,0)</f>
        <v>10993</v>
      </c>
      <c r="H2374" s="29">
        <f t="array" ref="H2374">IF(AND(G2374&gt;=10861,G2374&lt;=10863),TEXT(INDIRECT(CHAR(39)&amp;$A2374&amp;CHAR(39)&amp;"!r"&amp;$B2374&amp;"c"&amp;$C2374,0),"dd-mmm-yyyy"),(INDIRECT(CHAR(39)&amp;$A2374&amp;CHAR(39)&amp;"!r"&amp;$B2374&amp;"c"&amp;$C2374,0)))</f>
        <v>7280795000</v>
      </c>
      <c r="I2374" s="26"/>
      <c r="J2374" s="26"/>
      <c r="K2374" s="26"/>
      <c r="L2374" s="26"/>
      <c r="M2374" s="26"/>
      <c r="N2374" s="26"/>
      <c r="O2374" s="26"/>
      <c r="P2374" s="26"/>
      <c r="Q2374" s="26"/>
      <c r="R2374" s="26"/>
      <c r="S2374" s="26"/>
      <c r="T2374" s="26"/>
      <c r="U2374" s="26"/>
      <c r="V2374" s="26"/>
      <c r="W2374" s="26"/>
      <c r="X2374" s="26"/>
      <c r="Y2374" s="26"/>
      <c r="Z2374" s="26"/>
    </row>
    <row r="2375" ht="13.5" customHeight="1">
      <c r="A2375" s="26" t="s">
        <v>820</v>
      </c>
      <c r="B2375" s="26">
        <f t="shared" si="51"/>
        <v>6</v>
      </c>
      <c r="C2375" s="26">
        <f t="shared" si="52"/>
        <v>18</v>
      </c>
      <c r="D2375" s="26"/>
      <c r="E2375" s="26">
        <f>plan_id</f>
        <v>510</v>
      </c>
      <c r="F2375" s="26">
        <f t="shared" si="1"/>
        <v>2004</v>
      </c>
      <c r="G2375" s="26">
        <f>VLOOKUP(INDIRECT(CHAR(39)&amp;$A2375&amp;CHAR(39)&amp;"!r2c"&amp;$C2375,0),variables,2,0)</f>
        <v>11005</v>
      </c>
      <c r="H2375" s="31" t="str">
        <f t="array" ref="H2375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6"/>
      <c r="T2375" s="26"/>
      <c r="U2375" s="26"/>
      <c r="V2375" s="26"/>
      <c r="W2375" s="26"/>
      <c r="X2375" s="26"/>
      <c r="Y2375" s="26"/>
      <c r="Z2375" s="26"/>
    </row>
    <row r="2376" ht="13.5" customHeight="1">
      <c r="A2376" s="26" t="s">
        <v>820</v>
      </c>
      <c r="B2376" s="26">
        <f t="shared" si="51"/>
        <v>6</v>
      </c>
      <c r="C2376" s="26">
        <f t="shared" si="52"/>
        <v>19</v>
      </c>
      <c r="D2376" s="26"/>
      <c r="E2376" s="26">
        <f>plan_id</f>
        <v>510</v>
      </c>
      <c r="F2376" s="26">
        <f t="shared" si="1"/>
        <v>2004</v>
      </c>
      <c r="G2376" s="26">
        <f>VLOOKUP(INDIRECT(CHAR(39)&amp;$A2376&amp;CHAR(39)&amp;"!r2c"&amp;$C2376,0),variables,2,0)</f>
        <v>10988</v>
      </c>
      <c r="H2376" s="31">
        <f t="array" ref="H2376">IF(AND(G2376&gt;=10861,G2376&lt;=10863),TEXT(INDIRECT(CHAR(39)&amp;$A2376&amp;CHAR(39)&amp;"!r"&amp;$B2376&amp;"c"&amp;$C2376,0),"dd-mmm-yyyy"),(INDIRECT(CHAR(39)&amp;$A2376&amp;CHAR(39)&amp;"!r"&amp;$B2376&amp;"c"&amp;$C2376,0)))</f>
        <v>0.2358227364</v>
      </c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  <c r="S2376" s="26"/>
      <c r="T2376" s="26"/>
      <c r="U2376" s="26"/>
      <c r="V2376" s="26"/>
      <c r="W2376" s="26"/>
      <c r="X2376" s="26"/>
      <c r="Y2376" s="26"/>
      <c r="Z2376" s="26"/>
    </row>
    <row r="2377" ht="13.5" customHeight="1">
      <c r="A2377" s="26" t="s">
        <v>820</v>
      </c>
      <c r="B2377" s="26">
        <f t="shared" si="51"/>
        <v>6</v>
      </c>
      <c r="C2377" s="26">
        <f t="shared" si="52"/>
        <v>20</v>
      </c>
      <c r="D2377" s="26"/>
      <c r="E2377" s="26">
        <f>plan_id</f>
        <v>510</v>
      </c>
      <c r="F2377" s="26">
        <f t="shared" si="1"/>
        <v>2004</v>
      </c>
      <c r="G2377" s="26">
        <f>VLOOKUP(INDIRECT(CHAR(39)&amp;$A2377&amp;CHAR(39)&amp;"!r2c"&amp;$C2377,0),variables,2,0)</f>
        <v>10996</v>
      </c>
      <c r="H2377" s="29">
        <f t="array" ref="H2377">IF(AND(G2377&gt;=10861,G2377&lt;=10863),TEXT(INDIRECT(CHAR(39)&amp;$A2377&amp;CHAR(39)&amp;"!r"&amp;$B2377&amp;"c"&amp;$C2377,0),"dd-mmm-yyyy"),(INDIRECT(CHAR(39)&amp;$A2377&amp;CHAR(39)&amp;"!r"&amp;$B2377&amp;"c"&amp;$C2377,0)))</f>
        <v>31544729285</v>
      </c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  <c r="S2377" s="26"/>
      <c r="T2377" s="26"/>
      <c r="U2377" s="26"/>
      <c r="V2377" s="26"/>
      <c r="W2377" s="26"/>
      <c r="X2377" s="26"/>
      <c r="Y2377" s="26"/>
      <c r="Z2377" s="26"/>
    </row>
    <row r="2378" ht="13.5" customHeight="1">
      <c r="A2378" s="26" t="s">
        <v>820</v>
      </c>
      <c r="B2378" s="26">
        <f t="shared" si="51"/>
        <v>6</v>
      </c>
      <c r="C2378" s="26">
        <f t="shared" si="52"/>
        <v>21</v>
      </c>
      <c r="D2378" s="26"/>
      <c r="E2378" s="26">
        <f>plan_id</f>
        <v>510</v>
      </c>
      <c r="F2378" s="26">
        <f t="shared" si="1"/>
        <v>2004</v>
      </c>
      <c r="G2378" s="26">
        <f>VLOOKUP(INDIRECT(CHAR(39)&amp;$A2378&amp;CHAR(39)&amp;"!r2c"&amp;$C2378,0),variables,2,0)</f>
        <v>10997</v>
      </c>
      <c r="H2378" s="31">
        <f t="array" ref="H2378">IF(AND(G2378&gt;=10861,G2378&lt;=10863),TEXT(INDIRECT(CHAR(39)&amp;$A2378&amp;CHAR(39)&amp;"!r"&amp;$B2378&amp;"c"&amp;$C2378,0),"dd-mmm-yyyy"),(INDIRECT(CHAR(39)&amp;$A2378&amp;CHAR(39)&amp;"!r"&amp;$B2378&amp;"c"&amp;$C2378,0)))</f>
        <v>0.6191620712</v>
      </c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  <c r="S2378" s="26"/>
      <c r="T2378" s="26"/>
      <c r="U2378" s="26"/>
      <c r="V2378" s="26"/>
      <c r="W2378" s="26"/>
      <c r="X2378" s="26"/>
      <c r="Y2378" s="26"/>
      <c r="Z2378" s="26"/>
    </row>
    <row r="2379" ht="13.5" customHeight="1">
      <c r="A2379" s="26" t="s">
        <v>820</v>
      </c>
      <c r="B2379" s="26">
        <f t="shared" si="51"/>
        <v>6</v>
      </c>
      <c r="C2379" s="26">
        <f t="shared" si="52"/>
        <v>22</v>
      </c>
      <c r="D2379" s="26"/>
      <c r="E2379" s="26">
        <f>plan_id</f>
        <v>510</v>
      </c>
      <c r="F2379" s="26">
        <f t="shared" si="1"/>
        <v>2004</v>
      </c>
      <c r="G2379" s="26">
        <f>VLOOKUP(INDIRECT(CHAR(39)&amp;$A2379&amp;CHAR(39)&amp;"!r2c"&amp;$C2379,0),variables,2,0)</f>
        <v>10980</v>
      </c>
      <c r="H2379" s="31" t="str">
        <f t="array" ref="H2379">IF(AND(G2379&gt;=10861,G2379&lt;=10863),TEXT(INDIRECT(CHAR(39)&amp;$A2379&amp;CHAR(39)&amp;"!r"&amp;$B2379&amp;"c"&amp;$C2379,0),"dd-mmm-yyyy"),(INDIRECT(CHAR(39)&amp;$A2379&amp;CHAR(39)&amp;"!r"&amp;$B2379&amp;"c"&amp;$C2379,0)))</f>
        <v/>
      </c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6"/>
      <c r="T2379" s="26"/>
      <c r="U2379" s="26"/>
      <c r="V2379" s="26"/>
      <c r="W2379" s="26"/>
      <c r="X2379" s="26"/>
      <c r="Y2379" s="26"/>
      <c r="Z2379" s="26"/>
    </row>
    <row r="2380" ht="13.5" customHeight="1">
      <c r="A2380" s="26" t="s">
        <v>820</v>
      </c>
      <c r="B2380" s="26">
        <f t="shared" si="51"/>
        <v>6</v>
      </c>
      <c r="C2380" s="26">
        <f t="shared" si="52"/>
        <v>23</v>
      </c>
      <c r="D2380" s="26"/>
      <c r="E2380" s="26">
        <f>plan_id</f>
        <v>510</v>
      </c>
      <c r="F2380" s="26">
        <f t="shared" si="1"/>
        <v>2004</v>
      </c>
      <c r="G2380" s="26">
        <f>VLOOKUP(INDIRECT(CHAR(39)&amp;$A2380&amp;CHAR(39)&amp;"!r2c"&amp;$C2380,0),variables,2,0)</f>
        <v>10981</v>
      </c>
      <c r="H2380" s="31" t="str">
        <f t="array" ref="H2380">IF(AND(G2380&gt;=10861,G2380&lt;=10863),TEXT(INDIRECT(CHAR(39)&amp;$A2380&amp;CHAR(39)&amp;"!r"&amp;$B2380&amp;"c"&amp;$C2380,0),"dd-mmm-yyyy"),(INDIRECT(CHAR(39)&amp;$A2380&amp;CHAR(39)&amp;"!r"&amp;$B2380&amp;"c"&amp;$C2380,0)))</f>
        <v/>
      </c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  <c r="S2380" s="26"/>
      <c r="T2380" s="26"/>
      <c r="U2380" s="26"/>
      <c r="V2380" s="26"/>
      <c r="W2380" s="26"/>
      <c r="X2380" s="26"/>
      <c r="Y2380" s="26"/>
      <c r="Z2380" s="26"/>
    </row>
    <row r="2381" ht="13.5" customHeight="1">
      <c r="A2381" s="26" t="s">
        <v>820</v>
      </c>
      <c r="B2381" s="26">
        <f t="shared" si="51"/>
        <v>6</v>
      </c>
      <c r="C2381" s="26">
        <f t="shared" si="52"/>
        <v>24</v>
      </c>
      <c r="D2381" s="26"/>
      <c r="E2381" s="26">
        <f>plan_id</f>
        <v>510</v>
      </c>
      <c r="F2381" s="26">
        <f t="shared" si="1"/>
        <v>2004</v>
      </c>
      <c r="G2381" s="26">
        <f>VLOOKUP(INDIRECT(CHAR(39)&amp;$A2381&amp;CHAR(39)&amp;"!r2c"&amp;$C2381,0),variables,2,0)</f>
        <v>10998</v>
      </c>
      <c r="H2381" s="29">
        <f t="array" ref="H2381">IF(AND(G2381&gt;=10861,G2381&lt;=10863),TEXT(INDIRECT(CHAR(39)&amp;$A2381&amp;CHAR(39)&amp;"!r"&amp;$B2381&amp;"c"&amp;$C2381,0),"dd-mmm-yyyy"),(INDIRECT(CHAR(39)&amp;$A2381&amp;CHAR(39)&amp;"!r"&amp;$B2381&amp;"c"&amp;$C2381,0)))</f>
        <v>-4405887000</v>
      </c>
      <c r="I2381" s="26"/>
      <c r="J2381" s="26"/>
      <c r="K2381" s="26"/>
      <c r="L2381" s="26"/>
      <c r="M2381" s="26"/>
      <c r="N2381" s="26"/>
      <c r="O2381" s="26"/>
      <c r="P2381" s="26"/>
      <c r="Q2381" s="26"/>
      <c r="R2381" s="26"/>
      <c r="S2381" s="26"/>
      <c r="T2381" s="26"/>
      <c r="U2381" s="26"/>
      <c r="V2381" s="26"/>
      <c r="W2381" s="26"/>
      <c r="X2381" s="26"/>
      <c r="Y2381" s="26"/>
      <c r="Z2381" s="26"/>
    </row>
    <row r="2382" ht="13.5" customHeight="1">
      <c r="A2382" s="26" t="s">
        <v>820</v>
      </c>
      <c r="B2382" s="26">
        <f t="shared" si="51"/>
        <v>6</v>
      </c>
      <c r="C2382" s="26">
        <f t="shared" si="52"/>
        <v>25</v>
      </c>
      <c r="D2382" s="26"/>
      <c r="E2382" s="26">
        <f>plan_id</f>
        <v>510</v>
      </c>
      <c r="F2382" s="26">
        <f t="shared" si="1"/>
        <v>2004</v>
      </c>
      <c r="G2382" s="26">
        <f>VLOOKUP(INDIRECT(CHAR(39)&amp;$A2382&amp;CHAR(39)&amp;"!r2c"&amp;$C2382,0),variables,2,0)</f>
        <v>10999</v>
      </c>
      <c r="H2382" s="29">
        <f t="array" ref="H2382">IF(AND(G2382&gt;=10861,G2382&lt;=10863),TEXT(INDIRECT(CHAR(39)&amp;$A2382&amp;CHAR(39)&amp;"!r"&amp;$B2382&amp;"c"&amp;$C2382,0),"dd-mmm-yyyy"),(INDIRECT(CHAR(39)&amp;$A2382&amp;CHAR(39)&amp;"!r"&amp;$B2382&amp;"c"&amp;$C2382,0)))</f>
        <v>2262329479</v>
      </c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  <c r="S2382" s="26"/>
      <c r="T2382" s="26"/>
      <c r="U2382" s="26"/>
      <c r="V2382" s="26"/>
      <c r="W2382" s="26"/>
      <c r="X2382" s="26"/>
      <c r="Y2382" s="26"/>
      <c r="Z2382" s="26"/>
    </row>
    <row r="2383" ht="13.5" customHeight="1">
      <c r="A2383" s="26" t="s">
        <v>820</v>
      </c>
      <c r="B2383" s="26">
        <f t="shared" si="51"/>
        <v>6</v>
      </c>
      <c r="C2383" s="26">
        <f t="shared" si="52"/>
        <v>26</v>
      </c>
      <c r="D2383" s="26"/>
      <c r="E2383" s="26">
        <f>plan_id</f>
        <v>510</v>
      </c>
      <c r="F2383" s="26">
        <f t="shared" si="1"/>
        <v>2004</v>
      </c>
      <c r="G2383" s="26">
        <f>VLOOKUP(INDIRECT(CHAR(39)&amp;$A2383&amp;CHAR(39)&amp;"!r2c"&amp;$C2383,0),variables,2,0)</f>
        <v>11000</v>
      </c>
      <c r="H2383" s="29">
        <f t="array" ref="H2383">IF(AND(G2383&gt;=10861,G2383&lt;=10863),TEXT(INDIRECT(CHAR(39)&amp;$A2383&amp;CHAR(39)&amp;"!r"&amp;$B2383&amp;"c"&amp;$C2383,0),"dd-mmm-yyyy"),(INDIRECT(CHAR(39)&amp;$A2383&amp;CHAR(39)&amp;"!r"&amp;$B2383&amp;"c"&amp;$C2383,0)))</f>
        <v>48019644</v>
      </c>
      <c r="I2383" s="26"/>
      <c r="J2383" s="26"/>
      <c r="K2383" s="26"/>
      <c r="L2383" s="26"/>
      <c r="M2383" s="26"/>
      <c r="N2383" s="26"/>
      <c r="O2383" s="26"/>
      <c r="P2383" s="26"/>
      <c r="Q2383" s="26"/>
      <c r="R2383" s="26"/>
      <c r="S2383" s="26"/>
      <c r="T2383" s="26"/>
      <c r="U2383" s="26"/>
      <c r="V2383" s="26"/>
      <c r="W2383" s="26"/>
      <c r="X2383" s="26"/>
      <c r="Y2383" s="26"/>
      <c r="Z2383" s="26"/>
    </row>
    <row r="2384" ht="13.5" customHeight="1">
      <c r="A2384" s="26" t="s">
        <v>820</v>
      </c>
      <c r="B2384" s="26">
        <f t="shared" si="51"/>
        <v>6</v>
      </c>
      <c r="C2384" s="26">
        <f t="shared" si="52"/>
        <v>27</v>
      </c>
      <c r="D2384" s="26"/>
      <c r="E2384" s="26">
        <f>plan_id</f>
        <v>510</v>
      </c>
      <c r="F2384" s="26">
        <f t="shared" si="1"/>
        <v>2004</v>
      </c>
      <c r="G2384" s="26">
        <f>VLOOKUP(INDIRECT(CHAR(39)&amp;$A2384&amp;CHAR(39)&amp;"!r2c"&amp;$C2384,0),variables,2,0)</f>
        <v>11001</v>
      </c>
      <c r="H2384" s="29">
        <f t="array" ref="H2384">IF(AND(G2384&gt;=10861,G2384&lt;=10863),TEXT(INDIRECT(CHAR(39)&amp;$A2384&amp;CHAR(39)&amp;"!r"&amp;$B2384&amp;"c"&amp;$C2384,0),"dd-mmm-yyyy"),(INDIRECT(CHAR(39)&amp;$A2384&amp;CHAR(39)&amp;"!r"&amp;$B2384&amp;"c"&amp;$C2384,0)))</f>
        <v>13560546</v>
      </c>
      <c r="I2384" s="26"/>
      <c r="J2384" s="26"/>
      <c r="K2384" s="26"/>
      <c r="L2384" s="26"/>
      <c r="M2384" s="26"/>
      <c r="N2384" s="26"/>
      <c r="O2384" s="26"/>
      <c r="P2384" s="26"/>
      <c r="Q2384" s="26"/>
      <c r="R2384" s="26"/>
      <c r="S2384" s="26"/>
      <c r="T2384" s="26"/>
      <c r="U2384" s="26"/>
      <c r="V2384" s="26"/>
      <c r="W2384" s="26"/>
      <c r="X2384" s="26"/>
      <c r="Y2384" s="26"/>
      <c r="Z2384" s="26"/>
    </row>
    <row r="2385" ht="13.5" customHeight="1">
      <c r="A2385" s="26" t="s">
        <v>820</v>
      </c>
      <c r="B2385" s="26">
        <f t="shared" si="51"/>
        <v>6</v>
      </c>
      <c r="C2385" s="26">
        <f t="shared" si="52"/>
        <v>28</v>
      </c>
      <c r="D2385" s="26"/>
      <c r="E2385" s="26">
        <f>plan_id</f>
        <v>510</v>
      </c>
      <c r="F2385" s="26">
        <f t="shared" si="1"/>
        <v>2004</v>
      </c>
      <c r="G2385" s="26">
        <f>VLOOKUP(INDIRECT(CHAR(39)&amp;$A2385&amp;CHAR(39)&amp;"!r2c"&amp;$C2385,0),variables,2,0)</f>
        <v>11002</v>
      </c>
      <c r="H2385" s="29" t="str">
        <f t="array" ref="H2385">IF(AND(G2385&gt;=10861,G2385&lt;=10863),TEXT(INDIRECT(CHAR(39)&amp;$A2385&amp;CHAR(39)&amp;"!r"&amp;$B2385&amp;"c"&amp;$C2385,0),"dd-mmm-yyyy"),(INDIRECT(CHAR(39)&amp;$A2385&amp;CHAR(39)&amp;"!r"&amp;$B2385&amp;"c"&amp;$C2385,0)))</f>
        <v/>
      </c>
      <c r="I2385" s="26"/>
      <c r="J2385" s="26"/>
      <c r="K2385" s="26"/>
      <c r="L2385" s="26"/>
      <c r="M2385" s="26"/>
      <c r="N2385" s="26"/>
      <c r="O2385" s="26"/>
      <c r="P2385" s="26"/>
      <c r="Q2385" s="26"/>
      <c r="R2385" s="26"/>
      <c r="S2385" s="26"/>
      <c r="T2385" s="26"/>
      <c r="U2385" s="26"/>
      <c r="V2385" s="26"/>
      <c r="W2385" s="26"/>
      <c r="X2385" s="26"/>
      <c r="Y2385" s="26"/>
      <c r="Z2385" s="26"/>
    </row>
    <row r="2386" ht="13.5" customHeight="1">
      <c r="A2386" s="26" t="s">
        <v>820</v>
      </c>
      <c r="B2386" s="26">
        <f t="shared" si="51"/>
        <v>6</v>
      </c>
      <c r="C2386" s="26">
        <f t="shared" si="52"/>
        <v>29</v>
      </c>
      <c r="D2386" s="26"/>
      <c r="E2386" s="26">
        <f>plan_id</f>
        <v>510</v>
      </c>
      <c r="F2386" s="26">
        <f t="shared" si="1"/>
        <v>2004</v>
      </c>
      <c r="G2386" s="26">
        <f>VLOOKUP(INDIRECT(CHAR(39)&amp;$A2386&amp;CHAR(39)&amp;"!r2c"&amp;$C2386,0),variables,2,0)</f>
        <v>11003</v>
      </c>
      <c r="H2386" s="29">
        <f t="array" ref="H2386">IF(AND(G2386&gt;=10861,G2386&lt;=10863),TEXT(INDIRECT(CHAR(39)&amp;$A2386&amp;CHAR(39)&amp;"!r"&amp;$B2386&amp;"c"&amp;$C2386,0),"dd-mmm-yyyy"),(INDIRECT(CHAR(39)&amp;$A2386&amp;CHAR(39)&amp;"!r"&amp;$B2386&amp;"c"&amp;$C2386,0)))</f>
        <v>2323909669</v>
      </c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  <c r="S2386" s="26"/>
      <c r="T2386" s="26"/>
      <c r="U2386" s="26"/>
      <c r="V2386" s="26"/>
      <c r="W2386" s="26"/>
      <c r="X2386" s="26"/>
      <c r="Y2386" s="26"/>
      <c r="Z2386" s="26"/>
    </row>
    <row r="2387" ht="13.5" customHeight="1">
      <c r="A2387" s="26" t="s">
        <v>820</v>
      </c>
      <c r="B2387" s="26">
        <f t="shared" si="51"/>
        <v>7</v>
      </c>
      <c r="C2387" s="26">
        <f t="shared" si="52"/>
        <v>3</v>
      </c>
      <c r="D2387" s="26"/>
      <c r="E2387" s="26">
        <f>plan_id</f>
        <v>510</v>
      </c>
      <c r="F2387" s="26">
        <f t="shared" si="1"/>
        <v>2005</v>
      </c>
      <c r="G2387" s="26">
        <f>VLOOKUP(INDIRECT(CHAR(39)&amp;$A2387&amp;CHAR(39)&amp;"!r2c"&amp;$C2387,0),variables,2,0)</f>
        <v>10982</v>
      </c>
      <c r="H2387" s="28" t="str">
        <f t="array" ref="H2387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26"/>
      <c r="J2387" s="26"/>
      <c r="K2387" s="26"/>
      <c r="L2387" s="26"/>
      <c r="M2387" s="26"/>
      <c r="N2387" s="26"/>
      <c r="O2387" s="26"/>
      <c r="P2387" s="26"/>
      <c r="Q2387" s="26"/>
      <c r="R2387" s="26"/>
      <c r="S2387" s="26"/>
      <c r="T2387" s="26"/>
      <c r="U2387" s="26"/>
      <c r="V2387" s="26"/>
      <c r="W2387" s="26"/>
      <c r="X2387" s="26"/>
      <c r="Y2387" s="26"/>
      <c r="Z2387" s="26"/>
    </row>
    <row r="2388" ht="13.5" customHeight="1">
      <c r="A2388" s="26" t="s">
        <v>820</v>
      </c>
      <c r="B2388" s="26">
        <f t="shared" si="51"/>
        <v>7</v>
      </c>
      <c r="C2388" s="26">
        <f t="shared" si="52"/>
        <v>4</v>
      </c>
      <c r="D2388" s="26"/>
      <c r="E2388" s="26">
        <f>plan_id</f>
        <v>510</v>
      </c>
      <c r="F2388" s="26">
        <f t="shared" si="1"/>
        <v>2005</v>
      </c>
      <c r="G2388" s="26">
        <f>VLOOKUP(INDIRECT(CHAR(39)&amp;$A2388&amp;CHAR(39)&amp;"!r2c"&amp;$C2388,0),variables,2,0)</f>
        <v>10984</v>
      </c>
      <c r="H2388" s="29">
        <f t="array" ref="H2388">IF(AND(G2388&gt;=10861,G2388&lt;=10863),TEXT(INDIRECT(CHAR(39)&amp;$A2388&amp;CHAR(39)&amp;"!r"&amp;$B2388&amp;"c"&amp;$C2388,0),"dd-mmm-yyyy"),(INDIRECT(CHAR(39)&amp;$A2388&amp;CHAR(39)&amp;"!r"&amp;$B2388&amp;"c"&amp;$C2388,0)))</f>
        <v>1683212000</v>
      </c>
      <c r="I2388" s="26"/>
      <c r="J2388" s="26"/>
      <c r="K2388" s="26"/>
      <c r="L2388" s="26"/>
      <c r="M2388" s="26"/>
      <c r="N2388" s="26"/>
      <c r="O2388" s="26"/>
      <c r="P2388" s="26"/>
      <c r="Q2388" s="26"/>
      <c r="R2388" s="26"/>
      <c r="S2388" s="26"/>
      <c r="T2388" s="26"/>
      <c r="U2388" s="26"/>
      <c r="V2388" s="26"/>
      <c r="W2388" s="26"/>
      <c r="X2388" s="26"/>
      <c r="Y2388" s="26"/>
      <c r="Z2388" s="26"/>
    </row>
    <row r="2389" ht="13.5" customHeight="1">
      <c r="A2389" s="26" t="s">
        <v>820</v>
      </c>
      <c r="B2389" s="26">
        <f t="shared" si="51"/>
        <v>7</v>
      </c>
      <c r="C2389" s="26">
        <f t="shared" si="52"/>
        <v>5</v>
      </c>
      <c r="D2389" s="26"/>
      <c r="E2389" s="26">
        <f>plan_id</f>
        <v>510</v>
      </c>
      <c r="F2389" s="26">
        <f t="shared" si="1"/>
        <v>2005</v>
      </c>
      <c r="G2389" s="26">
        <f>VLOOKUP(INDIRECT(CHAR(39)&amp;$A2389&amp;CHAR(39)&amp;"!r2c"&amp;$C2389,0),variables,2,0)</f>
        <v>10985</v>
      </c>
      <c r="H2389" s="29">
        <f t="array" ref="H2389">IF(AND(G2389&gt;=10861,G2389&lt;=10863),TEXT(INDIRECT(CHAR(39)&amp;$A2389&amp;CHAR(39)&amp;"!r"&amp;$B2389&amp;"c"&amp;$C2389,0),"dd-mmm-yyyy"),(INDIRECT(CHAR(39)&amp;$A2389&amp;CHAR(39)&amp;"!r"&amp;$B2389&amp;"c"&amp;$C2389,0)))</f>
        <v>988045444</v>
      </c>
      <c r="I2389" s="26"/>
      <c r="J2389" s="26"/>
      <c r="K2389" s="26"/>
      <c r="L2389" s="26"/>
      <c r="M2389" s="26"/>
      <c r="N2389" s="26"/>
      <c r="O2389" s="26"/>
      <c r="P2389" s="26"/>
      <c r="Q2389" s="26"/>
      <c r="R2389" s="26"/>
      <c r="S2389" s="26"/>
      <c r="T2389" s="26"/>
      <c r="U2389" s="26"/>
      <c r="V2389" s="26"/>
      <c r="W2389" s="26"/>
      <c r="X2389" s="26"/>
      <c r="Y2389" s="26"/>
      <c r="Z2389" s="26"/>
    </row>
    <row r="2390" ht="13.5" customHeight="1">
      <c r="A2390" s="26" t="s">
        <v>820</v>
      </c>
      <c r="B2390" s="26">
        <f t="shared" si="51"/>
        <v>7</v>
      </c>
      <c r="C2390" s="26">
        <f t="shared" si="52"/>
        <v>6</v>
      </c>
      <c r="D2390" s="26"/>
      <c r="E2390" s="26">
        <f>plan_id</f>
        <v>510</v>
      </c>
      <c r="F2390" s="26">
        <f t="shared" si="1"/>
        <v>2005</v>
      </c>
      <c r="G2390" s="26">
        <f>VLOOKUP(INDIRECT(CHAR(39)&amp;$A2390&amp;CHAR(39)&amp;"!r2c"&amp;$C2390,0),variables,2,0)</f>
        <v>10986</v>
      </c>
      <c r="H2390" s="29">
        <f t="array" ref="H2390">IF(AND(G2390&gt;=10861,G2390&lt;=10863),TEXT(INDIRECT(CHAR(39)&amp;$A2390&amp;CHAR(39)&amp;"!r"&amp;$B2390&amp;"c"&amp;$C2390,0),"dd-mmm-yyyy"),(INDIRECT(CHAR(39)&amp;$A2390&amp;CHAR(39)&amp;"!r"&amp;$B2390&amp;"c"&amp;$C2390,0)))</f>
        <v>695166556</v>
      </c>
      <c r="I2390" s="26"/>
      <c r="J2390" s="26"/>
      <c r="K2390" s="26"/>
      <c r="L2390" s="26"/>
      <c r="M2390" s="26"/>
      <c r="N2390" s="26"/>
      <c r="O2390" s="26"/>
      <c r="P2390" s="26"/>
      <c r="Q2390" s="26"/>
      <c r="R2390" s="26"/>
      <c r="S2390" s="26"/>
      <c r="T2390" s="26"/>
      <c r="U2390" s="26"/>
      <c r="V2390" s="26"/>
      <c r="W2390" s="26"/>
      <c r="X2390" s="26"/>
      <c r="Y2390" s="26"/>
      <c r="Z2390" s="26"/>
    </row>
    <row r="2391" ht="13.5" customHeight="1">
      <c r="A2391" s="26" t="s">
        <v>820</v>
      </c>
      <c r="B2391" s="26">
        <f t="shared" si="51"/>
        <v>7</v>
      </c>
      <c r="C2391" s="26">
        <f t="shared" si="52"/>
        <v>7</v>
      </c>
      <c r="D2391" s="26"/>
      <c r="E2391" s="26">
        <f>plan_id</f>
        <v>510</v>
      </c>
      <c r="F2391" s="26">
        <f t="shared" si="1"/>
        <v>2005</v>
      </c>
      <c r="G2391" s="26">
        <f>VLOOKUP(INDIRECT(CHAR(39)&amp;$A2391&amp;CHAR(39)&amp;"!r2c"&amp;$C2391,0),variables,2,0)</f>
        <v>10974</v>
      </c>
      <c r="H2391" s="28" t="str">
        <f t="array" ref="H2391">IF(AND(G2391&gt;=10861,G2391&lt;=10863),TEXT(INDIRECT(CHAR(39)&amp;$A2391&amp;CHAR(39)&amp;"!r"&amp;$B2391&amp;"c"&amp;$C2391,0),"dd-mmm-yyyy"),(INDIRECT(CHAR(39)&amp;$A2391&amp;CHAR(39)&amp;"!r"&amp;$B2391&amp;"c"&amp;$C2391,0)))</f>
        <v>PUC</v>
      </c>
      <c r="I2391" s="26"/>
      <c r="J2391" s="26"/>
      <c r="K2391" s="26"/>
      <c r="L2391" s="26"/>
      <c r="M2391" s="26"/>
      <c r="N2391" s="26"/>
      <c r="O2391" s="26"/>
      <c r="P2391" s="26"/>
      <c r="Q2391" s="26"/>
      <c r="R2391" s="26"/>
      <c r="S2391" s="26"/>
      <c r="T2391" s="26"/>
      <c r="U2391" s="26"/>
      <c r="V2391" s="26"/>
      <c r="W2391" s="26"/>
      <c r="X2391" s="26"/>
      <c r="Y2391" s="26"/>
      <c r="Z2391" s="26"/>
    </row>
    <row r="2392" ht="13.5" customHeight="1">
      <c r="A2392" s="26" t="s">
        <v>820</v>
      </c>
      <c r="B2392" s="26">
        <f t="shared" si="51"/>
        <v>7</v>
      </c>
      <c r="C2392" s="26">
        <f t="shared" si="52"/>
        <v>8</v>
      </c>
      <c r="D2392" s="26"/>
      <c r="E2392" s="26">
        <f>plan_id</f>
        <v>510</v>
      </c>
      <c r="F2392" s="26">
        <f t="shared" si="1"/>
        <v>2005</v>
      </c>
      <c r="G2392" s="26">
        <f>VLOOKUP(INDIRECT(CHAR(39)&amp;$A2392&amp;CHAR(39)&amp;"!r2c"&amp;$C2392,0),variables,2,0)</f>
        <v>10987</v>
      </c>
      <c r="H2392" s="31">
        <f t="array" ref="H2392">IF(AND(G2392&gt;=10861,G2392&lt;=10863),TEXT(INDIRECT(CHAR(39)&amp;$A2392&amp;CHAR(39)&amp;"!r"&amp;$B2392&amp;"c"&amp;$C2392,0),"dd-mmm-yyyy"),(INDIRECT(CHAR(39)&amp;$A2392&amp;CHAR(39)&amp;"!r"&amp;$B2392&amp;"c"&amp;$C2392,0)))</f>
        <v>0.587</v>
      </c>
      <c r="I2392" s="26"/>
      <c r="J2392" s="26"/>
      <c r="K2392" s="26"/>
      <c r="L2392" s="26"/>
      <c r="M2392" s="26"/>
      <c r="N2392" s="26"/>
      <c r="O2392" s="26"/>
      <c r="P2392" s="26"/>
      <c r="Q2392" s="26"/>
      <c r="R2392" s="26"/>
      <c r="S2392" s="26"/>
      <c r="T2392" s="26"/>
      <c r="U2392" s="26"/>
      <c r="V2392" s="26"/>
      <c r="W2392" s="26"/>
      <c r="X2392" s="26"/>
      <c r="Y2392" s="26"/>
      <c r="Z2392" s="26"/>
    </row>
    <row r="2393" ht="13.5" customHeight="1">
      <c r="A2393" s="26" t="s">
        <v>820</v>
      </c>
      <c r="B2393" s="26">
        <f t="shared" si="51"/>
        <v>7</v>
      </c>
      <c r="C2393" s="26">
        <f t="shared" si="52"/>
        <v>9</v>
      </c>
      <c r="D2393" s="26"/>
      <c r="E2393" s="26">
        <f>plan_id</f>
        <v>510</v>
      </c>
      <c r="F2393" s="26">
        <f t="shared" si="1"/>
        <v>2005</v>
      </c>
      <c r="G2393" s="26">
        <f>VLOOKUP(INDIRECT(CHAR(39)&amp;$A2393&amp;CHAR(39)&amp;"!r2c"&amp;$C2393,0),variables,2,0)</f>
        <v>10885</v>
      </c>
      <c r="H2393" s="28" t="str">
        <f t="array" ref="H2393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26"/>
      <c r="J2393" s="26"/>
      <c r="K2393" s="26"/>
      <c r="L2393" s="26"/>
      <c r="M2393" s="26"/>
      <c r="N2393" s="26"/>
      <c r="O2393" s="26"/>
      <c r="P2393" s="26"/>
      <c r="Q2393" s="26"/>
      <c r="R2393" s="26"/>
      <c r="S2393" s="26"/>
      <c r="T2393" s="26"/>
      <c r="U2393" s="26"/>
      <c r="V2393" s="26"/>
      <c r="W2393" s="26"/>
      <c r="X2393" s="26"/>
      <c r="Y2393" s="26"/>
      <c r="Z2393" s="26"/>
    </row>
    <row r="2394" ht="13.5" customHeight="1">
      <c r="A2394" s="26" t="s">
        <v>820</v>
      </c>
      <c r="B2394" s="26">
        <f t="shared" si="51"/>
        <v>7</v>
      </c>
      <c r="C2394" s="26">
        <f t="shared" si="52"/>
        <v>10</v>
      </c>
      <c r="D2394" s="26"/>
      <c r="E2394" s="26">
        <f>plan_id</f>
        <v>510</v>
      </c>
      <c r="F2394" s="26">
        <f t="shared" si="1"/>
        <v>2005</v>
      </c>
      <c r="G2394" s="26">
        <f>VLOOKUP(INDIRECT(CHAR(39)&amp;$A2394&amp;CHAR(39)&amp;"!r2c"&amp;$C2394,0),variables,2,0)</f>
        <v>10886</v>
      </c>
      <c r="H2394" s="28" t="str">
        <f t="array" ref="H2394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26"/>
      <c r="J2394" s="26"/>
      <c r="K2394" s="26"/>
      <c r="L2394" s="26"/>
      <c r="M2394" s="26"/>
      <c r="N2394" s="26"/>
      <c r="O2394" s="26"/>
      <c r="P2394" s="26"/>
      <c r="Q2394" s="26"/>
      <c r="R2394" s="26"/>
      <c r="S2394" s="26"/>
      <c r="T2394" s="26"/>
      <c r="U2394" s="26"/>
      <c r="V2394" s="26"/>
      <c r="W2394" s="26"/>
      <c r="X2394" s="26"/>
      <c r="Y2394" s="26"/>
      <c r="Z2394" s="26"/>
    </row>
    <row r="2395" ht="13.5" customHeight="1">
      <c r="A2395" s="26" t="s">
        <v>820</v>
      </c>
      <c r="B2395" s="26">
        <f t="shared" si="51"/>
        <v>7</v>
      </c>
      <c r="C2395" s="26">
        <f t="shared" si="52"/>
        <v>11</v>
      </c>
      <c r="D2395" s="26"/>
      <c r="E2395" s="26">
        <f>plan_id</f>
        <v>510</v>
      </c>
      <c r="F2395" s="26">
        <f t="shared" si="1"/>
        <v>2005</v>
      </c>
      <c r="G2395" s="26">
        <f>VLOOKUP(INDIRECT(CHAR(39)&amp;$A2395&amp;CHAR(39)&amp;"!r2c"&amp;$C2395,0),variables,2,0)</f>
        <v>10887</v>
      </c>
      <c r="H2395" s="28" t="str">
        <f t="array" ref="H2395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26"/>
      <c r="J2395" s="26"/>
      <c r="K2395" s="26"/>
      <c r="L2395" s="26"/>
      <c r="M2395" s="26"/>
      <c r="N2395" s="26"/>
      <c r="O2395" s="26"/>
      <c r="P2395" s="26"/>
      <c r="Q2395" s="26"/>
      <c r="R2395" s="26"/>
      <c r="S2395" s="26"/>
      <c r="T2395" s="26"/>
      <c r="U2395" s="26"/>
      <c r="V2395" s="26"/>
      <c r="W2395" s="26"/>
      <c r="X2395" s="26"/>
      <c r="Y2395" s="26"/>
      <c r="Z2395" s="26"/>
    </row>
    <row r="2396" ht="13.5" customHeight="1">
      <c r="A2396" s="26" t="s">
        <v>820</v>
      </c>
      <c r="B2396" s="26">
        <f t="shared" si="51"/>
        <v>7</v>
      </c>
      <c r="C2396" s="26">
        <f t="shared" si="52"/>
        <v>12</v>
      </c>
      <c r="D2396" s="26"/>
      <c r="E2396" s="26">
        <f>plan_id</f>
        <v>510</v>
      </c>
      <c r="F2396" s="26">
        <f t="shared" si="1"/>
        <v>2005</v>
      </c>
      <c r="G2396" s="26">
        <f>VLOOKUP(INDIRECT(CHAR(39)&amp;$A2396&amp;CHAR(39)&amp;"!r2c"&amp;$C2396,0),variables,2,0)</f>
        <v>10883</v>
      </c>
      <c r="H2396" s="28" t="str">
        <f t="array" ref="H2396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26"/>
      <c r="J2396" s="26"/>
      <c r="K2396" s="26"/>
      <c r="L2396" s="26"/>
      <c r="M2396" s="26"/>
      <c r="N2396" s="26"/>
      <c r="O2396" s="26"/>
      <c r="P2396" s="26"/>
      <c r="Q2396" s="26"/>
      <c r="R2396" s="26"/>
      <c r="S2396" s="26"/>
      <c r="T2396" s="26"/>
      <c r="U2396" s="26"/>
      <c r="V2396" s="26"/>
      <c r="W2396" s="26"/>
      <c r="X2396" s="26"/>
      <c r="Y2396" s="26"/>
      <c r="Z2396" s="26"/>
    </row>
    <row r="2397" ht="13.5" customHeight="1">
      <c r="A2397" s="26" t="s">
        <v>820</v>
      </c>
      <c r="B2397" s="26">
        <f t="shared" si="51"/>
        <v>7</v>
      </c>
      <c r="C2397" s="26">
        <f t="shared" si="52"/>
        <v>13</v>
      </c>
      <c r="D2397" s="26"/>
      <c r="E2397" s="26">
        <f>plan_id</f>
        <v>510</v>
      </c>
      <c r="F2397" s="26">
        <f t="shared" si="1"/>
        <v>2005</v>
      </c>
      <c r="G2397" s="26">
        <f>VLOOKUP(INDIRECT(CHAR(39)&amp;$A2397&amp;CHAR(39)&amp;"!r2c"&amp;$C2397,0),variables,2,0)</f>
        <v>10989</v>
      </c>
      <c r="H2397" s="29">
        <f t="array" ref="H2397">IF(AND(G2397&gt;=10861,G2397&lt;=10863),TEXT(INDIRECT(CHAR(39)&amp;$A2397&amp;CHAR(39)&amp;"!r"&amp;$B2397&amp;"c"&amp;$C2397,0),"dd-mmm-yyyy"),(INDIRECT(CHAR(39)&amp;$A2397&amp;CHAR(39)&amp;"!r"&amp;$B2397&amp;"c"&amp;$C2397,0)))</f>
        <v>34085218000</v>
      </c>
      <c r="I2397" s="26"/>
      <c r="J2397" s="26"/>
      <c r="K2397" s="26"/>
      <c r="L2397" s="26"/>
      <c r="M2397" s="26"/>
      <c r="N2397" s="26"/>
      <c r="O2397" s="26"/>
      <c r="P2397" s="26"/>
      <c r="Q2397" s="26"/>
      <c r="R2397" s="26"/>
      <c r="S2397" s="26"/>
      <c r="T2397" s="26"/>
      <c r="U2397" s="26"/>
      <c r="V2397" s="26"/>
      <c r="W2397" s="26"/>
      <c r="X2397" s="26"/>
      <c r="Y2397" s="26"/>
      <c r="Z2397" s="26"/>
    </row>
    <row r="2398" ht="13.5" customHeight="1">
      <c r="A2398" s="26" t="s">
        <v>820</v>
      </c>
      <c r="B2398" s="26">
        <f t="shared" si="51"/>
        <v>7</v>
      </c>
      <c r="C2398" s="26">
        <f t="shared" si="52"/>
        <v>14</v>
      </c>
      <c r="D2398" s="26"/>
      <c r="E2398" s="26">
        <f>plan_id</f>
        <v>510</v>
      </c>
      <c r="F2398" s="26">
        <f t="shared" si="1"/>
        <v>2005</v>
      </c>
      <c r="G2398" s="26">
        <f>VLOOKUP(INDIRECT(CHAR(39)&amp;$A2398&amp;CHAR(39)&amp;"!r2c"&amp;$C2398,0),variables,2,0)</f>
        <v>10990</v>
      </c>
      <c r="H2398" s="29">
        <f t="array" ref="H2398">IF(AND(G2398&gt;=10861,G2398&lt;=10863),TEXT(INDIRECT(CHAR(39)&amp;$A2398&amp;CHAR(39)&amp;"!r"&amp;$B2398&amp;"c"&amp;$C2398,0),"dd-mmm-yyyy"),(INDIRECT(CHAR(39)&amp;$A2398&amp;CHAR(39)&amp;"!r"&amp;$B2398&amp;"c"&amp;$C2398,0)))</f>
        <v>56075029000</v>
      </c>
      <c r="I2398" s="26"/>
      <c r="J2398" s="26"/>
      <c r="K2398" s="26"/>
      <c r="L2398" s="26"/>
      <c r="M2398" s="26"/>
      <c r="N2398" s="26"/>
      <c r="O2398" s="26"/>
      <c r="P2398" s="26"/>
      <c r="Q2398" s="26"/>
      <c r="R2398" s="26"/>
      <c r="S2398" s="26"/>
      <c r="T2398" s="26"/>
      <c r="U2398" s="26"/>
      <c r="V2398" s="26"/>
      <c r="W2398" s="26"/>
      <c r="X2398" s="26"/>
      <c r="Y2398" s="26"/>
      <c r="Z2398" s="26"/>
    </row>
    <row r="2399" ht="13.5" customHeight="1">
      <c r="A2399" s="26" t="s">
        <v>820</v>
      </c>
      <c r="B2399" s="26">
        <f t="shared" si="51"/>
        <v>7</v>
      </c>
      <c r="C2399" s="26">
        <f t="shared" si="52"/>
        <v>15</v>
      </c>
      <c r="D2399" s="26"/>
      <c r="E2399" s="26">
        <f>plan_id</f>
        <v>510</v>
      </c>
      <c r="F2399" s="26">
        <f t="shared" si="1"/>
        <v>2005</v>
      </c>
      <c r="G2399" s="26">
        <f>VLOOKUP(INDIRECT(CHAR(39)&amp;$A2399&amp;CHAR(39)&amp;"!r2c"&amp;$C2399,0),variables,2,0)</f>
        <v>10991</v>
      </c>
      <c r="H2399" s="29">
        <f t="array" ref="H2399">IF(AND(G2399&gt;=10861,G2399&lt;=10863),TEXT(INDIRECT(CHAR(39)&amp;$A2399&amp;CHAR(39)&amp;"!r"&amp;$B2399&amp;"c"&amp;$C2399,0),"dd-mmm-yyyy"),(INDIRECT(CHAR(39)&amp;$A2399&amp;CHAR(39)&amp;"!r"&amp;$B2399&amp;"c"&amp;$C2399,0)))</f>
        <v>21989811000</v>
      </c>
      <c r="I2399" s="26"/>
      <c r="J2399" s="26"/>
      <c r="K2399" s="26"/>
      <c r="L2399" s="26"/>
      <c r="M2399" s="26"/>
      <c r="N2399" s="26"/>
      <c r="O2399" s="26"/>
      <c r="P2399" s="26"/>
      <c r="Q2399" s="26"/>
      <c r="R2399" s="26"/>
      <c r="S2399" s="26"/>
      <c r="T2399" s="26"/>
      <c r="U2399" s="26"/>
      <c r="V2399" s="26"/>
      <c r="W2399" s="26"/>
      <c r="X2399" s="26"/>
      <c r="Y2399" s="26"/>
      <c r="Z2399" s="26"/>
    </row>
    <row r="2400" ht="13.5" customHeight="1">
      <c r="A2400" s="26" t="s">
        <v>820</v>
      </c>
      <c r="B2400" s="26">
        <f t="shared" si="51"/>
        <v>7</v>
      </c>
      <c r="C2400" s="26">
        <f t="shared" si="52"/>
        <v>16</v>
      </c>
      <c r="D2400" s="26"/>
      <c r="E2400" s="26">
        <f>plan_id</f>
        <v>510</v>
      </c>
      <c r="F2400" s="26">
        <f t="shared" si="1"/>
        <v>2005</v>
      </c>
      <c r="G2400" s="26">
        <f>VLOOKUP(INDIRECT(CHAR(39)&amp;$A2400&amp;CHAR(39)&amp;"!r2c"&amp;$C2400,0),variables,2,0)</f>
        <v>10992</v>
      </c>
      <c r="H2400" s="31">
        <f t="array" ref="H2400">IF(AND(G2400&gt;=10861,G2400&lt;=10863),TEXT(INDIRECT(CHAR(39)&amp;$A2400&amp;CHAR(39)&amp;"!r"&amp;$B2400&amp;"c"&amp;$C2400,0),"dd-mmm-yyyy"),(INDIRECT(CHAR(39)&amp;$A2400&amp;CHAR(39)&amp;"!r"&amp;$B2400&amp;"c"&amp;$C2400,0)))</f>
        <v>0.608</v>
      </c>
      <c r="I2400" s="26"/>
      <c r="J2400" s="26"/>
      <c r="K2400" s="26"/>
      <c r="L2400" s="26"/>
      <c r="M2400" s="26"/>
      <c r="N2400" s="26"/>
      <c r="O2400" s="26"/>
      <c r="P2400" s="26"/>
      <c r="Q2400" s="26"/>
      <c r="R2400" s="26"/>
      <c r="S2400" s="26"/>
      <c r="T2400" s="26"/>
      <c r="U2400" s="26"/>
      <c r="V2400" s="26"/>
      <c r="W2400" s="26"/>
      <c r="X2400" s="26"/>
      <c r="Y2400" s="26"/>
      <c r="Z2400" s="26"/>
    </row>
    <row r="2401" ht="13.5" customHeight="1">
      <c r="A2401" s="26" t="s">
        <v>820</v>
      </c>
      <c r="B2401" s="26">
        <f t="shared" si="51"/>
        <v>7</v>
      </c>
      <c r="C2401" s="26">
        <f t="shared" si="52"/>
        <v>17</v>
      </c>
      <c r="D2401" s="26"/>
      <c r="E2401" s="26">
        <f>plan_id</f>
        <v>510</v>
      </c>
      <c r="F2401" s="26">
        <f t="shared" si="1"/>
        <v>2005</v>
      </c>
      <c r="G2401" s="26">
        <f>VLOOKUP(INDIRECT(CHAR(39)&amp;$A2401&amp;CHAR(39)&amp;"!r2c"&amp;$C2401,0),variables,2,0)</f>
        <v>10993</v>
      </c>
      <c r="H2401" s="29">
        <f t="array" ref="H2401">IF(AND(G2401&gt;=10861,G2401&lt;=10863),TEXT(INDIRECT(CHAR(39)&amp;$A2401&amp;CHAR(39)&amp;"!r"&amp;$B2401&amp;"c"&amp;$C2401,0),"dd-mmm-yyyy"),(INDIRECT(CHAR(39)&amp;$A2401&amp;CHAR(39)&amp;"!r"&amp;$B2401&amp;"c"&amp;$C2401,0)))</f>
        <v>7550510000</v>
      </c>
      <c r="I2401" s="26"/>
      <c r="J2401" s="26"/>
      <c r="K2401" s="26"/>
      <c r="L2401" s="26"/>
      <c r="M2401" s="26"/>
      <c r="N2401" s="26"/>
      <c r="O2401" s="26"/>
      <c r="P2401" s="26"/>
      <c r="Q2401" s="26"/>
      <c r="R2401" s="26"/>
      <c r="S2401" s="26"/>
      <c r="T2401" s="26"/>
      <c r="U2401" s="26"/>
      <c r="V2401" s="26"/>
      <c r="W2401" s="26"/>
      <c r="X2401" s="26"/>
      <c r="Y2401" s="26"/>
      <c r="Z2401" s="26"/>
    </row>
    <row r="2402" ht="13.5" customHeight="1">
      <c r="A2402" s="26" t="s">
        <v>820</v>
      </c>
      <c r="B2402" s="26">
        <f t="shared" si="51"/>
        <v>7</v>
      </c>
      <c r="C2402" s="26">
        <f t="shared" si="52"/>
        <v>18</v>
      </c>
      <c r="D2402" s="26"/>
      <c r="E2402" s="26">
        <f>plan_id</f>
        <v>510</v>
      </c>
      <c r="F2402" s="26">
        <f t="shared" si="1"/>
        <v>2005</v>
      </c>
      <c r="G2402" s="26">
        <f>VLOOKUP(INDIRECT(CHAR(39)&amp;$A2402&amp;CHAR(39)&amp;"!r2c"&amp;$C2402,0),variables,2,0)</f>
        <v>11005</v>
      </c>
      <c r="H2402" s="31" t="str">
        <f t="array" ref="H2402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26"/>
      <c r="J2402" s="26"/>
      <c r="K2402" s="26"/>
      <c r="L2402" s="26"/>
      <c r="M2402" s="26"/>
      <c r="N2402" s="26"/>
      <c r="O2402" s="26"/>
      <c r="P2402" s="26"/>
      <c r="Q2402" s="26"/>
      <c r="R2402" s="26"/>
      <c r="S2402" s="26"/>
      <c r="T2402" s="26"/>
      <c r="U2402" s="26"/>
      <c r="V2402" s="26"/>
      <c r="W2402" s="26"/>
      <c r="X2402" s="26"/>
      <c r="Y2402" s="26"/>
      <c r="Z2402" s="26"/>
    </row>
    <row r="2403" ht="13.5" customHeight="1">
      <c r="A2403" s="26" t="s">
        <v>820</v>
      </c>
      <c r="B2403" s="26">
        <f t="shared" si="51"/>
        <v>7</v>
      </c>
      <c r="C2403" s="26">
        <f t="shared" si="52"/>
        <v>19</v>
      </c>
      <c r="D2403" s="26"/>
      <c r="E2403" s="26">
        <f>plan_id</f>
        <v>510</v>
      </c>
      <c r="F2403" s="26">
        <f t="shared" si="1"/>
        <v>2005</v>
      </c>
      <c r="G2403" s="26">
        <f>VLOOKUP(INDIRECT(CHAR(39)&amp;$A2403&amp;CHAR(39)&amp;"!r2c"&amp;$C2403,0),variables,2,0)</f>
        <v>10988</v>
      </c>
      <c r="H2403" s="31">
        <f t="array" ref="H2403">IF(AND(G2403&gt;=10861,G2403&lt;=10863),TEXT(INDIRECT(CHAR(39)&amp;$A2403&amp;CHAR(39)&amp;"!r"&amp;$B2403&amp;"c"&amp;$C2403,0),"dd-mmm-yyyy"),(INDIRECT(CHAR(39)&amp;$A2403&amp;CHAR(39)&amp;"!r"&amp;$B2403&amp;"c"&amp;$C2403,0)))</f>
        <v>0.2229269281</v>
      </c>
      <c r="I2403" s="26"/>
      <c r="J2403" s="26"/>
      <c r="K2403" s="26"/>
      <c r="L2403" s="26"/>
      <c r="M2403" s="26"/>
      <c r="N2403" s="26"/>
      <c r="O2403" s="26"/>
      <c r="P2403" s="26"/>
      <c r="Q2403" s="26"/>
      <c r="R2403" s="26"/>
      <c r="S2403" s="26"/>
      <c r="T2403" s="26"/>
      <c r="U2403" s="26"/>
      <c r="V2403" s="26"/>
      <c r="W2403" s="26"/>
      <c r="X2403" s="26"/>
      <c r="Y2403" s="26"/>
      <c r="Z2403" s="26"/>
    </row>
    <row r="2404" ht="13.5" customHeight="1">
      <c r="A2404" s="26" t="s">
        <v>820</v>
      </c>
      <c r="B2404" s="26">
        <f t="shared" si="51"/>
        <v>7</v>
      </c>
      <c r="C2404" s="26">
        <f t="shared" si="52"/>
        <v>20</v>
      </c>
      <c r="D2404" s="26"/>
      <c r="E2404" s="26">
        <f>plan_id</f>
        <v>510</v>
      </c>
      <c r="F2404" s="26">
        <f t="shared" si="1"/>
        <v>2005</v>
      </c>
      <c r="G2404" s="26">
        <f>VLOOKUP(INDIRECT(CHAR(39)&amp;$A2404&amp;CHAR(39)&amp;"!r2c"&amp;$C2404,0),variables,2,0)</f>
        <v>10996</v>
      </c>
      <c r="H2404" s="29">
        <f t="array" ref="H2404">IF(AND(G2404&gt;=10861,G2404&lt;=10863),TEXT(INDIRECT(CHAR(39)&amp;$A2404&amp;CHAR(39)&amp;"!r"&amp;$B2404&amp;"c"&amp;$C2404,0),"dd-mmm-yyyy"),(INDIRECT(CHAR(39)&amp;$A2404&amp;CHAR(39)&amp;"!r"&amp;$B2404&amp;"c"&amp;$C2404,0)))</f>
        <v>34085218477</v>
      </c>
      <c r="I2404" s="26"/>
      <c r="J2404" s="26"/>
      <c r="K2404" s="26"/>
      <c r="L2404" s="26"/>
      <c r="M2404" s="26"/>
      <c r="N2404" s="26"/>
      <c r="O2404" s="26"/>
      <c r="P2404" s="26"/>
      <c r="Q2404" s="26"/>
      <c r="R2404" s="26"/>
      <c r="S2404" s="26"/>
      <c r="T2404" s="26"/>
      <c r="U2404" s="26"/>
      <c r="V2404" s="26"/>
      <c r="W2404" s="26"/>
      <c r="X2404" s="26"/>
      <c r="Y2404" s="26"/>
      <c r="Z2404" s="26"/>
    </row>
    <row r="2405" ht="13.5" customHeight="1">
      <c r="A2405" s="26" t="s">
        <v>820</v>
      </c>
      <c r="B2405" s="26">
        <f t="shared" si="51"/>
        <v>7</v>
      </c>
      <c r="C2405" s="26">
        <f t="shared" si="52"/>
        <v>21</v>
      </c>
      <c r="D2405" s="26"/>
      <c r="E2405" s="26">
        <f>plan_id</f>
        <v>510</v>
      </c>
      <c r="F2405" s="26">
        <f t="shared" si="1"/>
        <v>2005</v>
      </c>
      <c r="G2405" s="26">
        <f>VLOOKUP(INDIRECT(CHAR(39)&amp;$A2405&amp;CHAR(39)&amp;"!r2c"&amp;$C2405,0),variables,2,0)</f>
        <v>10997</v>
      </c>
      <c r="H2405" s="31">
        <f t="array" ref="H2405">IF(AND(G2405&gt;=10861,G2405&lt;=10863),TEXT(INDIRECT(CHAR(39)&amp;$A2405&amp;CHAR(39)&amp;"!r"&amp;$B2405&amp;"c"&amp;$C2405,0),"dd-mmm-yyyy"),(INDIRECT(CHAR(39)&amp;$A2405&amp;CHAR(39)&amp;"!r"&amp;$B2405&amp;"c"&amp;$C2405,0)))</f>
        <v>0.6078502158</v>
      </c>
      <c r="I2405" s="26"/>
      <c r="J2405" s="26"/>
      <c r="K2405" s="26"/>
      <c r="L2405" s="26"/>
      <c r="M2405" s="26"/>
      <c r="N2405" s="26"/>
      <c r="O2405" s="26"/>
      <c r="P2405" s="26"/>
      <c r="Q2405" s="26"/>
      <c r="R2405" s="26"/>
      <c r="S2405" s="26"/>
      <c r="T2405" s="26"/>
      <c r="U2405" s="26"/>
      <c r="V2405" s="26"/>
      <c r="W2405" s="26"/>
      <c r="X2405" s="26"/>
      <c r="Y2405" s="26"/>
      <c r="Z2405" s="26"/>
    </row>
    <row r="2406" ht="13.5" customHeight="1">
      <c r="A2406" s="26" t="s">
        <v>820</v>
      </c>
      <c r="B2406" s="26">
        <f t="shared" si="51"/>
        <v>7</v>
      </c>
      <c r="C2406" s="26">
        <f t="shared" si="52"/>
        <v>22</v>
      </c>
      <c r="D2406" s="26"/>
      <c r="E2406" s="26">
        <f>plan_id</f>
        <v>510</v>
      </c>
      <c r="F2406" s="26">
        <f t="shared" si="1"/>
        <v>2005</v>
      </c>
      <c r="G2406" s="26">
        <f>VLOOKUP(INDIRECT(CHAR(39)&amp;$A2406&amp;CHAR(39)&amp;"!r2c"&amp;$C2406,0),variables,2,0)</f>
        <v>10980</v>
      </c>
      <c r="H2406" s="31" t="str">
        <f t="array" ref="H2406">IF(AND(G2406&gt;=10861,G2406&lt;=10863),TEXT(INDIRECT(CHAR(39)&amp;$A2406&amp;CHAR(39)&amp;"!r"&amp;$B2406&amp;"c"&amp;$C2406,0),"dd-mmm-yyyy"),(INDIRECT(CHAR(39)&amp;$A2406&amp;CHAR(39)&amp;"!r"&amp;$B2406&amp;"c"&amp;$C2406,0)))</f>
        <v/>
      </c>
      <c r="I2406" s="26"/>
      <c r="J2406" s="26"/>
      <c r="K2406" s="26"/>
      <c r="L2406" s="26"/>
      <c r="M2406" s="26"/>
      <c r="N2406" s="26"/>
      <c r="O2406" s="26"/>
      <c r="P2406" s="26"/>
      <c r="Q2406" s="26"/>
      <c r="R2406" s="26"/>
      <c r="S2406" s="26"/>
      <c r="T2406" s="26"/>
      <c r="U2406" s="26"/>
      <c r="V2406" s="26"/>
      <c r="W2406" s="26"/>
      <c r="X2406" s="26"/>
      <c r="Y2406" s="26"/>
      <c r="Z2406" s="26"/>
    </row>
    <row r="2407" ht="13.5" customHeight="1">
      <c r="A2407" s="26" t="s">
        <v>820</v>
      </c>
      <c r="B2407" s="26">
        <f t="shared" si="51"/>
        <v>7</v>
      </c>
      <c r="C2407" s="26">
        <f t="shared" si="52"/>
        <v>23</v>
      </c>
      <c r="D2407" s="26"/>
      <c r="E2407" s="26">
        <f>plan_id</f>
        <v>510</v>
      </c>
      <c r="F2407" s="26">
        <f t="shared" si="1"/>
        <v>2005</v>
      </c>
      <c r="G2407" s="26">
        <f>VLOOKUP(INDIRECT(CHAR(39)&amp;$A2407&amp;CHAR(39)&amp;"!r2c"&amp;$C2407,0),variables,2,0)</f>
        <v>10981</v>
      </c>
      <c r="H2407" s="31" t="str">
        <f t="array" ref="H2407">IF(AND(G2407&gt;=10861,G2407&lt;=10863),TEXT(INDIRECT(CHAR(39)&amp;$A2407&amp;CHAR(39)&amp;"!r"&amp;$B2407&amp;"c"&amp;$C2407,0),"dd-mmm-yyyy"),(INDIRECT(CHAR(39)&amp;$A2407&amp;CHAR(39)&amp;"!r"&amp;$B2407&amp;"c"&amp;$C2407,0)))</f>
        <v/>
      </c>
      <c r="I2407" s="26"/>
      <c r="J2407" s="26"/>
      <c r="K2407" s="26"/>
      <c r="L2407" s="26"/>
      <c r="M2407" s="26"/>
      <c r="N2407" s="26"/>
      <c r="O2407" s="26"/>
      <c r="P2407" s="26"/>
      <c r="Q2407" s="26"/>
      <c r="R2407" s="26"/>
      <c r="S2407" s="26"/>
      <c r="T2407" s="26"/>
      <c r="U2407" s="26"/>
      <c r="V2407" s="26"/>
      <c r="W2407" s="26"/>
      <c r="X2407" s="26"/>
      <c r="Y2407" s="26"/>
      <c r="Z2407" s="26"/>
    </row>
    <row r="2408" ht="13.5" customHeight="1">
      <c r="A2408" s="26" t="s">
        <v>820</v>
      </c>
      <c r="B2408" s="26">
        <f t="shared" si="51"/>
        <v>7</v>
      </c>
      <c r="C2408" s="26">
        <f t="shared" si="52"/>
        <v>24</v>
      </c>
      <c r="D2408" s="26"/>
      <c r="E2408" s="26">
        <f>plan_id</f>
        <v>510</v>
      </c>
      <c r="F2408" s="26">
        <f t="shared" si="1"/>
        <v>2005</v>
      </c>
      <c r="G2408" s="26">
        <f>VLOOKUP(INDIRECT(CHAR(39)&amp;$A2408&amp;CHAR(39)&amp;"!r2c"&amp;$C2408,0),variables,2,0)</f>
        <v>10998</v>
      </c>
      <c r="H2408" s="29">
        <f t="array" ref="H2408">IF(AND(G2408&gt;=10861,G2408&lt;=10863),TEXT(INDIRECT(CHAR(39)&amp;$A2408&amp;CHAR(39)&amp;"!r"&amp;$B2408&amp;"c"&amp;$C2408,0),"dd-mmm-yyyy"),(INDIRECT(CHAR(39)&amp;$A2408&amp;CHAR(39)&amp;"!r"&amp;$B2408&amp;"c"&amp;$C2408,0)))</f>
        <v>2587089000</v>
      </c>
      <c r="I2408" s="26"/>
      <c r="J2408" s="26"/>
      <c r="K2408" s="26"/>
      <c r="L2408" s="26"/>
      <c r="M2408" s="26"/>
      <c r="N2408" s="26"/>
      <c r="O2408" s="26"/>
      <c r="P2408" s="26"/>
      <c r="Q2408" s="26"/>
      <c r="R2408" s="26"/>
      <c r="S2408" s="26"/>
      <c r="T2408" s="26"/>
      <c r="U2408" s="26"/>
      <c r="V2408" s="26"/>
      <c r="W2408" s="26"/>
      <c r="X2408" s="26"/>
      <c r="Y2408" s="26"/>
      <c r="Z2408" s="26"/>
    </row>
    <row r="2409" ht="13.5" customHeight="1">
      <c r="A2409" s="26" t="s">
        <v>820</v>
      </c>
      <c r="B2409" s="26">
        <f t="shared" si="51"/>
        <v>7</v>
      </c>
      <c r="C2409" s="26">
        <f t="shared" si="52"/>
        <v>25</v>
      </c>
      <c r="D2409" s="26"/>
      <c r="E2409" s="26">
        <f>plan_id</f>
        <v>510</v>
      </c>
      <c r="F2409" s="26">
        <f t="shared" si="1"/>
        <v>2005</v>
      </c>
      <c r="G2409" s="26">
        <f>VLOOKUP(INDIRECT(CHAR(39)&amp;$A2409&amp;CHAR(39)&amp;"!r2c"&amp;$C2409,0),variables,2,0)</f>
        <v>10999</v>
      </c>
      <c r="H2409" s="29">
        <f t="array" ref="H2409">IF(AND(G2409&gt;=10861,G2409&lt;=10863),TEXT(INDIRECT(CHAR(39)&amp;$A2409&amp;CHAR(39)&amp;"!r"&amp;$B2409&amp;"c"&amp;$C2409,0),"dd-mmm-yyyy"),(INDIRECT(CHAR(39)&amp;$A2409&amp;CHAR(39)&amp;"!r"&amp;$B2409&amp;"c"&amp;$C2409,0)))</f>
        <v>2533102848</v>
      </c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  <c r="S2409" s="26"/>
      <c r="T2409" s="26"/>
      <c r="U2409" s="26"/>
      <c r="V2409" s="26"/>
      <c r="W2409" s="26"/>
      <c r="X2409" s="26"/>
      <c r="Y2409" s="26"/>
      <c r="Z2409" s="26"/>
    </row>
    <row r="2410" ht="13.5" customHeight="1">
      <c r="A2410" s="26" t="s">
        <v>820</v>
      </c>
      <c r="B2410" s="26">
        <f t="shared" si="51"/>
        <v>7</v>
      </c>
      <c r="C2410" s="26">
        <f t="shared" si="52"/>
        <v>26</v>
      </c>
      <c r="D2410" s="26"/>
      <c r="E2410" s="26">
        <f>plan_id</f>
        <v>510</v>
      </c>
      <c r="F2410" s="26">
        <f t="shared" si="1"/>
        <v>2005</v>
      </c>
      <c r="G2410" s="26">
        <f>VLOOKUP(INDIRECT(CHAR(39)&amp;$A2410&amp;CHAR(39)&amp;"!r2c"&amp;$C2410,0),variables,2,0)</f>
        <v>11000</v>
      </c>
      <c r="H2410" s="29">
        <f t="array" ref="H2410">IF(AND(G2410&gt;=10861,G2410&lt;=10863),TEXT(INDIRECT(CHAR(39)&amp;$A2410&amp;CHAR(39)&amp;"!r"&amp;$B2410&amp;"c"&amp;$C2410,0),"dd-mmm-yyyy"),(INDIRECT(CHAR(39)&amp;$A2410&amp;CHAR(39)&amp;"!r"&amp;$B2410&amp;"c"&amp;$C2410,0)))</f>
        <v>59395758</v>
      </c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  <c r="S2410" s="26"/>
      <c r="T2410" s="26"/>
      <c r="U2410" s="26"/>
      <c r="V2410" s="26"/>
      <c r="W2410" s="26"/>
      <c r="X2410" s="26"/>
      <c r="Y2410" s="26"/>
      <c r="Z2410" s="26"/>
    </row>
    <row r="2411" ht="13.5" customHeight="1">
      <c r="A2411" s="26" t="s">
        <v>820</v>
      </c>
      <c r="B2411" s="26">
        <f t="shared" si="51"/>
        <v>7</v>
      </c>
      <c r="C2411" s="26">
        <f t="shared" si="52"/>
        <v>27</v>
      </c>
      <c r="D2411" s="26"/>
      <c r="E2411" s="26">
        <f>plan_id</f>
        <v>510</v>
      </c>
      <c r="F2411" s="26">
        <f t="shared" si="1"/>
        <v>2005</v>
      </c>
      <c r="G2411" s="26">
        <f>VLOOKUP(INDIRECT(CHAR(39)&amp;$A2411&amp;CHAR(39)&amp;"!r2c"&amp;$C2411,0),variables,2,0)</f>
        <v>11001</v>
      </c>
      <c r="H2411" s="29">
        <f t="array" ref="H2411">IF(AND(G2411&gt;=10861,G2411&lt;=10863),TEXT(INDIRECT(CHAR(39)&amp;$A2411&amp;CHAR(39)&amp;"!r"&amp;$B2411&amp;"c"&amp;$C2411,0),"dd-mmm-yyyy"),(INDIRECT(CHAR(39)&amp;$A2411&amp;CHAR(39)&amp;"!r"&amp;$B2411&amp;"c"&amp;$C2411,0)))</f>
        <v>14403715</v>
      </c>
      <c r="I2411" s="26"/>
      <c r="J2411" s="26"/>
      <c r="K2411" s="26"/>
      <c r="L2411" s="26"/>
      <c r="M2411" s="26"/>
      <c r="N2411" s="26"/>
      <c r="O2411" s="26"/>
      <c r="P2411" s="26"/>
      <c r="Q2411" s="26"/>
      <c r="R2411" s="26"/>
      <c r="S2411" s="26"/>
      <c r="T2411" s="26"/>
      <c r="U2411" s="26"/>
      <c r="V2411" s="26"/>
      <c r="W2411" s="26"/>
      <c r="X2411" s="26"/>
      <c r="Y2411" s="26"/>
      <c r="Z2411" s="26"/>
    </row>
    <row r="2412" ht="13.5" customHeight="1">
      <c r="A2412" s="26" t="s">
        <v>820</v>
      </c>
      <c r="B2412" s="26">
        <f t="shared" si="51"/>
        <v>7</v>
      </c>
      <c r="C2412" s="26">
        <f t="shared" si="52"/>
        <v>28</v>
      </c>
      <c r="D2412" s="26"/>
      <c r="E2412" s="26">
        <f>plan_id</f>
        <v>510</v>
      </c>
      <c r="F2412" s="26">
        <f t="shared" si="1"/>
        <v>2005</v>
      </c>
      <c r="G2412" s="26">
        <f>VLOOKUP(INDIRECT(CHAR(39)&amp;$A2412&amp;CHAR(39)&amp;"!r2c"&amp;$C2412,0),variables,2,0)</f>
        <v>11002</v>
      </c>
      <c r="H2412" s="29" t="str">
        <f t="array" ref="H2412">IF(AND(G2412&gt;=10861,G2412&lt;=10863),TEXT(INDIRECT(CHAR(39)&amp;$A2412&amp;CHAR(39)&amp;"!r"&amp;$B2412&amp;"c"&amp;$C2412,0),"dd-mmm-yyyy"),(INDIRECT(CHAR(39)&amp;$A2412&amp;CHAR(39)&amp;"!r"&amp;$B2412&amp;"c"&amp;$C2412,0)))</f>
        <v/>
      </c>
      <c r="I2412" s="26"/>
      <c r="J2412" s="26"/>
      <c r="K2412" s="26"/>
      <c r="L2412" s="26"/>
      <c r="M2412" s="26"/>
      <c r="N2412" s="26"/>
      <c r="O2412" s="26"/>
      <c r="P2412" s="26"/>
      <c r="Q2412" s="26"/>
      <c r="R2412" s="26"/>
      <c r="S2412" s="26"/>
      <c r="T2412" s="26"/>
      <c r="U2412" s="26"/>
      <c r="V2412" s="26"/>
      <c r="W2412" s="26"/>
      <c r="X2412" s="26"/>
      <c r="Y2412" s="26"/>
      <c r="Z2412" s="26"/>
    </row>
    <row r="2413" ht="13.5" customHeight="1">
      <c r="A2413" s="26" t="s">
        <v>820</v>
      </c>
      <c r="B2413" s="26">
        <f t="shared" si="51"/>
        <v>7</v>
      </c>
      <c r="C2413" s="26">
        <f t="shared" si="52"/>
        <v>29</v>
      </c>
      <c r="D2413" s="26"/>
      <c r="E2413" s="26">
        <f>plan_id</f>
        <v>510</v>
      </c>
      <c r="F2413" s="26">
        <f t="shared" si="1"/>
        <v>2005</v>
      </c>
      <c r="G2413" s="26">
        <f>VLOOKUP(INDIRECT(CHAR(39)&amp;$A2413&amp;CHAR(39)&amp;"!r2c"&amp;$C2413,0),variables,2,0)</f>
        <v>11003</v>
      </c>
      <c r="H2413" s="29">
        <f t="array" ref="H2413">IF(AND(G2413&gt;=10861,G2413&lt;=10863),TEXT(INDIRECT(CHAR(39)&amp;$A2413&amp;CHAR(39)&amp;"!r"&amp;$B2413&amp;"c"&amp;$C2413,0),"dd-mmm-yyyy"),(INDIRECT(CHAR(39)&amp;$A2413&amp;CHAR(39)&amp;"!r"&amp;$B2413&amp;"c"&amp;$C2413,0)))</f>
        <v>2606902321</v>
      </c>
      <c r="I2413" s="26"/>
      <c r="J2413" s="26"/>
      <c r="K2413" s="26"/>
      <c r="L2413" s="26"/>
      <c r="M2413" s="26"/>
      <c r="N2413" s="26"/>
      <c r="O2413" s="26"/>
      <c r="P2413" s="26"/>
      <c r="Q2413" s="26"/>
      <c r="R2413" s="26"/>
      <c r="S2413" s="26"/>
      <c r="T2413" s="26"/>
      <c r="U2413" s="26"/>
      <c r="V2413" s="26"/>
      <c r="W2413" s="26"/>
      <c r="X2413" s="26"/>
      <c r="Y2413" s="26"/>
      <c r="Z2413" s="26"/>
    </row>
    <row r="2414" ht="13.5" customHeight="1">
      <c r="A2414" s="26" t="s">
        <v>820</v>
      </c>
      <c r="B2414" s="26">
        <f t="shared" si="51"/>
        <v>8</v>
      </c>
      <c r="C2414" s="26">
        <f t="shared" si="52"/>
        <v>3</v>
      </c>
      <c r="D2414" s="26"/>
      <c r="E2414" s="26">
        <f>plan_id</f>
        <v>510</v>
      </c>
      <c r="F2414" s="26">
        <f t="shared" si="1"/>
        <v>2006</v>
      </c>
      <c r="G2414" s="26">
        <f>VLOOKUP(INDIRECT(CHAR(39)&amp;$A2414&amp;CHAR(39)&amp;"!r2c"&amp;$C2414,0),variables,2,0)</f>
        <v>10982</v>
      </c>
      <c r="H2414" s="28" t="str">
        <f t="array" ref="H2414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26"/>
      <c r="J2414" s="26"/>
      <c r="K2414" s="26"/>
      <c r="L2414" s="26"/>
      <c r="M2414" s="26"/>
      <c r="N2414" s="26"/>
      <c r="O2414" s="26"/>
      <c r="P2414" s="26"/>
      <c r="Q2414" s="26"/>
      <c r="R2414" s="26"/>
      <c r="S2414" s="26"/>
      <c r="T2414" s="26"/>
      <c r="U2414" s="26"/>
      <c r="V2414" s="26"/>
      <c r="W2414" s="26"/>
      <c r="X2414" s="26"/>
      <c r="Y2414" s="26"/>
      <c r="Z2414" s="26"/>
    </row>
    <row r="2415" ht="13.5" customHeight="1">
      <c r="A2415" s="26" t="s">
        <v>820</v>
      </c>
      <c r="B2415" s="26">
        <f t="shared" si="51"/>
        <v>8</v>
      </c>
      <c r="C2415" s="26">
        <f t="shared" si="52"/>
        <v>4</v>
      </c>
      <c r="D2415" s="26"/>
      <c r="E2415" s="26">
        <f>plan_id</f>
        <v>510</v>
      </c>
      <c r="F2415" s="26">
        <f t="shared" si="1"/>
        <v>2006</v>
      </c>
      <c r="G2415" s="26">
        <f>VLOOKUP(INDIRECT(CHAR(39)&amp;$A2415&amp;CHAR(39)&amp;"!r2c"&amp;$C2415,0),variables,2,0)</f>
        <v>10984</v>
      </c>
      <c r="H2415" s="29">
        <f t="array" ref="H2415">IF(AND(G2415&gt;=10861,G2415&lt;=10863),TEXT(INDIRECT(CHAR(39)&amp;$A2415&amp;CHAR(39)&amp;"!r"&amp;$B2415&amp;"c"&amp;$C2415,0),"dd-mmm-yyyy"),(INDIRECT(CHAR(39)&amp;$A2415&amp;CHAR(39)&amp;"!r"&amp;$B2415&amp;"c"&amp;$C2415,0)))</f>
        <v>1679524000</v>
      </c>
      <c r="I2415" s="26"/>
      <c r="J2415" s="26"/>
      <c r="K2415" s="26"/>
      <c r="L2415" s="26"/>
      <c r="M2415" s="26"/>
      <c r="N2415" s="26"/>
      <c r="O2415" s="26"/>
      <c r="P2415" s="26"/>
      <c r="Q2415" s="26"/>
      <c r="R2415" s="26"/>
      <c r="S2415" s="26"/>
      <c r="T2415" s="26"/>
      <c r="U2415" s="26"/>
      <c r="V2415" s="26"/>
      <c r="W2415" s="26"/>
      <c r="X2415" s="26"/>
      <c r="Y2415" s="26"/>
      <c r="Z2415" s="26"/>
    </row>
    <row r="2416" ht="13.5" customHeight="1">
      <c r="A2416" s="26" t="s">
        <v>820</v>
      </c>
      <c r="B2416" s="26">
        <f t="shared" si="51"/>
        <v>8</v>
      </c>
      <c r="C2416" s="26">
        <f t="shared" si="52"/>
        <v>5</v>
      </c>
      <c r="D2416" s="26"/>
      <c r="E2416" s="26">
        <f>plan_id</f>
        <v>510</v>
      </c>
      <c r="F2416" s="26">
        <f t="shared" si="1"/>
        <v>2006</v>
      </c>
      <c r="G2416" s="26">
        <f>VLOOKUP(INDIRECT(CHAR(39)&amp;$A2416&amp;CHAR(39)&amp;"!r2c"&amp;$C2416,0),variables,2,0)</f>
        <v>10985</v>
      </c>
      <c r="H2416" s="29">
        <f t="array" ref="H2416">IF(AND(G2416&gt;=10861,G2416&lt;=10863),TEXT(INDIRECT(CHAR(39)&amp;$A2416&amp;CHAR(39)&amp;"!r"&amp;$B2416&amp;"c"&amp;$C2416,0),"dd-mmm-yyyy"),(INDIRECT(CHAR(39)&amp;$A2416&amp;CHAR(39)&amp;"!r"&amp;$B2416&amp;"c"&amp;$C2416,0)))</f>
        <v>601269592</v>
      </c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  <c r="S2416" s="26"/>
      <c r="T2416" s="26"/>
      <c r="U2416" s="26"/>
      <c r="V2416" s="26"/>
      <c r="W2416" s="26"/>
      <c r="X2416" s="26"/>
      <c r="Y2416" s="26"/>
      <c r="Z2416" s="26"/>
    </row>
    <row r="2417" ht="13.5" customHeight="1">
      <c r="A2417" s="26" t="s">
        <v>820</v>
      </c>
      <c r="B2417" s="26">
        <f t="shared" si="51"/>
        <v>8</v>
      </c>
      <c r="C2417" s="26">
        <f t="shared" si="52"/>
        <v>6</v>
      </c>
      <c r="D2417" s="26"/>
      <c r="E2417" s="26">
        <f>plan_id</f>
        <v>510</v>
      </c>
      <c r="F2417" s="26">
        <f t="shared" si="1"/>
        <v>2006</v>
      </c>
      <c r="G2417" s="26">
        <f>VLOOKUP(INDIRECT(CHAR(39)&amp;$A2417&amp;CHAR(39)&amp;"!r2c"&amp;$C2417,0),variables,2,0)</f>
        <v>10986</v>
      </c>
      <c r="H2417" s="29">
        <f t="array" ref="H2417">IF(AND(G2417&gt;=10861,G2417&lt;=10863),TEXT(INDIRECT(CHAR(39)&amp;$A2417&amp;CHAR(39)&amp;"!r"&amp;$B2417&amp;"c"&amp;$C2417,0),"dd-mmm-yyyy"),(INDIRECT(CHAR(39)&amp;$A2417&amp;CHAR(39)&amp;"!r"&amp;$B2417&amp;"c"&amp;$C2417,0)))</f>
        <v>1078254408</v>
      </c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  <c r="S2417" s="26"/>
      <c r="T2417" s="26"/>
      <c r="U2417" s="26"/>
      <c r="V2417" s="26"/>
      <c r="W2417" s="26"/>
      <c r="X2417" s="26"/>
      <c r="Y2417" s="26"/>
      <c r="Z2417" s="26"/>
    </row>
    <row r="2418" ht="13.5" customHeight="1">
      <c r="A2418" s="26" t="s">
        <v>820</v>
      </c>
      <c r="B2418" s="26">
        <f t="shared" si="51"/>
        <v>8</v>
      </c>
      <c r="C2418" s="26">
        <f t="shared" si="52"/>
        <v>7</v>
      </c>
      <c r="D2418" s="26"/>
      <c r="E2418" s="26">
        <f>plan_id</f>
        <v>510</v>
      </c>
      <c r="F2418" s="26">
        <f t="shared" si="1"/>
        <v>2006</v>
      </c>
      <c r="G2418" s="26">
        <f>VLOOKUP(INDIRECT(CHAR(39)&amp;$A2418&amp;CHAR(39)&amp;"!r2c"&amp;$C2418,0),variables,2,0)</f>
        <v>10974</v>
      </c>
      <c r="H2418" s="28" t="str">
        <f t="array" ref="H2418">IF(AND(G2418&gt;=10861,G2418&lt;=10863),TEXT(INDIRECT(CHAR(39)&amp;$A2418&amp;CHAR(39)&amp;"!r"&amp;$B2418&amp;"c"&amp;$C2418,0),"dd-mmm-yyyy"),(INDIRECT(CHAR(39)&amp;$A2418&amp;CHAR(39)&amp;"!r"&amp;$B2418&amp;"c"&amp;$C2418,0)))</f>
        <v>PUC</v>
      </c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  <c r="S2418" s="26"/>
      <c r="T2418" s="26"/>
      <c r="U2418" s="26"/>
      <c r="V2418" s="26"/>
      <c r="W2418" s="26"/>
      <c r="X2418" s="26"/>
      <c r="Y2418" s="26"/>
      <c r="Z2418" s="26"/>
    </row>
    <row r="2419" ht="13.5" customHeight="1">
      <c r="A2419" s="26" t="s">
        <v>820</v>
      </c>
      <c r="B2419" s="26">
        <f t="shared" si="51"/>
        <v>8</v>
      </c>
      <c r="C2419" s="26">
        <f t="shared" si="52"/>
        <v>8</v>
      </c>
      <c r="D2419" s="26"/>
      <c r="E2419" s="26">
        <f>plan_id</f>
        <v>510</v>
      </c>
      <c r="F2419" s="26">
        <f t="shared" si="1"/>
        <v>2006</v>
      </c>
      <c r="G2419" s="26">
        <f>VLOOKUP(INDIRECT(CHAR(39)&amp;$A2419&amp;CHAR(39)&amp;"!r2c"&amp;$C2419,0),variables,2,0)</f>
        <v>10987</v>
      </c>
      <c r="H2419" s="31">
        <f t="array" ref="H2419">IF(AND(G2419&gt;=10861,G2419&lt;=10863),TEXT(INDIRECT(CHAR(39)&amp;$A2419&amp;CHAR(39)&amp;"!r"&amp;$B2419&amp;"c"&amp;$C2419,0),"dd-mmm-yyyy"),(INDIRECT(CHAR(39)&amp;$A2419&amp;CHAR(39)&amp;"!r"&amp;$B2419&amp;"c"&amp;$C2419,0)))</f>
        <v>0.358</v>
      </c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  <c r="S2419" s="26"/>
      <c r="T2419" s="26"/>
      <c r="U2419" s="26"/>
      <c r="V2419" s="26"/>
      <c r="W2419" s="26"/>
      <c r="X2419" s="26"/>
      <c r="Y2419" s="26"/>
      <c r="Z2419" s="26"/>
    </row>
    <row r="2420" ht="13.5" customHeight="1">
      <c r="A2420" s="26" t="s">
        <v>820</v>
      </c>
      <c r="B2420" s="26">
        <f t="shared" si="51"/>
        <v>8</v>
      </c>
      <c r="C2420" s="26">
        <f t="shared" si="52"/>
        <v>9</v>
      </c>
      <c r="D2420" s="26"/>
      <c r="E2420" s="26">
        <f>plan_id</f>
        <v>510</v>
      </c>
      <c r="F2420" s="26">
        <f t="shared" si="1"/>
        <v>2006</v>
      </c>
      <c r="G2420" s="26">
        <f>VLOOKUP(INDIRECT(CHAR(39)&amp;$A2420&amp;CHAR(39)&amp;"!r2c"&amp;$C2420,0),variables,2,0)</f>
        <v>10885</v>
      </c>
      <c r="H2420" s="28" t="str">
        <f t="array" ref="H2420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26"/>
      <c r="J2420" s="26"/>
      <c r="K2420" s="26"/>
      <c r="L2420" s="26"/>
      <c r="M2420" s="26"/>
      <c r="N2420" s="26"/>
      <c r="O2420" s="26"/>
      <c r="P2420" s="26"/>
      <c r="Q2420" s="26"/>
      <c r="R2420" s="26"/>
      <c r="S2420" s="26"/>
      <c r="T2420" s="26"/>
      <c r="U2420" s="26"/>
      <c r="V2420" s="26"/>
      <c r="W2420" s="26"/>
      <c r="X2420" s="26"/>
      <c r="Y2420" s="26"/>
      <c r="Z2420" s="26"/>
    </row>
    <row r="2421" ht="13.5" customHeight="1">
      <c r="A2421" s="26" t="s">
        <v>820</v>
      </c>
      <c r="B2421" s="26">
        <f t="shared" si="51"/>
        <v>8</v>
      </c>
      <c r="C2421" s="26">
        <f t="shared" si="52"/>
        <v>10</v>
      </c>
      <c r="D2421" s="26"/>
      <c r="E2421" s="26">
        <f>plan_id</f>
        <v>510</v>
      </c>
      <c r="F2421" s="26">
        <f t="shared" si="1"/>
        <v>2006</v>
      </c>
      <c r="G2421" s="26">
        <f>VLOOKUP(INDIRECT(CHAR(39)&amp;$A2421&amp;CHAR(39)&amp;"!r2c"&amp;$C2421,0),variables,2,0)</f>
        <v>10886</v>
      </c>
      <c r="H2421" s="28" t="str">
        <f t="array" ref="H242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26"/>
      <c r="J2421" s="26"/>
      <c r="K2421" s="26"/>
      <c r="L2421" s="26"/>
      <c r="M2421" s="26"/>
      <c r="N2421" s="26"/>
      <c r="O2421" s="26"/>
      <c r="P2421" s="26"/>
      <c r="Q2421" s="26"/>
      <c r="R2421" s="26"/>
      <c r="S2421" s="26"/>
      <c r="T2421" s="26"/>
      <c r="U2421" s="26"/>
      <c r="V2421" s="26"/>
      <c r="W2421" s="26"/>
      <c r="X2421" s="26"/>
      <c r="Y2421" s="26"/>
      <c r="Z2421" s="26"/>
    </row>
    <row r="2422" ht="13.5" customHeight="1">
      <c r="A2422" s="26" t="s">
        <v>820</v>
      </c>
      <c r="B2422" s="26">
        <f t="shared" si="51"/>
        <v>8</v>
      </c>
      <c r="C2422" s="26">
        <f t="shared" si="52"/>
        <v>11</v>
      </c>
      <c r="D2422" s="26"/>
      <c r="E2422" s="26">
        <f>plan_id</f>
        <v>510</v>
      </c>
      <c r="F2422" s="26">
        <f t="shared" si="1"/>
        <v>2006</v>
      </c>
      <c r="G2422" s="26">
        <f>VLOOKUP(INDIRECT(CHAR(39)&amp;$A2422&amp;CHAR(39)&amp;"!r2c"&amp;$C2422,0),variables,2,0)</f>
        <v>10887</v>
      </c>
      <c r="H2422" s="28" t="str">
        <f t="array" ref="H2422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26"/>
      <c r="J2422" s="26"/>
      <c r="K2422" s="26"/>
      <c r="L2422" s="26"/>
      <c r="M2422" s="26"/>
      <c r="N2422" s="26"/>
      <c r="O2422" s="26"/>
      <c r="P2422" s="26"/>
      <c r="Q2422" s="26"/>
      <c r="R2422" s="26"/>
      <c r="S2422" s="26"/>
      <c r="T2422" s="26"/>
      <c r="U2422" s="26"/>
      <c r="V2422" s="26"/>
      <c r="W2422" s="26"/>
      <c r="X2422" s="26"/>
      <c r="Y2422" s="26"/>
      <c r="Z2422" s="26"/>
    </row>
    <row r="2423" ht="13.5" customHeight="1">
      <c r="A2423" s="26" t="s">
        <v>820</v>
      </c>
      <c r="B2423" s="26">
        <f t="shared" si="51"/>
        <v>8</v>
      </c>
      <c r="C2423" s="26">
        <f t="shared" si="52"/>
        <v>12</v>
      </c>
      <c r="D2423" s="26"/>
      <c r="E2423" s="26">
        <f>plan_id</f>
        <v>510</v>
      </c>
      <c r="F2423" s="26">
        <f t="shared" si="1"/>
        <v>2006</v>
      </c>
      <c r="G2423" s="26">
        <f>VLOOKUP(INDIRECT(CHAR(39)&amp;$A2423&amp;CHAR(39)&amp;"!r2c"&amp;$C2423,0),variables,2,0)</f>
        <v>10883</v>
      </c>
      <c r="H2423" s="28" t="str">
        <f t="array" ref="H2423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26"/>
      <c r="J2423" s="26"/>
      <c r="K2423" s="26"/>
      <c r="L2423" s="26"/>
      <c r="M2423" s="26"/>
      <c r="N2423" s="26"/>
      <c r="O2423" s="26"/>
      <c r="P2423" s="26"/>
      <c r="Q2423" s="26"/>
      <c r="R2423" s="26"/>
      <c r="S2423" s="26"/>
      <c r="T2423" s="26"/>
      <c r="U2423" s="26"/>
      <c r="V2423" s="26"/>
      <c r="W2423" s="26"/>
      <c r="X2423" s="26"/>
      <c r="Y2423" s="26"/>
      <c r="Z2423" s="26"/>
    </row>
    <row r="2424" ht="13.5" customHeight="1">
      <c r="A2424" s="26" t="s">
        <v>820</v>
      </c>
      <c r="B2424" s="26">
        <f t="shared" si="51"/>
        <v>8</v>
      </c>
      <c r="C2424" s="26">
        <f t="shared" si="52"/>
        <v>13</v>
      </c>
      <c r="D2424" s="26"/>
      <c r="E2424" s="26">
        <f>plan_id</f>
        <v>510</v>
      </c>
      <c r="F2424" s="26">
        <f t="shared" si="1"/>
        <v>2006</v>
      </c>
      <c r="G2424" s="26">
        <f>VLOOKUP(INDIRECT(CHAR(39)&amp;$A2424&amp;CHAR(39)&amp;"!r2c"&amp;$C2424,0),variables,2,0)</f>
        <v>10989</v>
      </c>
      <c r="H2424" s="29">
        <f t="array" ref="H2424">IF(AND(G2424&gt;=10861,G2424&lt;=10863),TEXT(INDIRECT(CHAR(39)&amp;$A2424&amp;CHAR(39)&amp;"!r"&amp;$B2424&amp;"c"&amp;$C2424,0),"dd-mmm-yyyy"),(INDIRECT(CHAR(39)&amp;$A2424&amp;CHAR(39)&amp;"!r"&amp;$B2424&amp;"c"&amp;$C2424,0)))</f>
        <v>36584889000</v>
      </c>
      <c r="I2424" s="26"/>
      <c r="J2424" s="26"/>
      <c r="K2424" s="26"/>
      <c r="L2424" s="26"/>
      <c r="M2424" s="26"/>
      <c r="N2424" s="26"/>
      <c r="O2424" s="26"/>
      <c r="P2424" s="26"/>
      <c r="Q2424" s="26"/>
      <c r="R2424" s="26"/>
      <c r="S2424" s="26"/>
      <c r="T2424" s="26"/>
      <c r="U2424" s="26"/>
      <c r="V2424" s="26"/>
      <c r="W2424" s="26"/>
      <c r="X2424" s="26"/>
      <c r="Y2424" s="26"/>
      <c r="Z2424" s="26"/>
    </row>
    <row r="2425" ht="13.5" customHeight="1">
      <c r="A2425" s="26" t="s">
        <v>820</v>
      </c>
      <c r="B2425" s="26">
        <f t="shared" si="51"/>
        <v>8</v>
      </c>
      <c r="C2425" s="26">
        <f t="shared" si="52"/>
        <v>14</v>
      </c>
      <c r="D2425" s="26"/>
      <c r="E2425" s="26">
        <f>plan_id</f>
        <v>510</v>
      </c>
      <c r="F2425" s="26">
        <f t="shared" si="1"/>
        <v>2006</v>
      </c>
      <c r="G2425" s="26">
        <f>VLOOKUP(INDIRECT(CHAR(39)&amp;$A2425&amp;CHAR(39)&amp;"!r2c"&amp;$C2425,0),variables,2,0)</f>
        <v>10990</v>
      </c>
      <c r="H2425" s="29">
        <f t="array" ref="H2425">IF(AND(G2425&gt;=10861,G2425&lt;=10863),TEXT(INDIRECT(CHAR(39)&amp;$A2425&amp;CHAR(39)&amp;"!r"&amp;$B2425&amp;"c"&amp;$C2425,0),"dd-mmm-yyyy"),(INDIRECT(CHAR(39)&amp;$A2425&amp;CHAR(39)&amp;"!r"&amp;$B2425&amp;"c"&amp;$C2425,0)))</f>
        <v>58996913000</v>
      </c>
      <c r="I2425" s="26"/>
      <c r="J2425" s="26"/>
      <c r="K2425" s="26"/>
      <c r="L2425" s="26"/>
      <c r="M2425" s="26"/>
      <c r="N2425" s="26"/>
      <c r="O2425" s="26"/>
      <c r="P2425" s="26"/>
      <c r="Q2425" s="26"/>
      <c r="R2425" s="26"/>
      <c r="S2425" s="26"/>
      <c r="T2425" s="26"/>
      <c r="U2425" s="26"/>
      <c r="V2425" s="26"/>
      <c r="W2425" s="26"/>
      <c r="X2425" s="26"/>
      <c r="Y2425" s="26"/>
      <c r="Z2425" s="26"/>
    </row>
    <row r="2426" ht="13.5" customHeight="1">
      <c r="A2426" s="26" t="s">
        <v>820</v>
      </c>
      <c r="B2426" s="26">
        <f t="shared" si="51"/>
        <v>8</v>
      </c>
      <c r="C2426" s="26">
        <f t="shared" si="52"/>
        <v>15</v>
      </c>
      <c r="D2426" s="26"/>
      <c r="E2426" s="26">
        <f>plan_id</f>
        <v>510</v>
      </c>
      <c r="F2426" s="26">
        <f t="shared" si="1"/>
        <v>2006</v>
      </c>
      <c r="G2426" s="26">
        <f>VLOOKUP(INDIRECT(CHAR(39)&amp;$A2426&amp;CHAR(39)&amp;"!r2c"&amp;$C2426,0),variables,2,0)</f>
        <v>10991</v>
      </c>
      <c r="H2426" s="29">
        <f t="array" ref="H2426">IF(AND(G2426&gt;=10861,G2426&lt;=10863),TEXT(INDIRECT(CHAR(39)&amp;$A2426&amp;CHAR(39)&amp;"!r"&amp;$B2426&amp;"c"&amp;$C2426,0),"dd-mmm-yyyy"),(INDIRECT(CHAR(39)&amp;$A2426&amp;CHAR(39)&amp;"!r"&amp;$B2426&amp;"c"&amp;$C2426,0)))</f>
        <v>22412024000</v>
      </c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6"/>
      <c r="T2426" s="26"/>
      <c r="U2426" s="26"/>
      <c r="V2426" s="26"/>
      <c r="W2426" s="26"/>
      <c r="X2426" s="26"/>
      <c r="Y2426" s="26"/>
      <c r="Z2426" s="26"/>
    </row>
    <row r="2427" ht="13.5" customHeight="1">
      <c r="A2427" s="26" t="s">
        <v>820</v>
      </c>
      <c r="B2427" s="26">
        <f t="shared" si="51"/>
        <v>8</v>
      </c>
      <c r="C2427" s="26">
        <f t="shared" si="52"/>
        <v>16</v>
      </c>
      <c r="D2427" s="26"/>
      <c r="E2427" s="26">
        <f>plan_id</f>
        <v>510</v>
      </c>
      <c r="F2427" s="26">
        <f t="shared" si="1"/>
        <v>2006</v>
      </c>
      <c r="G2427" s="26">
        <f>VLOOKUP(INDIRECT(CHAR(39)&amp;$A2427&amp;CHAR(39)&amp;"!r2c"&amp;$C2427,0),variables,2,0)</f>
        <v>10992</v>
      </c>
      <c r="H2427" s="31">
        <f t="array" ref="H2427">IF(AND(G2427&gt;=10861,G2427&lt;=10863),TEXT(INDIRECT(CHAR(39)&amp;$A2427&amp;CHAR(39)&amp;"!r"&amp;$B2427&amp;"c"&amp;$C2427,0),"dd-mmm-yyyy"),(INDIRECT(CHAR(39)&amp;$A2427&amp;CHAR(39)&amp;"!r"&amp;$B2427&amp;"c"&amp;$C2427,0)))</f>
        <v>0.62</v>
      </c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  <c r="S2427" s="26"/>
      <c r="T2427" s="26"/>
      <c r="U2427" s="26"/>
      <c r="V2427" s="26"/>
      <c r="W2427" s="26"/>
      <c r="X2427" s="26"/>
      <c r="Y2427" s="26"/>
      <c r="Z2427" s="26"/>
    </row>
    <row r="2428" ht="13.5" customHeight="1">
      <c r="A2428" s="26" t="s">
        <v>820</v>
      </c>
      <c r="B2428" s="26">
        <f t="shared" si="51"/>
        <v>8</v>
      </c>
      <c r="C2428" s="26">
        <f t="shared" si="52"/>
        <v>17</v>
      </c>
      <c r="D2428" s="26"/>
      <c r="E2428" s="26">
        <f>plan_id</f>
        <v>510</v>
      </c>
      <c r="F2428" s="26">
        <f t="shared" si="1"/>
        <v>2006</v>
      </c>
      <c r="G2428" s="26">
        <f>VLOOKUP(INDIRECT(CHAR(39)&amp;$A2428&amp;CHAR(39)&amp;"!r2c"&amp;$C2428,0),variables,2,0)</f>
        <v>10993</v>
      </c>
      <c r="H2428" s="29">
        <f t="array" ref="H2428">IF(AND(G2428&gt;=10861,G2428&lt;=10863),TEXT(INDIRECT(CHAR(39)&amp;$A2428&amp;CHAR(39)&amp;"!r"&amp;$B2428&amp;"c"&amp;$C2428,0),"dd-mmm-yyyy"),(INDIRECT(CHAR(39)&amp;$A2428&amp;CHAR(39)&amp;"!r"&amp;$B2428&amp;"c"&amp;$C2428,0)))</f>
        <v>7765752000</v>
      </c>
      <c r="I2428" s="26"/>
      <c r="J2428" s="26"/>
      <c r="K2428" s="26"/>
      <c r="L2428" s="26"/>
      <c r="M2428" s="26"/>
      <c r="N2428" s="26"/>
      <c r="O2428" s="26"/>
      <c r="P2428" s="26"/>
      <c r="Q2428" s="26"/>
      <c r="R2428" s="26"/>
      <c r="S2428" s="26"/>
      <c r="T2428" s="26"/>
      <c r="U2428" s="26"/>
      <c r="V2428" s="26"/>
      <c r="W2428" s="26"/>
      <c r="X2428" s="26"/>
      <c r="Y2428" s="26"/>
      <c r="Z2428" s="26"/>
    </row>
    <row r="2429" ht="13.5" customHeight="1">
      <c r="A2429" s="26" t="s">
        <v>820</v>
      </c>
      <c r="B2429" s="26">
        <f t="shared" si="51"/>
        <v>8</v>
      </c>
      <c r="C2429" s="26">
        <f t="shared" si="52"/>
        <v>18</v>
      </c>
      <c r="D2429" s="26"/>
      <c r="E2429" s="26">
        <f>plan_id</f>
        <v>510</v>
      </c>
      <c r="F2429" s="26">
        <f t="shared" si="1"/>
        <v>2006</v>
      </c>
      <c r="G2429" s="26">
        <f>VLOOKUP(INDIRECT(CHAR(39)&amp;$A2429&amp;CHAR(39)&amp;"!r2c"&amp;$C2429,0),variables,2,0)</f>
        <v>11005</v>
      </c>
      <c r="H2429" s="31" t="str">
        <f t="array" ref="H2429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6"/>
      <c r="T2429" s="26"/>
      <c r="U2429" s="26"/>
      <c r="V2429" s="26"/>
      <c r="W2429" s="26"/>
      <c r="X2429" s="26"/>
      <c r="Y2429" s="26"/>
      <c r="Z2429" s="26"/>
    </row>
    <row r="2430" ht="13.5" customHeight="1">
      <c r="A2430" s="26" t="s">
        <v>820</v>
      </c>
      <c r="B2430" s="26">
        <f t="shared" si="51"/>
        <v>8</v>
      </c>
      <c r="C2430" s="26">
        <f t="shared" si="52"/>
        <v>19</v>
      </c>
      <c r="D2430" s="26"/>
      <c r="E2430" s="26">
        <f>plan_id</f>
        <v>510</v>
      </c>
      <c r="F2430" s="26">
        <f t="shared" si="1"/>
        <v>2006</v>
      </c>
      <c r="G2430" s="26">
        <f>VLOOKUP(INDIRECT(CHAR(39)&amp;$A2430&amp;CHAR(39)&amp;"!r2c"&amp;$C2430,0),variables,2,0)</f>
        <v>10988</v>
      </c>
      <c r="H2430" s="31">
        <f t="array" ref="H2430">IF(AND(G2430&gt;=10861,G2430&lt;=10863),TEXT(INDIRECT(CHAR(39)&amp;$A2430&amp;CHAR(39)&amp;"!r"&amp;$B2430&amp;"c"&amp;$C2430,0),"dd-mmm-yyyy"),(INDIRECT(CHAR(39)&amp;$A2430&amp;CHAR(39)&amp;"!r"&amp;$B2430&amp;"c"&amp;$C2430,0)))</f>
        <v>0.2162731954</v>
      </c>
      <c r="I2430" s="26"/>
      <c r="J2430" s="26"/>
      <c r="K2430" s="26"/>
      <c r="L2430" s="26"/>
      <c r="M2430" s="26"/>
      <c r="N2430" s="26"/>
      <c r="O2430" s="26"/>
      <c r="P2430" s="26"/>
      <c r="Q2430" s="26"/>
      <c r="R2430" s="26"/>
      <c r="S2430" s="26"/>
      <c r="T2430" s="26"/>
      <c r="U2430" s="26"/>
      <c r="V2430" s="26"/>
      <c r="W2430" s="26"/>
      <c r="X2430" s="26"/>
      <c r="Y2430" s="26"/>
      <c r="Z2430" s="26"/>
    </row>
    <row r="2431" ht="13.5" customHeight="1">
      <c r="A2431" s="26" t="s">
        <v>820</v>
      </c>
      <c r="B2431" s="26">
        <f t="shared" si="51"/>
        <v>8</v>
      </c>
      <c r="C2431" s="26">
        <f t="shared" si="52"/>
        <v>20</v>
      </c>
      <c r="D2431" s="26"/>
      <c r="E2431" s="26">
        <f>plan_id</f>
        <v>510</v>
      </c>
      <c r="F2431" s="26">
        <f t="shared" si="1"/>
        <v>2006</v>
      </c>
      <c r="G2431" s="26">
        <f>VLOOKUP(INDIRECT(CHAR(39)&amp;$A2431&amp;CHAR(39)&amp;"!r2c"&amp;$C2431,0),variables,2,0)</f>
        <v>10996</v>
      </c>
      <c r="H2431" s="29">
        <f t="array" ref="H2431">IF(AND(G2431&gt;=10861,G2431&lt;=10863),TEXT(INDIRECT(CHAR(39)&amp;$A2431&amp;CHAR(39)&amp;"!r"&amp;$B2431&amp;"c"&amp;$C2431,0),"dd-mmm-yyyy"),(INDIRECT(CHAR(39)&amp;$A2431&amp;CHAR(39)&amp;"!r"&amp;$B2431&amp;"c"&amp;$C2431,0)))</f>
        <v>36584889427</v>
      </c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  <c r="S2431" s="26"/>
      <c r="T2431" s="26"/>
      <c r="U2431" s="26"/>
      <c r="V2431" s="26"/>
      <c r="W2431" s="26"/>
      <c r="X2431" s="26"/>
      <c r="Y2431" s="26"/>
      <c r="Z2431" s="26"/>
    </row>
    <row r="2432" ht="13.5" customHeight="1">
      <c r="A2432" s="26" t="s">
        <v>820</v>
      </c>
      <c r="B2432" s="26">
        <f t="shared" si="51"/>
        <v>8</v>
      </c>
      <c r="C2432" s="26">
        <f t="shared" si="52"/>
        <v>21</v>
      </c>
      <c r="D2432" s="26"/>
      <c r="E2432" s="26">
        <f>plan_id</f>
        <v>510</v>
      </c>
      <c r="F2432" s="26">
        <f t="shared" si="1"/>
        <v>2006</v>
      </c>
      <c r="G2432" s="26">
        <f>VLOOKUP(INDIRECT(CHAR(39)&amp;$A2432&amp;CHAR(39)&amp;"!r2c"&amp;$C2432,0),variables,2,0)</f>
        <v>10997</v>
      </c>
      <c r="H2432" s="31">
        <f t="array" ref="H2432">IF(AND(G2432&gt;=10861,G2432&lt;=10863),TEXT(INDIRECT(CHAR(39)&amp;$A2432&amp;CHAR(39)&amp;"!r"&amp;$B2432&amp;"c"&amp;$C2432,0),"dd-mmm-yyyy"),(INDIRECT(CHAR(39)&amp;$A2432&amp;CHAR(39)&amp;"!r"&amp;$B2432&amp;"c"&amp;$C2432,0)))</f>
        <v>0.6201153173</v>
      </c>
      <c r="I2432" s="26"/>
      <c r="J2432" s="26"/>
      <c r="K2432" s="26"/>
      <c r="L2432" s="26"/>
      <c r="M2432" s="26"/>
      <c r="N2432" s="26"/>
      <c r="O2432" s="26"/>
      <c r="P2432" s="26"/>
      <c r="Q2432" s="26"/>
      <c r="R2432" s="26"/>
      <c r="S2432" s="26"/>
      <c r="T2432" s="26"/>
      <c r="U2432" s="26"/>
      <c r="V2432" s="26"/>
      <c r="W2432" s="26"/>
      <c r="X2432" s="26"/>
      <c r="Y2432" s="26"/>
      <c r="Z2432" s="26"/>
    </row>
    <row r="2433" ht="13.5" customHeight="1">
      <c r="A2433" s="26" t="s">
        <v>820</v>
      </c>
      <c r="B2433" s="26">
        <f t="shared" si="51"/>
        <v>8</v>
      </c>
      <c r="C2433" s="26">
        <f t="shared" si="52"/>
        <v>22</v>
      </c>
      <c r="D2433" s="26"/>
      <c r="E2433" s="26">
        <f>plan_id</f>
        <v>510</v>
      </c>
      <c r="F2433" s="26">
        <f t="shared" si="1"/>
        <v>2006</v>
      </c>
      <c r="G2433" s="26">
        <f>VLOOKUP(INDIRECT(CHAR(39)&amp;$A2433&amp;CHAR(39)&amp;"!r2c"&amp;$C2433,0),variables,2,0)</f>
        <v>10980</v>
      </c>
      <c r="H2433" s="31" t="str">
        <f t="array" ref="H2433">IF(AND(G2433&gt;=10861,G2433&lt;=10863),TEXT(INDIRECT(CHAR(39)&amp;$A2433&amp;CHAR(39)&amp;"!r"&amp;$B2433&amp;"c"&amp;$C2433,0),"dd-mmm-yyyy"),(INDIRECT(CHAR(39)&amp;$A2433&amp;CHAR(39)&amp;"!r"&amp;$B2433&amp;"c"&amp;$C2433,0)))</f>
        <v/>
      </c>
      <c r="I2433" s="26"/>
      <c r="J2433" s="26"/>
      <c r="K2433" s="26"/>
      <c r="L2433" s="26"/>
      <c r="M2433" s="26"/>
      <c r="N2433" s="26"/>
      <c r="O2433" s="26"/>
      <c r="P2433" s="26"/>
      <c r="Q2433" s="26"/>
      <c r="R2433" s="26"/>
      <c r="S2433" s="26"/>
      <c r="T2433" s="26"/>
      <c r="U2433" s="26"/>
      <c r="V2433" s="26"/>
      <c r="W2433" s="26"/>
      <c r="X2433" s="26"/>
      <c r="Y2433" s="26"/>
      <c r="Z2433" s="26"/>
    </row>
    <row r="2434" ht="13.5" customHeight="1">
      <c r="A2434" s="26" t="s">
        <v>820</v>
      </c>
      <c r="B2434" s="26">
        <f t="shared" si="51"/>
        <v>8</v>
      </c>
      <c r="C2434" s="26">
        <f t="shared" si="52"/>
        <v>23</v>
      </c>
      <c r="D2434" s="26"/>
      <c r="E2434" s="26">
        <f>plan_id</f>
        <v>510</v>
      </c>
      <c r="F2434" s="26">
        <f t="shared" si="1"/>
        <v>2006</v>
      </c>
      <c r="G2434" s="26">
        <f>VLOOKUP(INDIRECT(CHAR(39)&amp;$A2434&amp;CHAR(39)&amp;"!r2c"&amp;$C2434,0),variables,2,0)</f>
        <v>10981</v>
      </c>
      <c r="H2434" s="31" t="str">
        <f t="array" ref="H2434">IF(AND(G2434&gt;=10861,G2434&lt;=10863),TEXT(INDIRECT(CHAR(39)&amp;$A2434&amp;CHAR(39)&amp;"!r"&amp;$B2434&amp;"c"&amp;$C2434,0),"dd-mmm-yyyy"),(INDIRECT(CHAR(39)&amp;$A2434&amp;CHAR(39)&amp;"!r"&amp;$B2434&amp;"c"&amp;$C2434,0)))</f>
        <v/>
      </c>
      <c r="I2434" s="26"/>
      <c r="J2434" s="26"/>
      <c r="K2434" s="26"/>
      <c r="L2434" s="26"/>
      <c r="M2434" s="26"/>
      <c r="N2434" s="26"/>
      <c r="O2434" s="26"/>
      <c r="P2434" s="26"/>
      <c r="Q2434" s="26"/>
      <c r="R2434" s="26"/>
      <c r="S2434" s="26"/>
      <c r="T2434" s="26"/>
      <c r="U2434" s="26"/>
      <c r="V2434" s="26"/>
      <c r="W2434" s="26"/>
      <c r="X2434" s="26"/>
      <c r="Y2434" s="26"/>
      <c r="Z2434" s="26"/>
    </row>
    <row r="2435" ht="13.5" customHeight="1">
      <c r="A2435" s="26" t="s">
        <v>820</v>
      </c>
      <c r="B2435" s="26">
        <f t="shared" si="51"/>
        <v>8</v>
      </c>
      <c r="C2435" s="26">
        <f t="shared" si="52"/>
        <v>24</v>
      </c>
      <c r="D2435" s="26"/>
      <c r="E2435" s="26">
        <f>plan_id</f>
        <v>510</v>
      </c>
      <c r="F2435" s="26">
        <f t="shared" si="1"/>
        <v>2006</v>
      </c>
      <c r="G2435" s="26">
        <f>VLOOKUP(INDIRECT(CHAR(39)&amp;$A2435&amp;CHAR(39)&amp;"!r2c"&amp;$C2435,0),variables,2,0)</f>
        <v>10998</v>
      </c>
      <c r="H2435" s="29">
        <f t="array" ref="H2435">IF(AND(G2435&gt;=10861,G2435&lt;=10863),TEXT(INDIRECT(CHAR(39)&amp;$A2435&amp;CHAR(39)&amp;"!r"&amp;$B2435&amp;"c"&amp;$C2435,0),"dd-mmm-yyyy"),(INDIRECT(CHAR(39)&amp;$A2435&amp;CHAR(39)&amp;"!r"&amp;$B2435&amp;"c"&amp;$C2435,0)))</f>
        <v>422213000</v>
      </c>
      <c r="I2435" s="26"/>
      <c r="J2435" s="26"/>
      <c r="K2435" s="26"/>
      <c r="L2435" s="26"/>
      <c r="M2435" s="26"/>
      <c r="N2435" s="26"/>
      <c r="O2435" s="26"/>
      <c r="P2435" s="26"/>
      <c r="Q2435" s="26"/>
      <c r="R2435" s="26"/>
      <c r="S2435" s="26"/>
      <c r="T2435" s="26"/>
      <c r="U2435" s="26"/>
      <c r="V2435" s="26"/>
      <c r="W2435" s="26"/>
      <c r="X2435" s="26"/>
      <c r="Y2435" s="26"/>
      <c r="Z2435" s="26"/>
    </row>
    <row r="2436" ht="13.5" customHeight="1">
      <c r="A2436" s="26" t="s">
        <v>820</v>
      </c>
      <c r="B2436" s="26">
        <f t="shared" si="51"/>
        <v>8</v>
      </c>
      <c r="C2436" s="26">
        <f t="shared" si="52"/>
        <v>25</v>
      </c>
      <c r="D2436" s="26"/>
      <c r="E2436" s="26">
        <f>plan_id</f>
        <v>510</v>
      </c>
      <c r="F2436" s="26">
        <f t="shared" si="1"/>
        <v>2006</v>
      </c>
      <c r="G2436" s="26">
        <f>VLOOKUP(INDIRECT(CHAR(39)&amp;$A2436&amp;CHAR(39)&amp;"!r2c"&amp;$C2436,0),variables,2,0)</f>
        <v>10999</v>
      </c>
      <c r="H2436" s="29">
        <f t="array" ref="H2436">IF(AND(G2436&gt;=10861,G2436&lt;=10863),TEXT(INDIRECT(CHAR(39)&amp;$A2436&amp;CHAR(39)&amp;"!r"&amp;$B2436&amp;"c"&amp;$C2436,0),"dd-mmm-yyyy"),(INDIRECT(CHAR(39)&amp;$A2436&amp;CHAR(39)&amp;"!r"&amp;$B2436&amp;"c"&amp;$C2436,0)))</f>
        <v>2877230697</v>
      </c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  <c r="S2436" s="26"/>
      <c r="T2436" s="26"/>
      <c r="U2436" s="26"/>
      <c r="V2436" s="26"/>
      <c r="W2436" s="26"/>
      <c r="X2436" s="26"/>
      <c r="Y2436" s="26"/>
      <c r="Z2436" s="26"/>
    </row>
    <row r="2437" ht="13.5" customHeight="1">
      <c r="A2437" s="26" t="s">
        <v>820</v>
      </c>
      <c r="B2437" s="26">
        <f t="shared" si="51"/>
        <v>8</v>
      </c>
      <c r="C2437" s="26">
        <f t="shared" si="52"/>
        <v>26</v>
      </c>
      <c r="D2437" s="26"/>
      <c r="E2437" s="26">
        <f>plan_id</f>
        <v>510</v>
      </c>
      <c r="F2437" s="26">
        <f t="shared" si="1"/>
        <v>2006</v>
      </c>
      <c r="G2437" s="26">
        <f>VLOOKUP(INDIRECT(CHAR(39)&amp;$A2437&amp;CHAR(39)&amp;"!r2c"&amp;$C2437,0),variables,2,0)</f>
        <v>11000</v>
      </c>
      <c r="H2437" s="29">
        <f t="array" ref="H2437">IF(AND(G2437&gt;=10861,G2437&lt;=10863),TEXT(INDIRECT(CHAR(39)&amp;$A2437&amp;CHAR(39)&amp;"!r"&amp;$B2437&amp;"c"&amp;$C2437,0),"dd-mmm-yyyy"),(INDIRECT(CHAR(39)&amp;$A2437&amp;CHAR(39)&amp;"!r"&amp;$B2437&amp;"c"&amp;$C2437,0)))</f>
        <v>57967063</v>
      </c>
      <c r="I2437" s="26"/>
      <c r="J2437" s="26"/>
      <c r="K2437" s="26"/>
      <c r="L2437" s="26"/>
      <c r="M2437" s="26"/>
      <c r="N2437" s="26"/>
      <c r="O2437" s="26"/>
      <c r="P2437" s="26"/>
      <c r="Q2437" s="26"/>
      <c r="R2437" s="26"/>
      <c r="S2437" s="26"/>
      <c r="T2437" s="26"/>
      <c r="U2437" s="26"/>
      <c r="V2437" s="26"/>
      <c r="W2437" s="26"/>
      <c r="X2437" s="26"/>
      <c r="Y2437" s="26"/>
      <c r="Z2437" s="26"/>
    </row>
    <row r="2438" ht="13.5" customHeight="1">
      <c r="A2438" s="26" t="s">
        <v>820</v>
      </c>
      <c r="B2438" s="26">
        <f t="shared" si="51"/>
        <v>8</v>
      </c>
      <c r="C2438" s="26">
        <f t="shared" si="52"/>
        <v>27</v>
      </c>
      <c r="D2438" s="26"/>
      <c r="E2438" s="26">
        <f>plan_id</f>
        <v>510</v>
      </c>
      <c r="F2438" s="26">
        <f t="shared" si="1"/>
        <v>2006</v>
      </c>
      <c r="G2438" s="26">
        <f>VLOOKUP(INDIRECT(CHAR(39)&amp;$A2438&amp;CHAR(39)&amp;"!r2c"&amp;$C2438,0),variables,2,0)</f>
        <v>11001</v>
      </c>
      <c r="H2438" s="29">
        <f t="array" ref="H2438">IF(AND(G2438&gt;=10861,G2438&lt;=10863),TEXT(INDIRECT(CHAR(39)&amp;$A2438&amp;CHAR(39)&amp;"!r"&amp;$B2438&amp;"c"&amp;$C2438,0),"dd-mmm-yyyy"),(INDIRECT(CHAR(39)&amp;$A2438&amp;CHAR(39)&amp;"!r"&amp;$B2438&amp;"c"&amp;$C2438,0)))</f>
        <v>15303370</v>
      </c>
      <c r="I2438" s="26"/>
      <c r="J2438" s="26"/>
      <c r="K2438" s="26"/>
      <c r="L2438" s="26"/>
      <c r="M2438" s="26"/>
      <c r="N2438" s="26"/>
      <c r="O2438" s="26"/>
      <c r="P2438" s="26"/>
      <c r="Q2438" s="26"/>
      <c r="R2438" s="26"/>
      <c r="S2438" s="26"/>
      <c r="T2438" s="26"/>
      <c r="U2438" s="26"/>
      <c r="V2438" s="26"/>
      <c r="W2438" s="26"/>
      <c r="X2438" s="26"/>
      <c r="Y2438" s="26"/>
      <c r="Z2438" s="26"/>
    </row>
    <row r="2439" ht="13.5" customHeight="1">
      <c r="A2439" s="26" t="s">
        <v>820</v>
      </c>
      <c r="B2439" s="26">
        <f t="shared" si="51"/>
        <v>8</v>
      </c>
      <c r="C2439" s="26">
        <f t="shared" si="52"/>
        <v>28</v>
      </c>
      <c r="D2439" s="26"/>
      <c r="E2439" s="26">
        <f>plan_id</f>
        <v>510</v>
      </c>
      <c r="F2439" s="26">
        <f t="shared" si="1"/>
        <v>2006</v>
      </c>
      <c r="G2439" s="26">
        <f>VLOOKUP(INDIRECT(CHAR(39)&amp;$A2439&amp;CHAR(39)&amp;"!r2c"&amp;$C2439,0),variables,2,0)</f>
        <v>11002</v>
      </c>
      <c r="H2439" s="29" t="str">
        <f t="array" ref="H2439">IF(AND(G2439&gt;=10861,G2439&lt;=10863),TEXT(INDIRECT(CHAR(39)&amp;$A2439&amp;CHAR(39)&amp;"!r"&amp;$B2439&amp;"c"&amp;$C2439,0),"dd-mmm-yyyy"),(INDIRECT(CHAR(39)&amp;$A2439&amp;CHAR(39)&amp;"!r"&amp;$B2439&amp;"c"&amp;$C2439,0)))</f>
        <v/>
      </c>
      <c r="I2439" s="26"/>
      <c r="J2439" s="26"/>
      <c r="K2439" s="26"/>
      <c r="L2439" s="26"/>
      <c r="M2439" s="26"/>
      <c r="N2439" s="26"/>
      <c r="O2439" s="26"/>
      <c r="P2439" s="26"/>
      <c r="Q2439" s="26"/>
      <c r="R2439" s="26"/>
      <c r="S2439" s="26"/>
      <c r="T2439" s="26"/>
      <c r="U2439" s="26"/>
      <c r="V2439" s="26"/>
      <c r="W2439" s="26"/>
      <c r="X2439" s="26"/>
      <c r="Y2439" s="26"/>
      <c r="Z2439" s="26"/>
    </row>
    <row r="2440" ht="13.5" customHeight="1">
      <c r="A2440" s="26" t="s">
        <v>820</v>
      </c>
      <c r="B2440" s="26">
        <f t="shared" si="51"/>
        <v>8</v>
      </c>
      <c r="C2440" s="26">
        <f t="shared" si="52"/>
        <v>29</v>
      </c>
      <c r="D2440" s="26"/>
      <c r="E2440" s="26">
        <f>plan_id</f>
        <v>510</v>
      </c>
      <c r="F2440" s="26">
        <f t="shared" si="1"/>
        <v>2006</v>
      </c>
      <c r="G2440" s="26">
        <f>VLOOKUP(INDIRECT(CHAR(39)&amp;$A2440&amp;CHAR(39)&amp;"!r2c"&amp;$C2440,0),variables,2,0)</f>
        <v>11003</v>
      </c>
      <c r="H2440" s="29">
        <f t="array" ref="H2440">IF(AND(G2440&gt;=10861,G2440&lt;=10863),TEXT(INDIRECT(CHAR(39)&amp;$A2440&amp;CHAR(39)&amp;"!r"&amp;$B2440&amp;"c"&amp;$C2440,0),"dd-mmm-yyyy"),(INDIRECT(CHAR(39)&amp;$A2440&amp;CHAR(39)&amp;"!r"&amp;$B2440&amp;"c"&amp;$C2440,0)))</f>
        <v>2950501130</v>
      </c>
      <c r="I2440" s="26"/>
      <c r="J2440" s="26"/>
      <c r="K2440" s="26"/>
      <c r="L2440" s="26"/>
      <c r="M2440" s="26"/>
      <c r="N2440" s="26"/>
      <c r="O2440" s="26"/>
      <c r="P2440" s="26"/>
      <c r="Q2440" s="26"/>
      <c r="R2440" s="26"/>
      <c r="S2440" s="26"/>
      <c r="T2440" s="26"/>
      <c r="U2440" s="26"/>
      <c r="V2440" s="26"/>
      <c r="W2440" s="26"/>
      <c r="X2440" s="26"/>
      <c r="Y2440" s="26"/>
      <c r="Z2440" s="26"/>
    </row>
    <row r="2441" ht="13.5" customHeight="1">
      <c r="A2441" s="26" t="s">
        <v>820</v>
      </c>
      <c r="B2441" s="26">
        <f t="shared" si="51"/>
        <v>9</v>
      </c>
      <c r="C2441" s="26">
        <f t="shared" si="52"/>
        <v>3</v>
      </c>
      <c r="D2441" s="26"/>
      <c r="E2441" s="26">
        <f>plan_id</f>
        <v>510</v>
      </c>
      <c r="F2441" s="26">
        <f t="shared" si="1"/>
        <v>2007</v>
      </c>
      <c r="G2441" s="26">
        <f>VLOOKUP(INDIRECT(CHAR(39)&amp;$A2441&amp;CHAR(39)&amp;"!r2c"&amp;$C2441,0),variables,2,0)</f>
        <v>10982</v>
      </c>
      <c r="H2441" s="28" t="str">
        <f t="array" ref="H244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26"/>
      <c r="J2441" s="26"/>
      <c r="K2441" s="26"/>
      <c r="L2441" s="26"/>
      <c r="M2441" s="26"/>
      <c r="N2441" s="26"/>
      <c r="O2441" s="26"/>
      <c r="P2441" s="26"/>
      <c r="Q2441" s="26"/>
      <c r="R2441" s="26"/>
      <c r="S2441" s="26"/>
      <c r="T2441" s="26"/>
      <c r="U2441" s="26"/>
      <c r="V2441" s="26"/>
      <c r="W2441" s="26"/>
      <c r="X2441" s="26"/>
      <c r="Y2441" s="26"/>
      <c r="Z2441" s="26"/>
    </row>
    <row r="2442" ht="13.5" customHeight="1">
      <c r="A2442" s="26" t="s">
        <v>820</v>
      </c>
      <c r="B2442" s="26">
        <f t="shared" si="51"/>
        <v>9</v>
      </c>
      <c r="C2442" s="26">
        <f t="shared" si="52"/>
        <v>4</v>
      </c>
      <c r="D2442" s="26"/>
      <c r="E2442" s="26">
        <f>plan_id</f>
        <v>510</v>
      </c>
      <c r="F2442" s="26">
        <f t="shared" si="1"/>
        <v>2007</v>
      </c>
      <c r="G2442" s="26">
        <f>VLOOKUP(INDIRECT(CHAR(39)&amp;$A2442&amp;CHAR(39)&amp;"!r2c"&amp;$C2442,0),variables,2,0)</f>
        <v>10984</v>
      </c>
      <c r="H2442" s="29">
        <f t="array" ref="H2442">IF(AND(G2442&gt;=10861,G2442&lt;=10863),TEXT(INDIRECT(CHAR(39)&amp;$A2442&amp;CHAR(39)&amp;"!r"&amp;$B2442&amp;"c"&amp;$C2442,0),"dd-mmm-yyyy"),(INDIRECT(CHAR(39)&amp;$A2442&amp;CHAR(39)&amp;"!r"&amp;$B2442&amp;"c"&amp;$C2442,0)))</f>
        <v>2052396000</v>
      </c>
      <c r="I2442" s="26"/>
      <c r="J2442" s="26"/>
      <c r="K2442" s="26"/>
      <c r="L2442" s="26"/>
      <c r="M2442" s="26"/>
      <c r="N2442" s="26"/>
      <c r="O2442" s="26"/>
      <c r="P2442" s="26"/>
      <c r="Q2442" s="26"/>
      <c r="R2442" s="26"/>
      <c r="S2442" s="26"/>
      <c r="T2442" s="26"/>
      <c r="U2442" s="26"/>
      <c r="V2442" s="26"/>
      <c r="W2442" s="26"/>
      <c r="X2442" s="26"/>
      <c r="Y2442" s="26"/>
      <c r="Z2442" s="26"/>
    </row>
    <row r="2443" ht="13.5" customHeight="1">
      <c r="A2443" s="26" t="s">
        <v>820</v>
      </c>
      <c r="B2443" s="26">
        <f t="shared" si="51"/>
        <v>9</v>
      </c>
      <c r="C2443" s="26">
        <f t="shared" si="52"/>
        <v>5</v>
      </c>
      <c r="D2443" s="26"/>
      <c r="E2443" s="26">
        <f>plan_id</f>
        <v>510</v>
      </c>
      <c r="F2443" s="26">
        <f t="shared" si="1"/>
        <v>2007</v>
      </c>
      <c r="G2443" s="26">
        <f>VLOOKUP(INDIRECT(CHAR(39)&amp;$A2443&amp;CHAR(39)&amp;"!r2c"&amp;$C2443,0),variables,2,0)</f>
        <v>10985</v>
      </c>
      <c r="H2443" s="29">
        <f t="array" ref="H2443">IF(AND(G2443&gt;=10861,G2443&lt;=10863),TEXT(INDIRECT(CHAR(39)&amp;$A2443&amp;CHAR(39)&amp;"!r"&amp;$B2443&amp;"c"&amp;$C2443,0),"dd-mmm-yyyy"),(INDIRECT(CHAR(39)&amp;$A2443&amp;CHAR(39)&amp;"!r"&amp;$B2443&amp;"c"&amp;$C2443,0)))</f>
        <v>816853608</v>
      </c>
      <c r="I2443" s="26"/>
      <c r="J2443" s="26"/>
      <c r="K2443" s="26"/>
      <c r="L2443" s="26"/>
      <c r="M2443" s="26"/>
      <c r="N2443" s="26"/>
      <c r="O2443" s="26"/>
      <c r="P2443" s="26"/>
      <c r="Q2443" s="26"/>
      <c r="R2443" s="26"/>
      <c r="S2443" s="26"/>
      <c r="T2443" s="26"/>
      <c r="U2443" s="26"/>
      <c r="V2443" s="26"/>
      <c r="W2443" s="26"/>
      <c r="X2443" s="26"/>
      <c r="Y2443" s="26"/>
      <c r="Z2443" s="26"/>
    </row>
    <row r="2444" ht="13.5" customHeight="1">
      <c r="A2444" s="26" t="s">
        <v>820</v>
      </c>
      <c r="B2444" s="26">
        <f t="shared" si="51"/>
        <v>9</v>
      </c>
      <c r="C2444" s="26">
        <f t="shared" si="52"/>
        <v>6</v>
      </c>
      <c r="D2444" s="26"/>
      <c r="E2444" s="26">
        <f>plan_id</f>
        <v>510</v>
      </c>
      <c r="F2444" s="26">
        <f t="shared" si="1"/>
        <v>2007</v>
      </c>
      <c r="G2444" s="26">
        <f>VLOOKUP(INDIRECT(CHAR(39)&amp;$A2444&amp;CHAR(39)&amp;"!r2c"&amp;$C2444,0),variables,2,0)</f>
        <v>10986</v>
      </c>
      <c r="H2444" s="29">
        <f t="array" ref="H2444">IF(AND(G2444&gt;=10861,G2444&lt;=10863),TEXT(INDIRECT(CHAR(39)&amp;$A2444&amp;CHAR(39)&amp;"!r"&amp;$B2444&amp;"c"&amp;$C2444,0),"dd-mmm-yyyy"),(INDIRECT(CHAR(39)&amp;$A2444&amp;CHAR(39)&amp;"!r"&amp;$B2444&amp;"c"&amp;$C2444,0)))</f>
        <v>1235542392</v>
      </c>
      <c r="I2444" s="26"/>
      <c r="J2444" s="26"/>
      <c r="K2444" s="26"/>
      <c r="L2444" s="26"/>
      <c r="M2444" s="26"/>
      <c r="N2444" s="26"/>
      <c r="O2444" s="26"/>
      <c r="P2444" s="26"/>
      <c r="Q2444" s="26"/>
      <c r="R2444" s="26"/>
      <c r="S2444" s="26"/>
      <c r="T2444" s="26"/>
      <c r="U2444" s="26"/>
      <c r="V2444" s="26"/>
      <c r="W2444" s="26"/>
      <c r="X2444" s="26"/>
      <c r="Y2444" s="26"/>
      <c r="Z2444" s="26"/>
    </row>
    <row r="2445" ht="13.5" customHeight="1">
      <c r="A2445" s="26" t="s">
        <v>820</v>
      </c>
      <c r="B2445" s="26">
        <f t="shared" si="51"/>
        <v>9</v>
      </c>
      <c r="C2445" s="26">
        <f t="shared" si="52"/>
        <v>7</v>
      </c>
      <c r="D2445" s="26"/>
      <c r="E2445" s="26">
        <f>plan_id</f>
        <v>510</v>
      </c>
      <c r="F2445" s="26">
        <f t="shared" si="1"/>
        <v>2007</v>
      </c>
      <c r="G2445" s="26">
        <f>VLOOKUP(INDIRECT(CHAR(39)&amp;$A2445&amp;CHAR(39)&amp;"!r2c"&amp;$C2445,0),variables,2,0)</f>
        <v>10974</v>
      </c>
      <c r="H2445" s="28" t="str">
        <f t="array" ref="H2445">IF(AND(G2445&gt;=10861,G2445&lt;=10863),TEXT(INDIRECT(CHAR(39)&amp;$A2445&amp;CHAR(39)&amp;"!r"&amp;$B2445&amp;"c"&amp;$C2445,0),"dd-mmm-yyyy"),(INDIRECT(CHAR(39)&amp;$A2445&amp;CHAR(39)&amp;"!r"&amp;$B2445&amp;"c"&amp;$C2445,0)))</f>
        <v>PUC</v>
      </c>
      <c r="I2445" s="26"/>
      <c r="J2445" s="26"/>
      <c r="K2445" s="26"/>
      <c r="L2445" s="26"/>
      <c r="M2445" s="26"/>
      <c r="N2445" s="26"/>
      <c r="O2445" s="26"/>
      <c r="P2445" s="26"/>
      <c r="Q2445" s="26"/>
      <c r="R2445" s="26"/>
      <c r="S2445" s="26"/>
      <c r="T2445" s="26"/>
      <c r="U2445" s="26"/>
      <c r="V2445" s="26"/>
      <c r="W2445" s="26"/>
      <c r="X2445" s="26"/>
      <c r="Y2445" s="26"/>
      <c r="Z2445" s="26"/>
    </row>
    <row r="2446" ht="13.5" customHeight="1">
      <c r="A2446" s="26" t="s">
        <v>820</v>
      </c>
      <c r="B2446" s="26">
        <f t="shared" si="51"/>
        <v>9</v>
      </c>
      <c r="C2446" s="26">
        <f t="shared" si="52"/>
        <v>8</v>
      </c>
      <c r="D2446" s="26"/>
      <c r="E2446" s="26">
        <f>plan_id</f>
        <v>510</v>
      </c>
      <c r="F2446" s="26">
        <f t="shared" si="1"/>
        <v>2007</v>
      </c>
      <c r="G2446" s="26">
        <f>VLOOKUP(INDIRECT(CHAR(39)&amp;$A2446&amp;CHAR(39)&amp;"!r2c"&amp;$C2446,0),variables,2,0)</f>
        <v>10987</v>
      </c>
      <c r="H2446" s="31">
        <f t="array" ref="H2446">IF(AND(G2446&gt;=10861,G2446&lt;=10863),TEXT(INDIRECT(CHAR(39)&amp;$A2446&amp;CHAR(39)&amp;"!r"&amp;$B2446&amp;"c"&amp;$C2446,0),"dd-mmm-yyyy"),(INDIRECT(CHAR(39)&amp;$A2446&amp;CHAR(39)&amp;"!r"&amp;$B2446&amp;"c"&amp;$C2446,0)))</f>
        <v>0.398</v>
      </c>
      <c r="I2446" s="26"/>
      <c r="J2446" s="26"/>
      <c r="K2446" s="26"/>
      <c r="L2446" s="26"/>
      <c r="M2446" s="26"/>
      <c r="N2446" s="26"/>
      <c r="O2446" s="26"/>
      <c r="P2446" s="26"/>
      <c r="Q2446" s="26"/>
      <c r="R2446" s="26"/>
      <c r="S2446" s="26"/>
      <c r="T2446" s="26"/>
      <c r="U2446" s="26"/>
      <c r="V2446" s="26"/>
      <c r="W2446" s="26"/>
      <c r="X2446" s="26"/>
      <c r="Y2446" s="26"/>
      <c r="Z2446" s="26"/>
    </row>
    <row r="2447" ht="13.5" customHeight="1">
      <c r="A2447" s="26" t="s">
        <v>820</v>
      </c>
      <c r="B2447" s="26">
        <f t="shared" si="51"/>
        <v>9</v>
      </c>
      <c r="C2447" s="26">
        <f t="shared" si="52"/>
        <v>9</v>
      </c>
      <c r="D2447" s="26"/>
      <c r="E2447" s="26">
        <f>plan_id</f>
        <v>510</v>
      </c>
      <c r="F2447" s="26">
        <f t="shared" si="1"/>
        <v>2007</v>
      </c>
      <c r="G2447" s="26">
        <f>VLOOKUP(INDIRECT(CHAR(39)&amp;$A2447&amp;CHAR(39)&amp;"!r2c"&amp;$C2447,0),variables,2,0)</f>
        <v>10885</v>
      </c>
      <c r="H2447" s="28" t="str">
        <f t="array" ref="H2447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26"/>
      <c r="J2447" s="26"/>
      <c r="K2447" s="26"/>
      <c r="L2447" s="26"/>
      <c r="M2447" s="26"/>
      <c r="N2447" s="26"/>
      <c r="O2447" s="26"/>
      <c r="P2447" s="26"/>
      <c r="Q2447" s="26"/>
      <c r="R2447" s="26"/>
      <c r="S2447" s="26"/>
      <c r="T2447" s="26"/>
      <c r="U2447" s="26"/>
      <c r="V2447" s="26"/>
      <c r="W2447" s="26"/>
      <c r="X2447" s="26"/>
      <c r="Y2447" s="26"/>
      <c r="Z2447" s="26"/>
    </row>
    <row r="2448" ht="13.5" customHeight="1">
      <c r="A2448" s="26" t="s">
        <v>820</v>
      </c>
      <c r="B2448" s="26">
        <f t="shared" si="51"/>
        <v>9</v>
      </c>
      <c r="C2448" s="26">
        <f t="shared" si="52"/>
        <v>10</v>
      </c>
      <c r="D2448" s="26"/>
      <c r="E2448" s="26">
        <f>plan_id</f>
        <v>510</v>
      </c>
      <c r="F2448" s="26">
        <f t="shared" si="1"/>
        <v>2007</v>
      </c>
      <c r="G2448" s="26">
        <f>VLOOKUP(INDIRECT(CHAR(39)&amp;$A2448&amp;CHAR(39)&amp;"!r2c"&amp;$C2448,0),variables,2,0)</f>
        <v>10886</v>
      </c>
      <c r="H2448" s="28" t="str">
        <f t="array" ref="H2448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26"/>
      <c r="J2448" s="26"/>
      <c r="K2448" s="26"/>
      <c r="L2448" s="26"/>
      <c r="M2448" s="26"/>
      <c r="N2448" s="26"/>
      <c r="O2448" s="26"/>
      <c r="P2448" s="26"/>
      <c r="Q2448" s="26"/>
      <c r="R2448" s="26"/>
      <c r="S2448" s="26"/>
      <c r="T2448" s="26"/>
      <c r="U2448" s="26"/>
      <c r="V2448" s="26"/>
      <c r="W2448" s="26"/>
      <c r="X2448" s="26"/>
      <c r="Y2448" s="26"/>
      <c r="Z2448" s="26"/>
    </row>
    <row r="2449" ht="13.5" customHeight="1">
      <c r="A2449" s="26" t="s">
        <v>820</v>
      </c>
      <c r="B2449" s="26">
        <f t="shared" si="51"/>
        <v>9</v>
      </c>
      <c r="C2449" s="26">
        <f t="shared" si="52"/>
        <v>11</v>
      </c>
      <c r="D2449" s="26"/>
      <c r="E2449" s="26">
        <f>plan_id</f>
        <v>510</v>
      </c>
      <c r="F2449" s="26">
        <f t="shared" si="1"/>
        <v>2007</v>
      </c>
      <c r="G2449" s="26">
        <f>VLOOKUP(INDIRECT(CHAR(39)&amp;$A2449&amp;CHAR(39)&amp;"!r2c"&amp;$C2449,0),variables,2,0)</f>
        <v>10887</v>
      </c>
      <c r="H2449" s="28" t="str">
        <f t="array" ref="H2449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26"/>
      <c r="J2449" s="26"/>
      <c r="K2449" s="26"/>
      <c r="L2449" s="26"/>
      <c r="M2449" s="26"/>
      <c r="N2449" s="26"/>
      <c r="O2449" s="26"/>
      <c r="P2449" s="26"/>
      <c r="Q2449" s="26"/>
      <c r="R2449" s="26"/>
      <c r="S2449" s="26"/>
      <c r="T2449" s="26"/>
      <c r="U2449" s="26"/>
      <c r="V2449" s="26"/>
      <c r="W2449" s="26"/>
      <c r="X2449" s="26"/>
      <c r="Y2449" s="26"/>
      <c r="Z2449" s="26"/>
    </row>
    <row r="2450" ht="13.5" customHeight="1">
      <c r="A2450" s="26" t="s">
        <v>820</v>
      </c>
      <c r="B2450" s="26">
        <f t="shared" si="51"/>
        <v>9</v>
      </c>
      <c r="C2450" s="26">
        <f t="shared" si="52"/>
        <v>12</v>
      </c>
      <c r="D2450" s="26"/>
      <c r="E2450" s="26">
        <f>plan_id</f>
        <v>510</v>
      </c>
      <c r="F2450" s="26">
        <f t="shared" si="1"/>
        <v>2007</v>
      </c>
      <c r="G2450" s="26">
        <f>VLOOKUP(INDIRECT(CHAR(39)&amp;$A2450&amp;CHAR(39)&amp;"!r2c"&amp;$C2450,0),variables,2,0)</f>
        <v>10883</v>
      </c>
      <c r="H2450" s="28" t="str">
        <f t="array" ref="H2450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26"/>
      <c r="J2450" s="26"/>
      <c r="K2450" s="26"/>
      <c r="L2450" s="26"/>
      <c r="M2450" s="26"/>
      <c r="N2450" s="26"/>
      <c r="O2450" s="26"/>
      <c r="P2450" s="26"/>
      <c r="Q2450" s="26"/>
      <c r="R2450" s="26"/>
      <c r="S2450" s="26"/>
      <c r="T2450" s="26"/>
      <c r="U2450" s="26"/>
      <c r="V2450" s="26"/>
      <c r="W2450" s="26"/>
      <c r="X2450" s="26"/>
      <c r="Y2450" s="26"/>
      <c r="Z2450" s="26"/>
    </row>
    <row r="2451" ht="13.5" customHeight="1">
      <c r="A2451" s="26" t="s">
        <v>820</v>
      </c>
      <c r="B2451" s="26">
        <f t="shared" si="51"/>
        <v>9</v>
      </c>
      <c r="C2451" s="26">
        <f t="shared" si="52"/>
        <v>13</v>
      </c>
      <c r="D2451" s="26"/>
      <c r="E2451" s="26">
        <f>plan_id</f>
        <v>510</v>
      </c>
      <c r="F2451" s="26">
        <f t="shared" si="1"/>
        <v>2007</v>
      </c>
      <c r="G2451" s="26">
        <f>VLOOKUP(INDIRECT(CHAR(39)&amp;$A2451&amp;CHAR(39)&amp;"!r2c"&amp;$C2451,0),variables,2,0)</f>
        <v>10989</v>
      </c>
      <c r="H2451" s="29">
        <f t="array" ref="H2451">IF(AND(G2451&gt;=10861,G2451&lt;=10863),TEXT(INDIRECT(CHAR(39)&amp;$A2451&amp;CHAR(39)&amp;"!r"&amp;$B2451&amp;"c"&amp;$C2451,0),"dd-mmm-yyyy"),(INDIRECT(CHAR(39)&amp;$A2451&amp;CHAR(39)&amp;"!r"&amp;$B2451&amp;"c"&amp;$C2451,0)))</f>
        <v>41909318000</v>
      </c>
      <c r="I2451" s="26"/>
      <c r="J2451" s="26"/>
      <c r="K2451" s="26"/>
      <c r="L2451" s="26"/>
      <c r="M2451" s="26"/>
      <c r="N2451" s="26"/>
      <c r="O2451" s="26"/>
      <c r="P2451" s="26"/>
      <c r="Q2451" s="26"/>
      <c r="R2451" s="26"/>
      <c r="S2451" s="26"/>
      <c r="T2451" s="26"/>
      <c r="U2451" s="26"/>
      <c r="V2451" s="26"/>
      <c r="W2451" s="26"/>
      <c r="X2451" s="26"/>
      <c r="Y2451" s="26"/>
      <c r="Z2451" s="26"/>
    </row>
    <row r="2452" ht="13.5" customHeight="1">
      <c r="A2452" s="26" t="s">
        <v>820</v>
      </c>
      <c r="B2452" s="26">
        <f t="shared" si="51"/>
        <v>9</v>
      </c>
      <c r="C2452" s="26">
        <f t="shared" si="52"/>
        <v>14</v>
      </c>
      <c r="D2452" s="26"/>
      <c r="E2452" s="26">
        <f>plan_id</f>
        <v>510</v>
      </c>
      <c r="F2452" s="26">
        <f t="shared" si="1"/>
        <v>2007</v>
      </c>
      <c r="G2452" s="26">
        <f>VLOOKUP(INDIRECT(CHAR(39)&amp;$A2452&amp;CHAR(39)&amp;"!r2c"&amp;$C2452,0),variables,2,0)</f>
        <v>10990</v>
      </c>
      <c r="H2452" s="29">
        <f t="array" ref="H2452">IF(AND(G2452&gt;=10861,G2452&lt;=10863),TEXT(INDIRECT(CHAR(39)&amp;$A2452&amp;CHAR(39)&amp;"!r"&amp;$B2452&amp;"c"&amp;$C2452,0),"dd-mmm-yyyy"),(INDIRECT(CHAR(39)&amp;$A2452&amp;CHAR(39)&amp;"!r"&amp;$B2452&amp;"c"&amp;$C2452,0)))</f>
        <v>65648395000</v>
      </c>
      <c r="I2452" s="26"/>
      <c r="J2452" s="26"/>
      <c r="K2452" s="26"/>
      <c r="L2452" s="26"/>
      <c r="M2452" s="26"/>
      <c r="N2452" s="26"/>
      <c r="O2452" s="26"/>
      <c r="P2452" s="26"/>
      <c r="Q2452" s="26"/>
      <c r="R2452" s="26"/>
      <c r="S2452" s="26"/>
      <c r="T2452" s="26"/>
      <c r="U2452" s="26"/>
      <c r="V2452" s="26"/>
      <c r="W2452" s="26"/>
      <c r="X2452" s="26"/>
      <c r="Y2452" s="26"/>
      <c r="Z2452" s="26"/>
    </row>
    <row r="2453" ht="13.5" customHeight="1">
      <c r="A2453" s="26" t="s">
        <v>820</v>
      </c>
      <c r="B2453" s="26">
        <f t="shared" si="51"/>
        <v>9</v>
      </c>
      <c r="C2453" s="26">
        <f t="shared" si="52"/>
        <v>15</v>
      </c>
      <c r="D2453" s="26"/>
      <c r="E2453" s="26">
        <f>plan_id</f>
        <v>510</v>
      </c>
      <c r="F2453" s="26">
        <f t="shared" si="1"/>
        <v>2007</v>
      </c>
      <c r="G2453" s="26">
        <f>VLOOKUP(INDIRECT(CHAR(39)&amp;$A2453&amp;CHAR(39)&amp;"!r2c"&amp;$C2453,0),variables,2,0)</f>
        <v>10991</v>
      </c>
      <c r="H2453" s="29">
        <f t="array" ref="H2453">IF(AND(G2453&gt;=10861,G2453&lt;=10863),TEXT(INDIRECT(CHAR(39)&amp;$A2453&amp;CHAR(39)&amp;"!r"&amp;$B2453&amp;"c"&amp;$C2453,0),"dd-mmm-yyyy"),(INDIRECT(CHAR(39)&amp;$A2453&amp;CHAR(39)&amp;"!r"&amp;$B2453&amp;"c"&amp;$C2453,0)))</f>
        <v>23739077000</v>
      </c>
      <c r="I2453" s="26"/>
      <c r="J2453" s="26"/>
      <c r="K2453" s="26"/>
      <c r="L2453" s="26"/>
      <c r="M2453" s="26"/>
      <c r="N2453" s="26"/>
      <c r="O2453" s="26"/>
      <c r="P2453" s="26"/>
      <c r="Q2453" s="26"/>
      <c r="R2453" s="26"/>
      <c r="S2453" s="26"/>
      <c r="T2453" s="26"/>
      <c r="U2453" s="26"/>
      <c r="V2453" s="26"/>
      <c r="W2453" s="26"/>
      <c r="X2453" s="26"/>
      <c r="Y2453" s="26"/>
      <c r="Z2453" s="26"/>
    </row>
    <row r="2454" ht="13.5" customHeight="1">
      <c r="A2454" s="26" t="s">
        <v>820</v>
      </c>
      <c r="B2454" s="26">
        <f t="shared" si="51"/>
        <v>9</v>
      </c>
      <c r="C2454" s="26">
        <f t="shared" si="52"/>
        <v>16</v>
      </c>
      <c r="D2454" s="26"/>
      <c r="E2454" s="26">
        <f>plan_id</f>
        <v>510</v>
      </c>
      <c r="F2454" s="26">
        <f t="shared" si="1"/>
        <v>2007</v>
      </c>
      <c r="G2454" s="26">
        <f>VLOOKUP(INDIRECT(CHAR(39)&amp;$A2454&amp;CHAR(39)&amp;"!r2c"&amp;$C2454,0),variables,2,0)</f>
        <v>10992</v>
      </c>
      <c r="H2454" s="31">
        <f t="array" ref="H2454">IF(AND(G2454&gt;=10861,G2454&lt;=10863),TEXT(INDIRECT(CHAR(39)&amp;$A2454&amp;CHAR(39)&amp;"!r"&amp;$B2454&amp;"c"&amp;$C2454,0),"dd-mmm-yyyy"),(INDIRECT(CHAR(39)&amp;$A2454&amp;CHAR(39)&amp;"!r"&amp;$B2454&amp;"c"&amp;$C2454,0)))</f>
        <v>0.638</v>
      </c>
      <c r="I2454" s="26"/>
      <c r="J2454" s="26"/>
      <c r="K2454" s="26"/>
      <c r="L2454" s="26"/>
      <c r="M2454" s="26"/>
      <c r="N2454" s="26"/>
      <c r="O2454" s="26"/>
      <c r="P2454" s="26"/>
      <c r="Q2454" s="26"/>
      <c r="R2454" s="26"/>
      <c r="S2454" s="26"/>
      <c r="T2454" s="26"/>
      <c r="U2454" s="26"/>
      <c r="V2454" s="26"/>
      <c r="W2454" s="26"/>
      <c r="X2454" s="26"/>
      <c r="Y2454" s="26"/>
      <c r="Z2454" s="26"/>
    </row>
    <row r="2455" ht="13.5" customHeight="1">
      <c r="A2455" s="26" t="s">
        <v>820</v>
      </c>
      <c r="B2455" s="26">
        <f t="shared" si="51"/>
        <v>9</v>
      </c>
      <c r="C2455" s="26">
        <f t="shared" si="52"/>
        <v>17</v>
      </c>
      <c r="D2455" s="26"/>
      <c r="E2455" s="26">
        <f>plan_id</f>
        <v>510</v>
      </c>
      <c r="F2455" s="26">
        <f t="shared" si="1"/>
        <v>2007</v>
      </c>
      <c r="G2455" s="26">
        <f>VLOOKUP(INDIRECT(CHAR(39)&amp;$A2455&amp;CHAR(39)&amp;"!r2c"&amp;$C2455,0),variables,2,0)</f>
        <v>10993</v>
      </c>
      <c r="H2455" s="29">
        <f t="array" ref="H2455">IF(AND(G2455&gt;=10861,G2455&lt;=10863),TEXT(INDIRECT(CHAR(39)&amp;$A2455&amp;CHAR(39)&amp;"!r"&amp;$B2455&amp;"c"&amp;$C2455,0),"dd-mmm-yyyy"),(INDIRECT(CHAR(39)&amp;$A2455&amp;CHAR(39)&amp;"!r"&amp;$B2455&amp;"c"&amp;$C2455,0)))</f>
        <v>8149849000</v>
      </c>
      <c r="I2455" s="26"/>
      <c r="J2455" s="26"/>
      <c r="K2455" s="26"/>
      <c r="L2455" s="26"/>
      <c r="M2455" s="26"/>
      <c r="N2455" s="26"/>
      <c r="O2455" s="26"/>
      <c r="P2455" s="26"/>
      <c r="Q2455" s="26"/>
      <c r="R2455" s="26"/>
      <c r="S2455" s="26"/>
      <c r="T2455" s="26"/>
      <c r="U2455" s="26"/>
      <c r="V2455" s="26"/>
      <c r="W2455" s="26"/>
      <c r="X2455" s="26"/>
      <c r="Y2455" s="26"/>
      <c r="Z2455" s="26"/>
    </row>
    <row r="2456" ht="13.5" customHeight="1">
      <c r="A2456" s="26" t="s">
        <v>820</v>
      </c>
      <c r="B2456" s="26">
        <f t="shared" si="51"/>
        <v>9</v>
      </c>
      <c r="C2456" s="26">
        <f t="shared" si="52"/>
        <v>18</v>
      </c>
      <c r="D2456" s="26"/>
      <c r="E2456" s="26">
        <f>plan_id</f>
        <v>510</v>
      </c>
      <c r="F2456" s="26">
        <f t="shared" si="1"/>
        <v>2007</v>
      </c>
      <c r="G2456" s="26">
        <f>VLOOKUP(INDIRECT(CHAR(39)&amp;$A2456&amp;CHAR(39)&amp;"!r2c"&amp;$C2456,0),variables,2,0)</f>
        <v>11005</v>
      </c>
      <c r="H2456" s="31" t="str">
        <f t="array" ref="H2456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26"/>
      <c r="J2456" s="26"/>
      <c r="K2456" s="26"/>
      <c r="L2456" s="26"/>
      <c r="M2456" s="26"/>
      <c r="N2456" s="26"/>
      <c r="O2456" s="26"/>
      <c r="P2456" s="26"/>
      <c r="Q2456" s="26"/>
      <c r="R2456" s="26"/>
      <c r="S2456" s="26"/>
      <c r="T2456" s="26"/>
      <c r="U2456" s="26"/>
      <c r="V2456" s="26"/>
      <c r="W2456" s="26"/>
      <c r="X2456" s="26"/>
      <c r="Y2456" s="26"/>
      <c r="Z2456" s="26"/>
    </row>
    <row r="2457" ht="13.5" customHeight="1">
      <c r="A2457" s="26" t="s">
        <v>820</v>
      </c>
      <c r="B2457" s="26">
        <f t="shared" si="51"/>
        <v>9</v>
      </c>
      <c r="C2457" s="26">
        <f t="shared" si="52"/>
        <v>19</v>
      </c>
      <c r="D2457" s="26"/>
      <c r="E2457" s="26">
        <f>plan_id</f>
        <v>510</v>
      </c>
      <c r="F2457" s="26">
        <f t="shared" si="1"/>
        <v>2007</v>
      </c>
      <c r="G2457" s="26">
        <f>VLOOKUP(INDIRECT(CHAR(39)&amp;$A2457&amp;CHAR(39)&amp;"!r2c"&amp;$C2457,0),variables,2,0)</f>
        <v>10988</v>
      </c>
      <c r="H2457" s="31">
        <f t="array" ref="H2457">IF(AND(G2457&gt;=10861,G2457&lt;=10863),TEXT(INDIRECT(CHAR(39)&amp;$A2457&amp;CHAR(39)&amp;"!r"&amp;$B2457&amp;"c"&amp;$C2457,0),"dd-mmm-yyyy"),(INDIRECT(CHAR(39)&amp;$A2457&amp;CHAR(39)&amp;"!r"&amp;$B2457&amp;"c"&amp;$C2457,0)))</f>
        <v>0.2518323959</v>
      </c>
      <c r="I2457" s="26"/>
      <c r="J2457" s="26"/>
      <c r="K2457" s="26"/>
      <c r="L2457" s="26"/>
      <c r="M2457" s="26"/>
      <c r="N2457" s="26"/>
      <c r="O2457" s="26"/>
      <c r="P2457" s="26"/>
      <c r="Q2457" s="26"/>
      <c r="R2457" s="26"/>
      <c r="S2457" s="26"/>
      <c r="T2457" s="26"/>
      <c r="U2457" s="26"/>
      <c r="V2457" s="26"/>
      <c r="W2457" s="26"/>
      <c r="X2457" s="26"/>
      <c r="Y2457" s="26"/>
      <c r="Z2457" s="26"/>
    </row>
    <row r="2458" ht="13.5" customHeight="1">
      <c r="A2458" s="26" t="s">
        <v>820</v>
      </c>
      <c r="B2458" s="26">
        <f t="shared" si="51"/>
        <v>9</v>
      </c>
      <c r="C2458" s="26">
        <f t="shared" si="52"/>
        <v>20</v>
      </c>
      <c r="D2458" s="26"/>
      <c r="E2458" s="26">
        <f>plan_id</f>
        <v>510</v>
      </c>
      <c r="F2458" s="26">
        <f t="shared" si="1"/>
        <v>2007</v>
      </c>
      <c r="G2458" s="26">
        <f>VLOOKUP(INDIRECT(CHAR(39)&amp;$A2458&amp;CHAR(39)&amp;"!r2c"&amp;$C2458,0),variables,2,0)</f>
        <v>10996</v>
      </c>
      <c r="H2458" s="29">
        <f t="array" ref="H2458">IF(AND(G2458&gt;=10861,G2458&lt;=10863),TEXT(INDIRECT(CHAR(39)&amp;$A2458&amp;CHAR(39)&amp;"!r"&amp;$B2458&amp;"c"&amp;$C2458,0),"dd-mmm-yyyy"),(INDIRECT(CHAR(39)&amp;$A2458&amp;CHAR(39)&amp;"!r"&amp;$B2458&amp;"c"&amp;$C2458,0)))</f>
        <v>41909317751</v>
      </c>
      <c r="I2458" s="26"/>
      <c r="J2458" s="26"/>
      <c r="K2458" s="26"/>
      <c r="L2458" s="26"/>
      <c r="M2458" s="26"/>
      <c r="N2458" s="26"/>
      <c r="O2458" s="26"/>
      <c r="P2458" s="26"/>
      <c r="Q2458" s="26"/>
      <c r="R2458" s="26"/>
      <c r="S2458" s="26"/>
      <c r="T2458" s="26"/>
      <c r="U2458" s="26"/>
      <c r="V2458" s="26"/>
      <c r="W2458" s="26"/>
      <c r="X2458" s="26"/>
      <c r="Y2458" s="26"/>
      <c r="Z2458" s="26"/>
    </row>
    <row r="2459" ht="13.5" customHeight="1">
      <c r="A2459" s="26" t="s">
        <v>820</v>
      </c>
      <c r="B2459" s="26">
        <f t="shared" si="51"/>
        <v>9</v>
      </c>
      <c r="C2459" s="26">
        <f t="shared" si="52"/>
        <v>21</v>
      </c>
      <c r="D2459" s="26"/>
      <c r="E2459" s="26">
        <f>plan_id</f>
        <v>510</v>
      </c>
      <c r="F2459" s="26">
        <f t="shared" si="1"/>
        <v>2007</v>
      </c>
      <c r="G2459" s="26">
        <f>VLOOKUP(INDIRECT(CHAR(39)&amp;$A2459&amp;CHAR(39)&amp;"!r2c"&amp;$C2459,0),variables,2,0)</f>
        <v>10997</v>
      </c>
      <c r="H2459" s="31">
        <f t="array" ref="H2459">IF(AND(G2459&gt;=10861,G2459&lt;=10863),TEXT(INDIRECT(CHAR(39)&amp;$A2459&amp;CHAR(39)&amp;"!r"&amp;$B2459&amp;"c"&amp;$C2459,0),"dd-mmm-yyyy"),(INDIRECT(CHAR(39)&amp;$A2459&amp;CHAR(39)&amp;"!r"&amp;$B2459&amp;"c"&amp;$C2459,0)))</f>
        <v>0.638390592</v>
      </c>
      <c r="I2459" s="26"/>
      <c r="J2459" s="26"/>
      <c r="K2459" s="26"/>
      <c r="L2459" s="26"/>
      <c r="M2459" s="26"/>
      <c r="N2459" s="26"/>
      <c r="O2459" s="26"/>
      <c r="P2459" s="26"/>
      <c r="Q2459" s="26"/>
      <c r="R2459" s="26"/>
      <c r="S2459" s="26"/>
      <c r="T2459" s="26"/>
      <c r="U2459" s="26"/>
      <c r="V2459" s="26"/>
      <c r="W2459" s="26"/>
      <c r="X2459" s="26"/>
      <c r="Y2459" s="26"/>
      <c r="Z2459" s="26"/>
    </row>
    <row r="2460" ht="13.5" customHeight="1">
      <c r="A2460" s="26" t="s">
        <v>820</v>
      </c>
      <c r="B2460" s="26">
        <f t="shared" si="51"/>
        <v>9</v>
      </c>
      <c r="C2460" s="26">
        <f t="shared" si="52"/>
        <v>22</v>
      </c>
      <c r="D2460" s="26"/>
      <c r="E2460" s="26">
        <f>plan_id</f>
        <v>510</v>
      </c>
      <c r="F2460" s="26">
        <f t="shared" si="1"/>
        <v>2007</v>
      </c>
      <c r="G2460" s="26">
        <f>VLOOKUP(INDIRECT(CHAR(39)&amp;$A2460&amp;CHAR(39)&amp;"!r2c"&amp;$C2460,0),variables,2,0)</f>
        <v>10980</v>
      </c>
      <c r="H2460" s="31" t="str">
        <f t="array" ref="H2460">IF(AND(G2460&gt;=10861,G2460&lt;=10863),TEXT(INDIRECT(CHAR(39)&amp;$A2460&amp;CHAR(39)&amp;"!r"&amp;$B2460&amp;"c"&amp;$C2460,0),"dd-mmm-yyyy"),(INDIRECT(CHAR(39)&amp;$A2460&amp;CHAR(39)&amp;"!r"&amp;$B2460&amp;"c"&amp;$C2460,0)))</f>
        <v/>
      </c>
      <c r="I2460" s="26"/>
      <c r="J2460" s="26"/>
      <c r="K2460" s="26"/>
      <c r="L2460" s="26"/>
      <c r="M2460" s="26"/>
      <c r="N2460" s="26"/>
      <c r="O2460" s="26"/>
      <c r="P2460" s="26"/>
      <c r="Q2460" s="26"/>
      <c r="R2460" s="26"/>
      <c r="S2460" s="26"/>
      <c r="T2460" s="26"/>
      <c r="U2460" s="26"/>
      <c r="V2460" s="26"/>
      <c r="W2460" s="26"/>
      <c r="X2460" s="26"/>
      <c r="Y2460" s="26"/>
      <c r="Z2460" s="26"/>
    </row>
    <row r="2461" ht="13.5" customHeight="1">
      <c r="A2461" s="26" t="s">
        <v>820</v>
      </c>
      <c r="B2461" s="26">
        <f t="shared" si="51"/>
        <v>9</v>
      </c>
      <c r="C2461" s="26">
        <f t="shared" si="52"/>
        <v>23</v>
      </c>
      <c r="D2461" s="26"/>
      <c r="E2461" s="26">
        <f>plan_id</f>
        <v>510</v>
      </c>
      <c r="F2461" s="26">
        <f t="shared" si="1"/>
        <v>2007</v>
      </c>
      <c r="G2461" s="26">
        <f>VLOOKUP(INDIRECT(CHAR(39)&amp;$A2461&amp;CHAR(39)&amp;"!r2c"&amp;$C2461,0),variables,2,0)</f>
        <v>10981</v>
      </c>
      <c r="H2461" s="31" t="str">
        <f t="array" ref="H2461">IF(AND(G2461&gt;=10861,G2461&lt;=10863),TEXT(INDIRECT(CHAR(39)&amp;$A2461&amp;CHAR(39)&amp;"!r"&amp;$B2461&amp;"c"&amp;$C2461,0),"dd-mmm-yyyy"),(INDIRECT(CHAR(39)&amp;$A2461&amp;CHAR(39)&amp;"!r"&amp;$B2461&amp;"c"&amp;$C2461,0)))</f>
        <v/>
      </c>
      <c r="I2461" s="26"/>
      <c r="J2461" s="26"/>
      <c r="K2461" s="26"/>
      <c r="L2461" s="26"/>
      <c r="M2461" s="26"/>
      <c r="N2461" s="26"/>
      <c r="O2461" s="26"/>
      <c r="P2461" s="26"/>
      <c r="Q2461" s="26"/>
      <c r="R2461" s="26"/>
      <c r="S2461" s="26"/>
      <c r="T2461" s="26"/>
      <c r="U2461" s="26"/>
      <c r="V2461" s="26"/>
      <c r="W2461" s="26"/>
      <c r="X2461" s="26"/>
      <c r="Y2461" s="26"/>
      <c r="Z2461" s="26"/>
    </row>
    <row r="2462" ht="13.5" customHeight="1">
      <c r="A2462" s="26" t="s">
        <v>820</v>
      </c>
      <c r="B2462" s="26">
        <f t="shared" si="51"/>
        <v>9</v>
      </c>
      <c r="C2462" s="26">
        <f t="shared" si="52"/>
        <v>24</v>
      </c>
      <c r="D2462" s="26"/>
      <c r="E2462" s="26">
        <f>plan_id</f>
        <v>510</v>
      </c>
      <c r="F2462" s="26">
        <f t="shared" si="1"/>
        <v>2007</v>
      </c>
      <c r="G2462" s="26">
        <f>VLOOKUP(INDIRECT(CHAR(39)&amp;$A2462&amp;CHAR(39)&amp;"!r2c"&amp;$C2462,0),variables,2,0)</f>
        <v>10998</v>
      </c>
      <c r="H2462" s="29">
        <f t="array" ref="H2462">IF(AND(G2462&gt;=10861,G2462&lt;=10863),TEXT(INDIRECT(CHAR(39)&amp;$A2462&amp;CHAR(39)&amp;"!r"&amp;$B2462&amp;"c"&amp;$C2462,0),"dd-mmm-yyyy"),(INDIRECT(CHAR(39)&amp;$A2462&amp;CHAR(39)&amp;"!r"&amp;$B2462&amp;"c"&amp;$C2462,0)))</f>
        <v>1327053000</v>
      </c>
      <c r="I2462" s="26"/>
      <c r="J2462" s="26"/>
      <c r="K2462" s="26"/>
      <c r="L2462" s="26"/>
      <c r="M2462" s="26"/>
      <c r="N2462" s="26"/>
      <c r="O2462" s="26"/>
      <c r="P2462" s="26"/>
      <c r="Q2462" s="26"/>
      <c r="R2462" s="26"/>
      <c r="S2462" s="26"/>
      <c r="T2462" s="26"/>
      <c r="U2462" s="26"/>
      <c r="V2462" s="26"/>
      <c r="W2462" s="26"/>
      <c r="X2462" s="26"/>
      <c r="Y2462" s="26"/>
      <c r="Z2462" s="26"/>
    </row>
    <row r="2463" ht="13.5" customHeight="1">
      <c r="A2463" s="26" t="s">
        <v>820</v>
      </c>
      <c r="B2463" s="26">
        <f t="shared" si="51"/>
        <v>9</v>
      </c>
      <c r="C2463" s="26">
        <f t="shared" si="52"/>
        <v>25</v>
      </c>
      <c r="D2463" s="26"/>
      <c r="E2463" s="26">
        <f>plan_id</f>
        <v>510</v>
      </c>
      <c r="F2463" s="26">
        <f t="shared" si="1"/>
        <v>2007</v>
      </c>
      <c r="G2463" s="26">
        <f>VLOOKUP(INDIRECT(CHAR(39)&amp;$A2463&amp;CHAR(39)&amp;"!r2c"&amp;$C2463,0),variables,2,0)</f>
        <v>10999</v>
      </c>
      <c r="H2463" s="29">
        <f t="array" ref="H2463">IF(AND(G2463&gt;=10861,G2463&lt;=10863),TEXT(INDIRECT(CHAR(39)&amp;$A2463&amp;CHAR(39)&amp;"!r"&amp;$B2463&amp;"c"&amp;$C2463,0),"dd-mmm-yyyy"),(INDIRECT(CHAR(39)&amp;$A2463&amp;CHAR(39)&amp;"!r"&amp;$B2463&amp;"c"&amp;$C2463,0)))</f>
        <v>3111752675</v>
      </c>
      <c r="I2463" s="26"/>
      <c r="J2463" s="26"/>
      <c r="K2463" s="26"/>
      <c r="L2463" s="26"/>
      <c r="M2463" s="26"/>
      <c r="N2463" s="26"/>
      <c r="O2463" s="26"/>
      <c r="P2463" s="26"/>
      <c r="Q2463" s="26"/>
      <c r="R2463" s="26"/>
      <c r="S2463" s="26"/>
      <c r="T2463" s="26"/>
      <c r="U2463" s="26"/>
      <c r="V2463" s="26"/>
      <c r="W2463" s="26"/>
      <c r="X2463" s="26"/>
      <c r="Y2463" s="26"/>
      <c r="Z2463" s="26"/>
    </row>
    <row r="2464" ht="13.5" customHeight="1">
      <c r="A2464" s="26" t="s">
        <v>820</v>
      </c>
      <c r="B2464" s="26">
        <f t="shared" si="51"/>
        <v>9</v>
      </c>
      <c r="C2464" s="26">
        <f t="shared" si="52"/>
        <v>26</v>
      </c>
      <c r="D2464" s="26"/>
      <c r="E2464" s="26">
        <f>plan_id</f>
        <v>510</v>
      </c>
      <c r="F2464" s="26">
        <f t="shared" si="1"/>
        <v>2007</v>
      </c>
      <c r="G2464" s="26">
        <f>VLOOKUP(INDIRECT(CHAR(39)&amp;$A2464&amp;CHAR(39)&amp;"!r2c"&amp;$C2464,0),variables,2,0)</f>
        <v>11000</v>
      </c>
      <c r="H2464" s="29">
        <f t="array" ref="H2464">IF(AND(G2464&gt;=10861,G2464&lt;=10863),TEXT(INDIRECT(CHAR(39)&amp;$A2464&amp;CHAR(39)&amp;"!r"&amp;$B2464&amp;"c"&amp;$C2464,0),"dd-mmm-yyyy"),(INDIRECT(CHAR(39)&amp;$A2464&amp;CHAR(39)&amp;"!r"&amp;$B2464&amp;"c"&amp;$C2464,0)))</f>
        <v>59731909</v>
      </c>
      <c r="I2464" s="26"/>
      <c r="J2464" s="26"/>
      <c r="K2464" s="26"/>
      <c r="L2464" s="26"/>
      <c r="M2464" s="26"/>
      <c r="N2464" s="26"/>
      <c r="O2464" s="26"/>
      <c r="P2464" s="26"/>
      <c r="Q2464" s="26"/>
      <c r="R2464" s="26"/>
      <c r="S2464" s="26"/>
      <c r="T2464" s="26"/>
      <c r="U2464" s="26"/>
      <c r="V2464" s="26"/>
      <c r="W2464" s="26"/>
      <c r="X2464" s="26"/>
      <c r="Y2464" s="26"/>
      <c r="Z2464" s="26"/>
    </row>
    <row r="2465" ht="13.5" customHeight="1">
      <c r="A2465" s="26" t="s">
        <v>820</v>
      </c>
      <c r="B2465" s="26">
        <f t="shared" si="51"/>
        <v>9</v>
      </c>
      <c r="C2465" s="26">
        <f t="shared" si="52"/>
        <v>27</v>
      </c>
      <c r="D2465" s="26"/>
      <c r="E2465" s="26">
        <f>plan_id</f>
        <v>510</v>
      </c>
      <c r="F2465" s="26">
        <f t="shared" si="1"/>
        <v>2007</v>
      </c>
      <c r="G2465" s="26">
        <f>VLOOKUP(INDIRECT(CHAR(39)&amp;$A2465&amp;CHAR(39)&amp;"!r2c"&amp;$C2465,0),variables,2,0)</f>
        <v>11001</v>
      </c>
      <c r="H2465" s="29">
        <f t="array" ref="H2465">IF(AND(G2465&gt;=10861,G2465&lt;=10863),TEXT(INDIRECT(CHAR(39)&amp;$A2465&amp;CHAR(39)&amp;"!r"&amp;$B2465&amp;"c"&amp;$C2465,0),"dd-mmm-yyyy"),(INDIRECT(CHAR(39)&amp;$A2465&amp;CHAR(39)&amp;"!r"&amp;$B2465&amp;"c"&amp;$C2465,0)))</f>
        <v>15246203</v>
      </c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  <c r="S2465" s="26"/>
      <c r="T2465" s="26"/>
      <c r="U2465" s="26"/>
      <c r="V2465" s="26"/>
      <c r="W2465" s="26"/>
      <c r="X2465" s="26"/>
      <c r="Y2465" s="26"/>
      <c r="Z2465" s="26"/>
    </row>
    <row r="2466" ht="13.5" customHeight="1">
      <c r="A2466" s="26" t="s">
        <v>820</v>
      </c>
      <c r="B2466" s="26">
        <f t="shared" si="51"/>
        <v>9</v>
      </c>
      <c r="C2466" s="26">
        <f t="shared" si="52"/>
        <v>28</v>
      </c>
      <c r="D2466" s="26"/>
      <c r="E2466" s="26">
        <f>plan_id</f>
        <v>510</v>
      </c>
      <c r="F2466" s="26">
        <f t="shared" si="1"/>
        <v>2007</v>
      </c>
      <c r="G2466" s="26">
        <f>VLOOKUP(INDIRECT(CHAR(39)&amp;$A2466&amp;CHAR(39)&amp;"!r2c"&amp;$C2466,0),variables,2,0)</f>
        <v>11002</v>
      </c>
      <c r="H2466" s="29" t="str">
        <f t="array" ref="H2466">IF(AND(G2466&gt;=10861,G2466&lt;=10863),TEXT(INDIRECT(CHAR(39)&amp;$A2466&amp;CHAR(39)&amp;"!r"&amp;$B2466&amp;"c"&amp;$C2466,0),"dd-mmm-yyyy"),(INDIRECT(CHAR(39)&amp;$A2466&amp;CHAR(39)&amp;"!r"&amp;$B2466&amp;"c"&amp;$C2466,0)))</f>
        <v/>
      </c>
      <c r="I2466" s="26"/>
      <c r="J2466" s="26"/>
      <c r="K2466" s="26"/>
      <c r="L2466" s="26"/>
      <c r="M2466" s="26"/>
      <c r="N2466" s="26"/>
      <c r="O2466" s="26"/>
      <c r="P2466" s="26"/>
      <c r="Q2466" s="26"/>
      <c r="R2466" s="26"/>
      <c r="S2466" s="26"/>
      <c r="T2466" s="26"/>
      <c r="U2466" s="26"/>
      <c r="V2466" s="26"/>
      <c r="W2466" s="26"/>
      <c r="X2466" s="26"/>
      <c r="Y2466" s="26"/>
      <c r="Z2466" s="26"/>
    </row>
    <row r="2467" ht="13.5" customHeight="1">
      <c r="A2467" s="26" t="s">
        <v>820</v>
      </c>
      <c r="B2467" s="26">
        <f t="shared" si="51"/>
        <v>9</v>
      </c>
      <c r="C2467" s="26">
        <f t="shared" si="52"/>
        <v>29</v>
      </c>
      <c r="D2467" s="26"/>
      <c r="E2467" s="26">
        <f>plan_id</f>
        <v>510</v>
      </c>
      <c r="F2467" s="26">
        <f t="shared" si="1"/>
        <v>2007</v>
      </c>
      <c r="G2467" s="26">
        <f>VLOOKUP(INDIRECT(CHAR(39)&amp;$A2467&amp;CHAR(39)&amp;"!r2c"&amp;$C2467,0),variables,2,0)</f>
        <v>11003</v>
      </c>
      <c r="H2467" s="29">
        <f t="array" ref="H2467">IF(AND(G2467&gt;=10861,G2467&lt;=10863),TEXT(INDIRECT(CHAR(39)&amp;$A2467&amp;CHAR(39)&amp;"!r"&amp;$B2467&amp;"c"&amp;$C2467,0),"dd-mmm-yyyy"),(INDIRECT(CHAR(39)&amp;$A2467&amp;CHAR(39)&amp;"!r"&amp;$B2467&amp;"c"&amp;$C2467,0)))</f>
        <v>3186730787</v>
      </c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  <c r="S2467" s="26"/>
      <c r="T2467" s="26"/>
      <c r="U2467" s="26"/>
      <c r="V2467" s="26"/>
      <c r="W2467" s="26"/>
      <c r="X2467" s="26"/>
      <c r="Y2467" s="26"/>
      <c r="Z2467" s="26"/>
    </row>
    <row r="2468" ht="13.5" customHeight="1">
      <c r="A2468" s="26" t="s">
        <v>820</v>
      </c>
      <c r="B2468" s="26">
        <f t="shared" si="51"/>
        <v>10</v>
      </c>
      <c r="C2468" s="26">
        <f t="shared" si="52"/>
        <v>3</v>
      </c>
      <c r="D2468" s="26"/>
      <c r="E2468" s="26">
        <f>plan_id</f>
        <v>510</v>
      </c>
      <c r="F2468" s="26">
        <f t="shared" si="1"/>
        <v>2008</v>
      </c>
      <c r="G2468" s="26">
        <f>VLOOKUP(INDIRECT(CHAR(39)&amp;$A2468&amp;CHAR(39)&amp;"!r2c"&amp;$C2468,0),variables,2,0)</f>
        <v>10982</v>
      </c>
      <c r="H2468" s="28" t="str">
        <f t="array" ref="H2468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26"/>
      <c r="J2468" s="26"/>
      <c r="K2468" s="26"/>
      <c r="L2468" s="26"/>
      <c r="M2468" s="26"/>
      <c r="N2468" s="26"/>
      <c r="O2468" s="26"/>
      <c r="P2468" s="26"/>
      <c r="Q2468" s="26"/>
      <c r="R2468" s="26"/>
      <c r="S2468" s="26"/>
      <c r="T2468" s="26"/>
      <c r="U2468" s="26"/>
      <c r="V2468" s="26"/>
      <c r="W2468" s="26"/>
      <c r="X2468" s="26"/>
      <c r="Y2468" s="26"/>
      <c r="Z2468" s="26"/>
    </row>
    <row r="2469" ht="13.5" customHeight="1">
      <c r="A2469" s="26" t="s">
        <v>820</v>
      </c>
      <c r="B2469" s="26">
        <f t="shared" si="51"/>
        <v>10</v>
      </c>
      <c r="C2469" s="26">
        <f t="shared" si="52"/>
        <v>4</v>
      </c>
      <c r="D2469" s="26"/>
      <c r="E2469" s="26">
        <f>plan_id</f>
        <v>510</v>
      </c>
      <c r="F2469" s="26">
        <f t="shared" si="1"/>
        <v>2008</v>
      </c>
      <c r="G2469" s="26">
        <f>VLOOKUP(INDIRECT(CHAR(39)&amp;$A2469&amp;CHAR(39)&amp;"!r2c"&amp;$C2469,0),variables,2,0)</f>
        <v>10984</v>
      </c>
      <c r="H2469" s="29">
        <f t="array" ref="H2469">IF(AND(G2469&gt;=10861,G2469&lt;=10863),TEXT(INDIRECT(CHAR(39)&amp;$A2469&amp;CHAR(39)&amp;"!r"&amp;$B2469&amp;"c"&amp;$C2469,0),"dd-mmm-yyyy"),(INDIRECT(CHAR(39)&amp;$A2469&amp;CHAR(39)&amp;"!r"&amp;$B2469&amp;"c"&amp;$C2469,0)))</f>
        <v>1949463000</v>
      </c>
      <c r="I2469" s="26"/>
      <c r="J2469" s="26"/>
      <c r="K2469" s="26"/>
      <c r="L2469" s="26"/>
      <c r="M2469" s="26"/>
      <c r="N2469" s="26"/>
      <c r="O2469" s="26"/>
      <c r="P2469" s="26"/>
      <c r="Q2469" s="26"/>
      <c r="R2469" s="26"/>
      <c r="S2469" s="26"/>
      <c r="T2469" s="26"/>
      <c r="U2469" s="26"/>
      <c r="V2469" s="26"/>
      <c r="W2469" s="26"/>
      <c r="X2469" s="26"/>
      <c r="Y2469" s="26"/>
      <c r="Z2469" s="26"/>
    </row>
    <row r="2470" ht="13.5" customHeight="1">
      <c r="A2470" s="26" t="s">
        <v>820</v>
      </c>
      <c r="B2470" s="26">
        <f t="shared" si="51"/>
        <v>10</v>
      </c>
      <c r="C2470" s="26">
        <f t="shared" si="52"/>
        <v>5</v>
      </c>
      <c r="D2470" s="26"/>
      <c r="E2470" s="26">
        <f>plan_id</f>
        <v>510</v>
      </c>
      <c r="F2470" s="26">
        <f t="shared" si="1"/>
        <v>2008</v>
      </c>
      <c r="G2470" s="26">
        <f>VLOOKUP(INDIRECT(CHAR(39)&amp;$A2470&amp;CHAR(39)&amp;"!r2c"&amp;$C2470,0),variables,2,0)</f>
        <v>10985</v>
      </c>
      <c r="H2470" s="29">
        <f t="array" ref="H2470">IF(AND(G2470&gt;=10861,G2470&lt;=10863),TEXT(INDIRECT(CHAR(39)&amp;$A2470&amp;CHAR(39)&amp;"!r"&amp;$B2470&amp;"c"&amp;$C2470,0),"dd-mmm-yyyy"),(INDIRECT(CHAR(39)&amp;$A2470&amp;CHAR(39)&amp;"!r"&amp;$B2470&amp;"c"&amp;$C2470,0)))</f>
        <v>1169677800</v>
      </c>
      <c r="I2470" s="26"/>
      <c r="J2470" s="26"/>
      <c r="K2470" s="26"/>
      <c r="L2470" s="26"/>
      <c r="M2470" s="26"/>
      <c r="N2470" s="26"/>
      <c r="O2470" s="26"/>
      <c r="P2470" s="26"/>
      <c r="Q2470" s="26"/>
      <c r="R2470" s="26"/>
      <c r="S2470" s="26"/>
      <c r="T2470" s="26"/>
      <c r="U2470" s="26"/>
      <c r="V2470" s="26"/>
      <c r="W2470" s="26"/>
      <c r="X2470" s="26"/>
      <c r="Y2470" s="26"/>
      <c r="Z2470" s="26"/>
    </row>
    <row r="2471" ht="13.5" customHeight="1">
      <c r="A2471" s="26" t="s">
        <v>820</v>
      </c>
      <c r="B2471" s="26">
        <f t="shared" si="51"/>
        <v>10</v>
      </c>
      <c r="C2471" s="26">
        <f t="shared" si="52"/>
        <v>6</v>
      </c>
      <c r="D2471" s="26"/>
      <c r="E2471" s="26">
        <f>plan_id</f>
        <v>510</v>
      </c>
      <c r="F2471" s="26">
        <f t="shared" si="1"/>
        <v>2008</v>
      </c>
      <c r="G2471" s="26">
        <f>VLOOKUP(INDIRECT(CHAR(39)&amp;$A2471&amp;CHAR(39)&amp;"!r2c"&amp;$C2471,0),variables,2,0)</f>
        <v>10986</v>
      </c>
      <c r="H2471" s="29">
        <f t="array" ref="H2471">IF(AND(G2471&gt;=10861,G2471&lt;=10863),TEXT(INDIRECT(CHAR(39)&amp;$A2471&amp;CHAR(39)&amp;"!r"&amp;$B2471&amp;"c"&amp;$C2471,0),"dd-mmm-yyyy"),(INDIRECT(CHAR(39)&amp;$A2471&amp;CHAR(39)&amp;"!r"&amp;$B2471&amp;"c"&amp;$C2471,0)))</f>
        <v>779785200</v>
      </c>
      <c r="I2471" s="26"/>
      <c r="J2471" s="26"/>
      <c r="K2471" s="26"/>
      <c r="L2471" s="26"/>
      <c r="M2471" s="26"/>
      <c r="N2471" s="26"/>
      <c r="O2471" s="26"/>
      <c r="P2471" s="26"/>
      <c r="Q2471" s="26"/>
      <c r="R2471" s="26"/>
      <c r="S2471" s="26"/>
      <c r="T2471" s="26"/>
      <c r="U2471" s="26"/>
      <c r="V2471" s="26"/>
      <c r="W2471" s="26"/>
      <c r="X2471" s="26"/>
      <c r="Y2471" s="26"/>
      <c r="Z2471" s="26"/>
    </row>
    <row r="2472" ht="13.5" customHeight="1">
      <c r="A2472" s="26" t="s">
        <v>820</v>
      </c>
      <c r="B2472" s="26">
        <f t="shared" si="51"/>
        <v>10</v>
      </c>
      <c r="C2472" s="26">
        <f t="shared" si="52"/>
        <v>7</v>
      </c>
      <c r="D2472" s="26"/>
      <c r="E2472" s="26">
        <f>plan_id</f>
        <v>510</v>
      </c>
      <c r="F2472" s="26">
        <f t="shared" si="1"/>
        <v>2008</v>
      </c>
      <c r="G2472" s="26">
        <f>VLOOKUP(INDIRECT(CHAR(39)&amp;$A2472&amp;CHAR(39)&amp;"!r2c"&amp;$C2472,0),variables,2,0)</f>
        <v>10974</v>
      </c>
      <c r="H2472" s="28" t="str">
        <f t="array" ref="H2472">IF(AND(G2472&gt;=10861,G2472&lt;=10863),TEXT(INDIRECT(CHAR(39)&amp;$A2472&amp;CHAR(39)&amp;"!r"&amp;$B2472&amp;"c"&amp;$C2472,0),"dd-mmm-yyyy"),(INDIRECT(CHAR(39)&amp;$A2472&amp;CHAR(39)&amp;"!r"&amp;$B2472&amp;"c"&amp;$C2472,0)))</f>
        <v>PUC</v>
      </c>
      <c r="I2472" s="26"/>
      <c r="J2472" s="26"/>
      <c r="K2472" s="26"/>
      <c r="L2472" s="26"/>
      <c r="M2472" s="26"/>
      <c r="N2472" s="26"/>
      <c r="O2472" s="26"/>
      <c r="P2472" s="26"/>
      <c r="Q2472" s="26"/>
      <c r="R2472" s="26"/>
      <c r="S2472" s="26"/>
      <c r="T2472" s="26"/>
      <c r="U2472" s="26"/>
      <c r="V2472" s="26"/>
      <c r="W2472" s="26"/>
      <c r="X2472" s="26"/>
      <c r="Y2472" s="26"/>
      <c r="Z2472" s="26"/>
    </row>
    <row r="2473" ht="13.5" customHeight="1">
      <c r="A2473" s="26" t="s">
        <v>820</v>
      </c>
      <c r="B2473" s="26">
        <f t="shared" si="51"/>
        <v>10</v>
      </c>
      <c r="C2473" s="26">
        <f t="shared" si="52"/>
        <v>8</v>
      </c>
      <c r="D2473" s="26"/>
      <c r="E2473" s="26">
        <f>plan_id</f>
        <v>510</v>
      </c>
      <c r="F2473" s="26">
        <f t="shared" si="1"/>
        <v>2008</v>
      </c>
      <c r="G2473" s="26">
        <f>VLOOKUP(INDIRECT(CHAR(39)&amp;$A2473&amp;CHAR(39)&amp;"!r2c"&amp;$C2473,0),variables,2,0)</f>
        <v>10987</v>
      </c>
      <c r="H2473" s="31">
        <f t="array" ref="H2473">IF(AND(G2473&gt;=10861,G2473&lt;=10863),TEXT(INDIRECT(CHAR(39)&amp;$A2473&amp;CHAR(39)&amp;"!r"&amp;$B2473&amp;"c"&amp;$C2473,0),"dd-mmm-yyyy"),(INDIRECT(CHAR(39)&amp;$A2473&amp;CHAR(39)&amp;"!r"&amp;$B2473&amp;"c"&amp;$C2473,0)))</f>
        <v>0.6</v>
      </c>
      <c r="I2473" s="26"/>
      <c r="J2473" s="26"/>
      <c r="K2473" s="26"/>
      <c r="L2473" s="26"/>
      <c r="M2473" s="26"/>
      <c r="N2473" s="26"/>
      <c r="O2473" s="26"/>
      <c r="P2473" s="26"/>
      <c r="Q2473" s="26"/>
      <c r="R2473" s="26"/>
      <c r="S2473" s="26"/>
      <c r="T2473" s="26"/>
      <c r="U2473" s="26"/>
      <c r="V2473" s="26"/>
      <c r="W2473" s="26"/>
      <c r="X2473" s="26"/>
      <c r="Y2473" s="26"/>
      <c r="Z2473" s="26"/>
    </row>
    <row r="2474" ht="13.5" customHeight="1">
      <c r="A2474" s="26" t="s">
        <v>820</v>
      </c>
      <c r="B2474" s="26">
        <f t="shared" si="51"/>
        <v>10</v>
      </c>
      <c r="C2474" s="26">
        <f t="shared" si="52"/>
        <v>9</v>
      </c>
      <c r="D2474" s="26"/>
      <c r="E2474" s="26">
        <f>plan_id</f>
        <v>510</v>
      </c>
      <c r="F2474" s="26">
        <f t="shared" si="1"/>
        <v>2008</v>
      </c>
      <c r="G2474" s="26">
        <f>VLOOKUP(INDIRECT(CHAR(39)&amp;$A2474&amp;CHAR(39)&amp;"!r2c"&amp;$C2474,0),variables,2,0)</f>
        <v>10885</v>
      </c>
      <c r="H2474" s="28" t="str">
        <f t="array" ref="H2474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26"/>
      <c r="J2474" s="26"/>
      <c r="K2474" s="26"/>
      <c r="L2474" s="26"/>
      <c r="M2474" s="26"/>
      <c r="N2474" s="26"/>
      <c r="O2474" s="26"/>
      <c r="P2474" s="26"/>
      <c r="Q2474" s="26"/>
      <c r="R2474" s="26"/>
      <c r="S2474" s="26"/>
      <c r="T2474" s="26"/>
      <c r="U2474" s="26"/>
      <c r="V2474" s="26"/>
      <c r="W2474" s="26"/>
      <c r="X2474" s="26"/>
      <c r="Y2474" s="26"/>
      <c r="Z2474" s="26"/>
    </row>
    <row r="2475" ht="13.5" customHeight="1">
      <c r="A2475" s="26" t="s">
        <v>820</v>
      </c>
      <c r="B2475" s="26">
        <f t="shared" si="51"/>
        <v>10</v>
      </c>
      <c r="C2475" s="26">
        <f t="shared" si="52"/>
        <v>10</v>
      </c>
      <c r="D2475" s="26"/>
      <c r="E2475" s="26">
        <f>plan_id</f>
        <v>510</v>
      </c>
      <c r="F2475" s="26">
        <f t="shared" si="1"/>
        <v>2008</v>
      </c>
      <c r="G2475" s="26">
        <f>VLOOKUP(INDIRECT(CHAR(39)&amp;$A2475&amp;CHAR(39)&amp;"!r2c"&amp;$C2475,0),variables,2,0)</f>
        <v>10886</v>
      </c>
      <c r="H2475" s="28" t="str">
        <f t="array" ref="H2475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26"/>
      <c r="J2475" s="26"/>
      <c r="K2475" s="26"/>
      <c r="L2475" s="26"/>
      <c r="M2475" s="26"/>
      <c r="N2475" s="26"/>
      <c r="O2475" s="26"/>
      <c r="P2475" s="26"/>
      <c r="Q2475" s="26"/>
      <c r="R2475" s="26"/>
      <c r="S2475" s="26"/>
      <c r="T2475" s="26"/>
      <c r="U2475" s="26"/>
      <c r="V2475" s="26"/>
      <c r="W2475" s="26"/>
      <c r="X2475" s="26"/>
      <c r="Y2475" s="26"/>
      <c r="Z2475" s="26"/>
    </row>
    <row r="2476" ht="13.5" customHeight="1">
      <c r="A2476" s="26" t="s">
        <v>820</v>
      </c>
      <c r="B2476" s="26">
        <f t="shared" si="51"/>
        <v>10</v>
      </c>
      <c r="C2476" s="26">
        <f t="shared" si="52"/>
        <v>11</v>
      </c>
      <c r="D2476" s="26"/>
      <c r="E2476" s="26">
        <f>plan_id</f>
        <v>510</v>
      </c>
      <c r="F2476" s="26">
        <f t="shared" si="1"/>
        <v>2008</v>
      </c>
      <c r="G2476" s="26">
        <f>VLOOKUP(INDIRECT(CHAR(39)&amp;$A2476&amp;CHAR(39)&amp;"!r2c"&amp;$C2476,0),variables,2,0)</f>
        <v>10887</v>
      </c>
      <c r="H2476" s="28" t="str">
        <f t="array" ref="H2476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26"/>
      <c r="J2476" s="26"/>
      <c r="K2476" s="26"/>
      <c r="L2476" s="26"/>
      <c r="M2476" s="26"/>
      <c r="N2476" s="26"/>
      <c r="O2476" s="26"/>
      <c r="P2476" s="26"/>
      <c r="Q2476" s="26"/>
      <c r="R2476" s="26"/>
      <c r="S2476" s="26"/>
      <c r="T2476" s="26"/>
      <c r="U2476" s="26"/>
      <c r="V2476" s="26"/>
      <c r="W2476" s="26"/>
      <c r="X2476" s="26"/>
      <c r="Y2476" s="26"/>
      <c r="Z2476" s="26"/>
    </row>
    <row r="2477" ht="13.5" customHeight="1">
      <c r="A2477" s="26" t="s">
        <v>820</v>
      </c>
      <c r="B2477" s="26">
        <f t="shared" si="51"/>
        <v>10</v>
      </c>
      <c r="C2477" s="26">
        <f t="shared" si="52"/>
        <v>12</v>
      </c>
      <c r="D2477" s="26"/>
      <c r="E2477" s="26">
        <f>plan_id</f>
        <v>510</v>
      </c>
      <c r="F2477" s="26">
        <f t="shared" si="1"/>
        <v>2008</v>
      </c>
      <c r="G2477" s="26">
        <f>VLOOKUP(INDIRECT(CHAR(39)&amp;$A2477&amp;CHAR(39)&amp;"!r2c"&amp;$C2477,0),variables,2,0)</f>
        <v>10883</v>
      </c>
      <c r="H2477" s="28" t="str">
        <f t="array" ref="H2477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26"/>
      <c r="J2477" s="26"/>
      <c r="K2477" s="26"/>
      <c r="L2477" s="26"/>
      <c r="M2477" s="26"/>
      <c r="N2477" s="26"/>
      <c r="O2477" s="26"/>
      <c r="P2477" s="26"/>
      <c r="Q2477" s="26"/>
      <c r="R2477" s="26"/>
      <c r="S2477" s="26"/>
      <c r="T2477" s="26"/>
      <c r="U2477" s="26"/>
      <c r="V2477" s="26"/>
      <c r="W2477" s="26"/>
      <c r="X2477" s="26"/>
      <c r="Y2477" s="26"/>
      <c r="Z2477" s="26"/>
    </row>
    <row r="2478" ht="13.5" customHeight="1">
      <c r="A2478" s="26" t="s">
        <v>820</v>
      </c>
      <c r="B2478" s="26">
        <f t="shared" si="51"/>
        <v>10</v>
      </c>
      <c r="C2478" s="26">
        <f t="shared" si="52"/>
        <v>13</v>
      </c>
      <c r="D2478" s="26"/>
      <c r="E2478" s="26">
        <f>plan_id</f>
        <v>510</v>
      </c>
      <c r="F2478" s="26">
        <f t="shared" si="1"/>
        <v>2008</v>
      </c>
      <c r="G2478" s="26">
        <f>VLOOKUP(INDIRECT(CHAR(39)&amp;$A2478&amp;CHAR(39)&amp;"!r2c"&amp;$C2478,0),variables,2,0)</f>
        <v>10989</v>
      </c>
      <c r="H2478" s="29">
        <f t="array" ref="H2478">IF(AND(G2478&gt;=10861,G2478&lt;=10863),TEXT(INDIRECT(CHAR(39)&amp;$A2478&amp;CHAR(39)&amp;"!r"&amp;$B2478&amp;"c"&amp;$C2478,0),"dd-mmm-yyyy"),(INDIRECT(CHAR(39)&amp;$A2478&amp;CHAR(39)&amp;"!r"&amp;$B2478&amp;"c"&amp;$C2478,0)))</f>
        <v>38430723000</v>
      </c>
      <c r="I2478" s="26"/>
      <c r="J2478" s="26"/>
      <c r="K2478" s="26"/>
      <c r="L2478" s="26"/>
      <c r="M2478" s="26"/>
      <c r="N2478" s="26"/>
      <c r="O2478" s="26"/>
      <c r="P2478" s="26"/>
      <c r="Q2478" s="26"/>
      <c r="R2478" s="26"/>
      <c r="S2478" s="26"/>
      <c r="T2478" s="26"/>
      <c r="U2478" s="26"/>
      <c r="V2478" s="26"/>
      <c r="W2478" s="26"/>
      <c r="X2478" s="26"/>
      <c r="Y2478" s="26"/>
      <c r="Z2478" s="26"/>
    </row>
    <row r="2479" ht="13.5" customHeight="1">
      <c r="A2479" s="26" t="s">
        <v>820</v>
      </c>
      <c r="B2479" s="26">
        <f t="shared" si="51"/>
        <v>10</v>
      </c>
      <c r="C2479" s="26">
        <f t="shared" si="52"/>
        <v>14</v>
      </c>
      <c r="D2479" s="26"/>
      <c r="E2479" s="26">
        <f>plan_id</f>
        <v>510</v>
      </c>
      <c r="F2479" s="26">
        <f t="shared" si="1"/>
        <v>2008</v>
      </c>
      <c r="G2479" s="26">
        <f>VLOOKUP(INDIRECT(CHAR(39)&amp;$A2479&amp;CHAR(39)&amp;"!r2c"&amp;$C2479,0),variables,2,0)</f>
        <v>10990</v>
      </c>
      <c r="H2479" s="29">
        <f t="array" ref="H2479">IF(AND(G2479&gt;=10861,G2479&lt;=10863),TEXT(INDIRECT(CHAR(39)&amp;$A2479&amp;CHAR(39)&amp;"!r"&amp;$B2479&amp;"c"&amp;$C2479,0),"dd-mmm-yyyy"),(INDIRECT(CHAR(39)&amp;$A2479&amp;CHAR(39)&amp;"!r"&amp;$B2479&amp;"c"&amp;$C2479,0)))</f>
        <v>68632367000</v>
      </c>
      <c r="I2479" s="26"/>
      <c r="J2479" s="26"/>
      <c r="K2479" s="26"/>
      <c r="L2479" s="26"/>
      <c r="M2479" s="26"/>
      <c r="N2479" s="26"/>
      <c r="O2479" s="26"/>
      <c r="P2479" s="26"/>
      <c r="Q2479" s="26"/>
      <c r="R2479" s="26"/>
      <c r="S2479" s="26"/>
      <c r="T2479" s="26"/>
      <c r="U2479" s="26"/>
      <c r="V2479" s="26"/>
      <c r="W2479" s="26"/>
      <c r="X2479" s="26"/>
      <c r="Y2479" s="26"/>
      <c r="Z2479" s="26"/>
    </row>
    <row r="2480" ht="13.5" customHeight="1">
      <c r="A2480" s="26" t="s">
        <v>820</v>
      </c>
      <c r="B2480" s="26">
        <f t="shared" si="51"/>
        <v>10</v>
      </c>
      <c r="C2480" s="26">
        <f t="shared" si="52"/>
        <v>15</v>
      </c>
      <c r="D2480" s="26"/>
      <c r="E2480" s="26">
        <f>plan_id</f>
        <v>510</v>
      </c>
      <c r="F2480" s="26">
        <f t="shared" si="1"/>
        <v>2008</v>
      </c>
      <c r="G2480" s="26">
        <f>VLOOKUP(INDIRECT(CHAR(39)&amp;$A2480&amp;CHAR(39)&amp;"!r2c"&amp;$C2480,0),variables,2,0)</f>
        <v>10991</v>
      </c>
      <c r="H2480" s="29">
        <f t="array" ref="H2480">IF(AND(G2480&gt;=10861,G2480&lt;=10863),TEXT(INDIRECT(CHAR(39)&amp;$A2480&amp;CHAR(39)&amp;"!r"&amp;$B2480&amp;"c"&amp;$C2480,0),"dd-mmm-yyyy"),(INDIRECT(CHAR(39)&amp;$A2480&amp;CHAR(39)&amp;"!r"&amp;$B2480&amp;"c"&amp;$C2480,0)))</f>
        <v>30201644000</v>
      </c>
      <c r="I2480" s="26"/>
      <c r="J2480" s="26"/>
      <c r="K2480" s="26"/>
      <c r="L2480" s="26"/>
      <c r="M2480" s="26"/>
      <c r="N2480" s="26"/>
      <c r="O2480" s="26"/>
      <c r="P2480" s="26"/>
      <c r="Q2480" s="26"/>
      <c r="R2480" s="26"/>
      <c r="S2480" s="26"/>
      <c r="T2480" s="26"/>
      <c r="U2480" s="26"/>
      <c r="V2480" s="26"/>
      <c r="W2480" s="26"/>
      <c r="X2480" s="26"/>
      <c r="Y2480" s="26"/>
      <c r="Z2480" s="26"/>
    </row>
    <row r="2481" ht="13.5" customHeight="1">
      <c r="A2481" s="26" t="s">
        <v>820</v>
      </c>
      <c r="B2481" s="26">
        <f t="shared" si="51"/>
        <v>10</v>
      </c>
      <c r="C2481" s="26">
        <f t="shared" si="52"/>
        <v>16</v>
      </c>
      <c r="D2481" s="26"/>
      <c r="E2481" s="26">
        <f>plan_id</f>
        <v>510</v>
      </c>
      <c r="F2481" s="26">
        <f t="shared" si="1"/>
        <v>2008</v>
      </c>
      <c r="G2481" s="26">
        <f>VLOOKUP(INDIRECT(CHAR(39)&amp;$A2481&amp;CHAR(39)&amp;"!r2c"&amp;$C2481,0),variables,2,0)</f>
        <v>10992</v>
      </c>
      <c r="H2481" s="31">
        <f t="array" ref="H2481">IF(AND(G2481&gt;=10861,G2481&lt;=10863),TEXT(INDIRECT(CHAR(39)&amp;$A2481&amp;CHAR(39)&amp;"!r"&amp;$B2481&amp;"c"&amp;$C2481,0),"dd-mmm-yyyy"),(INDIRECT(CHAR(39)&amp;$A2481&amp;CHAR(39)&amp;"!r"&amp;$B2481&amp;"c"&amp;$C2481,0)))</f>
        <v>0.56</v>
      </c>
      <c r="I2481" s="26"/>
      <c r="J2481" s="26"/>
      <c r="K2481" s="26"/>
      <c r="L2481" s="26"/>
      <c r="M2481" s="26"/>
      <c r="N2481" s="26"/>
      <c r="O2481" s="26"/>
      <c r="P2481" s="26"/>
      <c r="Q2481" s="26"/>
      <c r="R2481" s="26"/>
      <c r="S2481" s="26"/>
      <c r="T2481" s="26"/>
      <c r="U2481" s="26"/>
      <c r="V2481" s="26"/>
      <c r="W2481" s="26"/>
      <c r="X2481" s="26"/>
      <c r="Y2481" s="26"/>
      <c r="Z2481" s="26"/>
    </row>
    <row r="2482" ht="13.5" customHeight="1">
      <c r="A2482" s="26" t="s">
        <v>820</v>
      </c>
      <c r="B2482" s="26">
        <f t="shared" si="51"/>
        <v>10</v>
      </c>
      <c r="C2482" s="26">
        <f t="shared" si="52"/>
        <v>17</v>
      </c>
      <c r="D2482" s="26"/>
      <c r="E2482" s="26">
        <f>plan_id</f>
        <v>510</v>
      </c>
      <c r="F2482" s="26">
        <f t="shared" si="1"/>
        <v>2008</v>
      </c>
      <c r="G2482" s="26">
        <f>VLOOKUP(INDIRECT(CHAR(39)&amp;$A2482&amp;CHAR(39)&amp;"!r2c"&amp;$C2482,0),variables,2,0)</f>
        <v>10993</v>
      </c>
      <c r="H2482" s="29">
        <f t="array" ref="H2482">IF(AND(G2482&gt;=10861,G2482&lt;=10863),TEXT(INDIRECT(CHAR(39)&amp;$A2482&amp;CHAR(39)&amp;"!r"&amp;$B2482&amp;"c"&amp;$C2482,0),"dd-mmm-yyyy"),(INDIRECT(CHAR(39)&amp;$A2482&amp;CHAR(39)&amp;"!r"&amp;$B2482&amp;"c"&amp;$C2482,0)))</f>
        <v>8521717000</v>
      </c>
      <c r="I2482" s="26"/>
      <c r="J2482" s="26"/>
      <c r="K2482" s="26"/>
      <c r="L2482" s="26"/>
      <c r="M2482" s="26"/>
      <c r="N2482" s="26"/>
      <c r="O2482" s="26"/>
      <c r="P2482" s="26"/>
      <c r="Q2482" s="26"/>
      <c r="R2482" s="26"/>
      <c r="S2482" s="26"/>
      <c r="T2482" s="26"/>
      <c r="U2482" s="26"/>
      <c r="V2482" s="26"/>
      <c r="W2482" s="26"/>
      <c r="X2482" s="26"/>
      <c r="Y2482" s="26"/>
      <c r="Z2482" s="26"/>
    </row>
    <row r="2483" ht="13.5" customHeight="1">
      <c r="A2483" s="26" t="s">
        <v>820</v>
      </c>
      <c r="B2483" s="26">
        <f t="shared" si="51"/>
        <v>10</v>
      </c>
      <c r="C2483" s="26">
        <f t="shared" si="52"/>
        <v>18</v>
      </c>
      <c r="D2483" s="26"/>
      <c r="E2483" s="26">
        <f>plan_id</f>
        <v>510</v>
      </c>
      <c r="F2483" s="26">
        <f t="shared" si="1"/>
        <v>2008</v>
      </c>
      <c r="G2483" s="26">
        <f>VLOOKUP(INDIRECT(CHAR(39)&amp;$A2483&amp;CHAR(39)&amp;"!r2c"&amp;$C2483,0),variables,2,0)</f>
        <v>11005</v>
      </c>
      <c r="H2483" s="31" t="str">
        <f t="array" ref="H2483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6"/>
      <c r="T2483" s="26"/>
      <c r="U2483" s="26"/>
      <c r="V2483" s="26"/>
      <c r="W2483" s="26"/>
      <c r="X2483" s="26"/>
      <c r="Y2483" s="26"/>
      <c r="Z2483" s="26"/>
    </row>
    <row r="2484" ht="13.5" customHeight="1">
      <c r="A2484" s="26" t="s">
        <v>820</v>
      </c>
      <c r="B2484" s="26">
        <f t="shared" si="51"/>
        <v>10</v>
      </c>
      <c r="C2484" s="26">
        <f t="shared" si="52"/>
        <v>19</v>
      </c>
      <c r="D2484" s="26"/>
      <c r="E2484" s="26">
        <f>plan_id</f>
        <v>510</v>
      </c>
      <c r="F2484" s="26">
        <f t="shared" si="1"/>
        <v>2008</v>
      </c>
      <c r="G2484" s="26">
        <f>VLOOKUP(INDIRECT(CHAR(39)&amp;$A2484&amp;CHAR(39)&amp;"!r2c"&amp;$C2484,0),variables,2,0)</f>
        <v>10988</v>
      </c>
      <c r="H2484" s="31">
        <f t="array" ref="H2484">IF(AND(G2484&gt;=10861,G2484&lt;=10863),TEXT(INDIRECT(CHAR(39)&amp;$A2484&amp;CHAR(39)&amp;"!r"&amp;$B2484&amp;"c"&amp;$C2484,0),"dd-mmm-yyyy"),(INDIRECT(CHAR(39)&amp;$A2484&amp;CHAR(39)&amp;"!r"&amp;$B2484&amp;"c"&amp;$C2484,0)))</f>
        <v>0.2287641094</v>
      </c>
      <c r="I2484" s="26"/>
      <c r="J2484" s="26"/>
      <c r="K2484" s="26"/>
      <c r="L2484" s="26"/>
      <c r="M2484" s="26"/>
      <c r="N2484" s="26"/>
      <c r="O2484" s="26"/>
      <c r="P2484" s="26"/>
      <c r="Q2484" s="26"/>
      <c r="R2484" s="26"/>
      <c r="S2484" s="26"/>
      <c r="T2484" s="26"/>
      <c r="U2484" s="26"/>
      <c r="V2484" s="26"/>
      <c r="W2484" s="26"/>
      <c r="X2484" s="26"/>
      <c r="Y2484" s="26"/>
      <c r="Z2484" s="26"/>
    </row>
    <row r="2485" ht="13.5" customHeight="1">
      <c r="A2485" s="26" t="s">
        <v>820</v>
      </c>
      <c r="B2485" s="26">
        <f t="shared" si="51"/>
        <v>10</v>
      </c>
      <c r="C2485" s="26">
        <f t="shared" si="52"/>
        <v>20</v>
      </c>
      <c r="D2485" s="26"/>
      <c r="E2485" s="26">
        <f>plan_id</f>
        <v>510</v>
      </c>
      <c r="F2485" s="26">
        <f t="shared" si="1"/>
        <v>2008</v>
      </c>
      <c r="G2485" s="26">
        <f>VLOOKUP(INDIRECT(CHAR(39)&amp;$A2485&amp;CHAR(39)&amp;"!r2c"&amp;$C2485,0),variables,2,0)</f>
        <v>10996</v>
      </c>
      <c r="H2485" s="29">
        <f t="array" ref="H2485">IF(AND(G2485&gt;=10861,G2485&lt;=10863),TEXT(INDIRECT(CHAR(39)&amp;$A2485&amp;CHAR(39)&amp;"!r"&amp;$B2485&amp;"c"&amp;$C2485,0),"dd-mmm-yyyy"),(INDIRECT(CHAR(39)&amp;$A2485&amp;CHAR(39)&amp;"!r"&amp;$B2485&amp;"c"&amp;$C2485,0)))</f>
        <v>38430723287</v>
      </c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  <c r="S2485" s="26"/>
      <c r="T2485" s="26"/>
      <c r="U2485" s="26"/>
      <c r="V2485" s="26"/>
      <c r="W2485" s="26"/>
      <c r="X2485" s="26"/>
      <c r="Y2485" s="26"/>
      <c r="Z2485" s="26"/>
    </row>
    <row r="2486" ht="13.5" customHeight="1">
      <c r="A2486" s="26" t="s">
        <v>820</v>
      </c>
      <c r="B2486" s="26">
        <f t="shared" si="51"/>
        <v>10</v>
      </c>
      <c r="C2486" s="26">
        <f t="shared" si="52"/>
        <v>21</v>
      </c>
      <c r="D2486" s="26"/>
      <c r="E2486" s="26">
        <f>plan_id</f>
        <v>510</v>
      </c>
      <c r="F2486" s="26">
        <f t="shared" si="1"/>
        <v>2008</v>
      </c>
      <c r="G2486" s="26">
        <f>VLOOKUP(INDIRECT(CHAR(39)&amp;$A2486&amp;CHAR(39)&amp;"!r2c"&amp;$C2486,0),variables,2,0)</f>
        <v>10997</v>
      </c>
      <c r="H2486" s="31">
        <f t="array" ref="H2486">IF(AND(G2486&gt;=10861,G2486&lt;=10863),TEXT(INDIRECT(CHAR(39)&amp;$A2486&amp;CHAR(39)&amp;"!r"&amp;$B2486&amp;"c"&amp;$C2486,0),"dd-mmm-yyyy"),(INDIRECT(CHAR(39)&amp;$A2486&amp;CHAR(39)&amp;"!r"&amp;$B2486&amp;"c"&amp;$C2486,0)))</f>
        <v>0.5599504282</v>
      </c>
      <c r="I2486" s="26"/>
      <c r="J2486" s="26"/>
      <c r="K2486" s="26"/>
      <c r="L2486" s="26"/>
      <c r="M2486" s="26"/>
      <c r="N2486" s="26"/>
      <c r="O2486" s="26"/>
      <c r="P2486" s="26"/>
      <c r="Q2486" s="26"/>
      <c r="R2486" s="26"/>
      <c r="S2486" s="26"/>
      <c r="T2486" s="26"/>
      <c r="U2486" s="26"/>
      <c r="V2486" s="26"/>
      <c r="W2486" s="26"/>
      <c r="X2486" s="26"/>
      <c r="Y2486" s="26"/>
      <c r="Z2486" s="26"/>
    </row>
    <row r="2487" ht="13.5" customHeight="1">
      <c r="A2487" s="26" t="s">
        <v>820</v>
      </c>
      <c r="B2487" s="26">
        <f t="shared" si="51"/>
        <v>10</v>
      </c>
      <c r="C2487" s="26">
        <f t="shared" si="52"/>
        <v>22</v>
      </c>
      <c r="D2487" s="26"/>
      <c r="E2487" s="26">
        <f>plan_id</f>
        <v>510</v>
      </c>
      <c r="F2487" s="26">
        <f t="shared" si="1"/>
        <v>2008</v>
      </c>
      <c r="G2487" s="26">
        <f>VLOOKUP(INDIRECT(CHAR(39)&amp;$A2487&amp;CHAR(39)&amp;"!r2c"&amp;$C2487,0),variables,2,0)</f>
        <v>10980</v>
      </c>
      <c r="H2487" s="31" t="str">
        <f t="array" ref="H2487">IF(AND(G2487&gt;=10861,G2487&lt;=10863),TEXT(INDIRECT(CHAR(39)&amp;$A2487&amp;CHAR(39)&amp;"!r"&amp;$B2487&amp;"c"&amp;$C2487,0),"dd-mmm-yyyy"),(INDIRECT(CHAR(39)&amp;$A2487&amp;CHAR(39)&amp;"!r"&amp;$B2487&amp;"c"&amp;$C2487,0)))</f>
        <v/>
      </c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  <c r="S2487" s="26"/>
      <c r="T2487" s="26"/>
      <c r="U2487" s="26"/>
      <c r="V2487" s="26"/>
      <c r="W2487" s="26"/>
      <c r="X2487" s="26"/>
      <c r="Y2487" s="26"/>
      <c r="Z2487" s="26"/>
    </row>
    <row r="2488" ht="13.5" customHeight="1">
      <c r="A2488" s="26" t="s">
        <v>820</v>
      </c>
      <c r="B2488" s="26">
        <f t="shared" si="51"/>
        <v>10</v>
      </c>
      <c r="C2488" s="26">
        <f t="shared" si="52"/>
        <v>23</v>
      </c>
      <c r="D2488" s="26"/>
      <c r="E2488" s="26">
        <f>plan_id</f>
        <v>510</v>
      </c>
      <c r="F2488" s="26">
        <f t="shared" si="1"/>
        <v>2008</v>
      </c>
      <c r="G2488" s="26">
        <f>VLOOKUP(INDIRECT(CHAR(39)&amp;$A2488&amp;CHAR(39)&amp;"!r2c"&amp;$C2488,0),variables,2,0)</f>
        <v>10981</v>
      </c>
      <c r="H2488" s="31" t="str">
        <f t="array" ref="H2488">IF(AND(G2488&gt;=10861,G2488&lt;=10863),TEXT(INDIRECT(CHAR(39)&amp;$A2488&amp;CHAR(39)&amp;"!r"&amp;$B2488&amp;"c"&amp;$C2488,0),"dd-mmm-yyyy"),(INDIRECT(CHAR(39)&amp;$A2488&amp;CHAR(39)&amp;"!r"&amp;$B2488&amp;"c"&amp;$C2488,0)))</f>
        <v/>
      </c>
      <c r="I2488" s="26"/>
      <c r="J2488" s="26"/>
      <c r="K2488" s="26"/>
      <c r="L2488" s="26"/>
      <c r="M2488" s="26"/>
      <c r="N2488" s="26"/>
      <c r="O2488" s="26"/>
      <c r="P2488" s="26"/>
      <c r="Q2488" s="26"/>
      <c r="R2488" s="26"/>
      <c r="S2488" s="26"/>
      <c r="T2488" s="26"/>
      <c r="U2488" s="26"/>
      <c r="V2488" s="26"/>
      <c r="W2488" s="26"/>
      <c r="X2488" s="26"/>
      <c r="Y2488" s="26"/>
      <c r="Z2488" s="26"/>
    </row>
    <row r="2489" ht="13.5" customHeight="1">
      <c r="A2489" s="26" t="s">
        <v>820</v>
      </c>
      <c r="B2489" s="26">
        <f t="shared" si="51"/>
        <v>10</v>
      </c>
      <c r="C2489" s="26">
        <f t="shared" si="52"/>
        <v>24</v>
      </c>
      <c r="D2489" s="26"/>
      <c r="E2489" s="26">
        <f>plan_id</f>
        <v>510</v>
      </c>
      <c r="F2489" s="26">
        <f t="shared" si="1"/>
        <v>2008</v>
      </c>
      <c r="G2489" s="26">
        <f>VLOOKUP(INDIRECT(CHAR(39)&amp;$A2489&amp;CHAR(39)&amp;"!r2c"&amp;$C2489,0),variables,2,0)</f>
        <v>10998</v>
      </c>
      <c r="H2489" s="29">
        <f t="array" ref="H2489">IF(AND(G2489&gt;=10861,G2489&lt;=10863),TEXT(INDIRECT(CHAR(39)&amp;$A2489&amp;CHAR(39)&amp;"!r"&amp;$B2489&amp;"c"&amp;$C2489,0),"dd-mmm-yyyy"),(INDIRECT(CHAR(39)&amp;$A2489&amp;CHAR(39)&amp;"!r"&amp;$B2489&amp;"c"&amp;$C2489,0)))</f>
        <v>6462567000</v>
      </c>
      <c r="I2489" s="26"/>
      <c r="J2489" s="26"/>
      <c r="K2489" s="26"/>
      <c r="L2489" s="26"/>
      <c r="M2489" s="26"/>
      <c r="N2489" s="26"/>
      <c r="O2489" s="26"/>
      <c r="P2489" s="26"/>
      <c r="Q2489" s="26"/>
      <c r="R2489" s="26"/>
      <c r="S2489" s="26"/>
      <c r="T2489" s="26"/>
      <c r="U2489" s="26"/>
      <c r="V2489" s="26"/>
      <c r="W2489" s="26"/>
      <c r="X2489" s="26"/>
      <c r="Y2489" s="26"/>
      <c r="Z2489" s="26"/>
    </row>
    <row r="2490" ht="13.5" customHeight="1">
      <c r="A2490" s="26" t="s">
        <v>820</v>
      </c>
      <c r="B2490" s="26">
        <f t="shared" si="51"/>
        <v>10</v>
      </c>
      <c r="C2490" s="26">
        <f t="shared" si="52"/>
        <v>25</v>
      </c>
      <c r="D2490" s="26"/>
      <c r="E2490" s="26">
        <f>plan_id</f>
        <v>510</v>
      </c>
      <c r="F2490" s="26">
        <f t="shared" si="1"/>
        <v>2008</v>
      </c>
      <c r="G2490" s="26">
        <f>VLOOKUP(INDIRECT(CHAR(39)&amp;$A2490&amp;CHAR(39)&amp;"!r2c"&amp;$C2490,0),variables,2,0)</f>
        <v>10999</v>
      </c>
      <c r="H2490" s="29">
        <f t="array" ref="H2490">IF(AND(G2490&gt;=10861,G2490&lt;=10863),TEXT(INDIRECT(CHAR(39)&amp;$A2490&amp;CHAR(39)&amp;"!r"&amp;$B2490&amp;"c"&amp;$C2490,0),"dd-mmm-yyyy"),(INDIRECT(CHAR(39)&amp;$A2490&amp;CHAR(39)&amp;"!r"&amp;$B2490&amp;"c"&amp;$C2490,0)))</f>
        <v>3423981732</v>
      </c>
      <c r="I2490" s="26"/>
      <c r="J2490" s="26"/>
      <c r="K2490" s="26"/>
      <c r="L2490" s="26"/>
      <c r="M2490" s="26"/>
      <c r="N2490" s="26"/>
      <c r="O2490" s="26"/>
      <c r="P2490" s="26"/>
      <c r="Q2490" s="26"/>
      <c r="R2490" s="26"/>
      <c r="S2490" s="26"/>
      <c r="T2490" s="26"/>
      <c r="U2490" s="26"/>
      <c r="V2490" s="26"/>
      <c r="W2490" s="26"/>
      <c r="X2490" s="26"/>
      <c r="Y2490" s="26"/>
      <c r="Z2490" s="26"/>
    </row>
    <row r="2491" ht="13.5" customHeight="1">
      <c r="A2491" s="26" t="s">
        <v>820</v>
      </c>
      <c r="B2491" s="26">
        <f t="shared" si="51"/>
        <v>10</v>
      </c>
      <c r="C2491" s="26">
        <f t="shared" si="52"/>
        <v>26</v>
      </c>
      <c r="D2491" s="26"/>
      <c r="E2491" s="26">
        <f>plan_id</f>
        <v>510</v>
      </c>
      <c r="F2491" s="26">
        <f t="shared" si="1"/>
        <v>2008</v>
      </c>
      <c r="G2491" s="26">
        <f>VLOOKUP(INDIRECT(CHAR(39)&amp;$A2491&amp;CHAR(39)&amp;"!r2c"&amp;$C2491,0),variables,2,0)</f>
        <v>11000</v>
      </c>
      <c r="H2491" s="29">
        <f t="array" ref="H2491">IF(AND(G2491&gt;=10861,G2491&lt;=10863),TEXT(INDIRECT(CHAR(39)&amp;$A2491&amp;CHAR(39)&amp;"!r"&amp;$B2491&amp;"c"&amp;$C2491,0),"dd-mmm-yyyy"),(INDIRECT(CHAR(39)&amp;$A2491&amp;CHAR(39)&amp;"!r"&amp;$B2491&amp;"c"&amp;$C2491,0)))</f>
        <v>60285624</v>
      </c>
      <c r="I2491" s="26"/>
      <c r="J2491" s="26"/>
      <c r="K2491" s="26"/>
      <c r="L2491" s="26"/>
      <c r="M2491" s="26"/>
      <c r="N2491" s="26"/>
      <c r="O2491" s="26"/>
      <c r="P2491" s="26"/>
      <c r="Q2491" s="26"/>
      <c r="R2491" s="26"/>
      <c r="S2491" s="26"/>
      <c r="T2491" s="26"/>
      <c r="U2491" s="26"/>
      <c r="V2491" s="26"/>
      <c r="W2491" s="26"/>
      <c r="X2491" s="26"/>
      <c r="Y2491" s="26"/>
      <c r="Z2491" s="26"/>
    </row>
    <row r="2492" ht="13.5" customHeight="1">
      <c r="A2492" s="26" t="s">
        <v>820</v>
      </c>
      <c r="B2492" s="26">
        <f t="shared" si="51"/>
        <v>10</v>
      </c>
      <c r="C2492" s="26">
        <f t="shared" si="52"/>
        <v>27</v>
      </c>
      <c r="D2492" s="26"/>
      <c r="E2492" s="26">
        <f>plan_id</f>
        <v>510</v>
      </c>
      <c r="F2492" s="26">
        <f t="shared" si="1"/>
        <v>2008</v>
      </c>
      <c r="G2492" s="26">
        <f>VLOOKUP(INDIRECT(CHAR(39)&amp;$A2492&amp;CHAR(39)&amp;"!r2c"&amp;$C2492,0),variables,2,0)</f>
        <v>11001</v>
      </c>
      <c r="H2492" s="29">
        <f t="array" ref="H2492">IF(AND(G2492&gt;=10861,G2492&lt;=10863),TEXT(INDIRECT(CHAR(39)&amp;$A2492&amp;CHAR(39)&amp;"!r"&amp;$B2492&amp;"c"&amp;$C2492,0),"dd-mmm-yyyy"),(INDIRECT(CHAR(39)&amp;$A2492&amp;CHAR(39)&amp;"!r"&amp;$B2492&amp;"c"&amp;$C2492,0)))</f>
        <v>16613364</v>
      </c>
      <c r="I2492" s="26"/>
      <c r="J2492" s="26"/>
      <c r="K2492" s="26"/>
      <c r="L2492" s="26"/>
      <c r="M2492" s="26"/>
      <c r="N2492" s="26"/>
      <c r="O2492" s="26"/>
      <c r="P2492" s="26"/>
      <c r="Q2492" s="26"/>
      <c r="R2492" s="26"/>
      <c r="S2492" s="26"/>
      <c r="T2492" s="26"/>
      <c r="U2492" s="26"/>
      <c r="V2492" s="26"/>
      <c r="W2492" s="26"/>
      <c r="X2492" s="26"/>
      <c r="Y2492" s="26"/>
      <c r="Z2492" s="26"/>
    </row>
    <row r="2493" ht="13.5" customHeight="1">
      <c r="A2493" s="26" t="s">
        <v>820</v>
      </c>
      <c r="B2493" s="26">
        <f t="shared" si="51"/>
        <v>10</v>
      </c>
      <c r="C2493" s="26">
        <f t="shared" si="52"/>
        <v>28</v>
      </c>
      <c r="D2493" s="26"/>
      <c r="E2493" s="26">
        <f>plan_id</f>
        <v>510</v>
      </c>
      <c r="F2493" s="26">
        <f t="shared" si="1"/>
        <v>2008</v>
      </c>
      <c r="G2493" s="26">
        <f>VLOOKUP(INDIRECT(CHAR(39)&amp;$A2493&amp;CHAR(39)&amp;"!r2c"&amp;$C2493,0),variables,2,0)</f>
        <v>11002</v>
      </c>
      <c r="H2493" s="29" t="str">
        <f t="array" ref="H2493">IF(AND(G2493&gt;=10861,G2493&lt;=10863),TEXT(INDIRECT(CHAR(39)&amp;$A2493&amp;CHAR(39)&amp;"!r"&amp;$B2493&amp;"c"&amp;$C2493,0),"dd-mmm-yyyy"),(INDIRECT(CHAR(39)&amp;$A2493&amp;CHAR(39)&amp;"!r"&amp;$B2493&amp;"c"&amp;$C2493,0)))</f>
        <v/>
      </c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  <c r="S2493" s="26"/>
      <c r="T2493" s="26"/>
      <c r="U2493" s="26"/>
      <c r="V2493" s="26"/>
      <c r="W2493" s="26"/>
      <c r="X2493" s="26"/>
      <c r="Y2493" s="26"/>
      <c r="Z2493" s="26"/>
    </row>
    <row r="2494" ht="13.5" customHeight="1">
      <c r="A2494" s="26" t="s">
        <v>820</v>
      </c>
      <c r="B2494" s="26">
        <f t="shared" si="51"/>
        <v>10</v>
      </c>
      <c r="C2494" s="26">
        <f t="shared" si="52"/>
        <v>29</v>
      </c>
      <c r="D2494" s="26"/>
      <c r="E2494" s="26">
        <f>plan_id</f>
        <v>510</v>
      </c>
      <c r="F2494" s="26">
        <f t="shared" si="1"/>
        <v>2008</v>
      </c>
      <c r="G2494" s="26">
        <f>VLOOKUP(INDIRECT(CHAR(39)&amp;$A2494&amp;CHAR(39)&amp;"!r2c"&amp;$C2494,0),variables,2,0)</f>
        <v>11003</v>
      </c>
      <c r="H2494" s="29">
        <f t="array" ref="H2494">IF(AND(G2494&gt;=10861,G2494&lt;=10863),TEXT(INDIRECT(CHAR(39)&amp;$A2494&amp;CHAR(39)&amp;"!r"&amp;$B2494&amp;"c"&amp;$C2494,0),"dd-mmm-yyyy"),(INDIRECT(CHAR(39)&amp;$A2494&amp;CHAR(39)&amp;"!r"&amp;$B2494&amp;"c"&amp;$C2494,0)))</f>
        <v>3500880720</v>
      </c>
      <c r="I2494" s="26"/>
      <c r="J2494" s="26"/>
      <c r="K2494" s="26"/>
      <c r="L2494" s="26"/>
      <c r="M2494" s="26"/>
      <c r="N2494" s="26"/>
      <c r="O2494" s="26"/>
      <c r="P2494" s="26"/>
      <c r="Q2494" s="26"/>
      <c r="R2494" s="26"/>
      <c r="S2494" s="26"/>
      <c r="T2494" s="26"/>
      <c r="U2494" s="26"/>
      <c r="V2494" s="26"/>
      <c r="W2494" s="26"/>
      <c r="X2494" s="26"/>
      <c r="Y2494" s="26"/>
      <c r="Z2494" s="26"/>
    </row>
    <row r="2495" ht="13.5" customHeight="1">
      <c r="A2495" s="26" t="s">
        <v>820</v>
      </c>
      <c r="B2495" s="26">
        <f t="shared" si="51"/>
        <v>11</v>
      </c>
      <c r="C2495" s="26">
        <f t="shared" si="52"/>
        <v>3</v>
      </c>
      <c r="D2495" s="26"/>
      <c r="E2495" s="26">
        <f>plan_id</f>
        <v>510</v>
      </c>
      <c r="F2495" s="26">
        <f t="shared" si="1"/>
        <v>2009</v>
      </c>
      <c r="G2495" s="26">
        <f>VLOOKUP(INDIRECT(CHAR(39)&amp;$A2495&amp;CHAR(39)&amp;"!r2c"&amp;$C2495,0),variables,2,0)</f>
        <v>10982</v>
      </c>
      <c r="H2495" s="28" t="str">
        <f t="array" ref="H2495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26"/>
      <c r="T2495" s="26"/>
      <c r="U2495" s="26"/>
      <c r="V2495" s="26"/>
      <c r="W2495" s="26"/>
      <c r="X2495" s="26"/>
      <c r="Y2495" s="26"/>
      <c r="Z2495" s="26"/>
    </row>
    <row r="2496" ht="13.5" customHeight="1">
      <c r="A2496" s="26" t="s">
        <v>820</v>
      </c>
      <c r="B2496" s="26">
        <f t="shared" si="51"/>
        <v>11</v>
      </c>
      <c r="C2496" s="26">
        <f t="shared" si="52"/>
        <v>4</v>
      </c>
      <c r="D2496" s="26"/>
      <c r="E2496" s="26">
        <f>plan_id</f>
        <v>510</v>
      </c>
      <c r="F2496" s="26">
        <f t="shared" si="1"/>
        <v>2009</v>
      </c>
      <c r="G2496" s="26">
        <f>VLOOKUP(INDIRECT(CHAR(39)&amp;$A2496&amp;CHAR(39)&amp;"!r2c"&amp;$C2496,0),variables,2,0)</f>
        <v>10984</v>
      </c>
      <c r="H2496" s="29">
        <f t="array" ref="H2496">IF(AND(G2496&gt;=10861,G2496&lt;=10863),TEXT(INDIRECT(CHAR(39)&amp;$A2496&amp;CHAR(39)&amp;"!r"&amp;$B2496&amp;"c"&amp;$C2496,0),"dd-mmm-yyyy"),(INDIRECT(CHAR(39)&amp;$A2496&amp;CHAR(39)&amp;"!r"&amp;$B2496&amp;"c"&amp;$C2496,0)))</f>
        <v>2109480000</v>
      </c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  <c r="S2496" s="26"/>
      <c r="T2496" s="26"/>
      <c r="U2496" s="26"/>
      <c r="V2496" s="26"/>
      <c r="W2496" s="26"/>
      <c r="X2496" s="26"/>
      <c r="Y2496" s="26"/>
      <c r="Z2496" s="26"/>
    </row>
    <row r="2497" ht="13.5" customHeight="1">
      <c r="A2497" s="26" t="s">
        <v>820</v>
      </c>
      <c r="B2497" s="26">
        <f t="shared" si="51"/>
        <v>11</v>
      </c>
      <c r="C2497" s="26">
        <f t="shared" si="52"/>
        <v>5</v>
      </c>
      <c r="D2497" s="26"/>
      <c r="E2497" s="26">
        <f>plan_id</f>
        <v>510</v>
      </c>
      <c r="F2497" s="26">
        <f t="shared" si="1"/>
        <v>2009</v>
      </c>
      <c r="G2497" s="26">
        <f>VLOOKUP(INDIRECT(CHAR(39)&amp;$A2497&amp;CHAR(39)&amp;"!r2c"&amp;$C2497,0),variables,2,0)</f>
        <v>10985</v>
      </c>
      <c r="H2497" s="29">
        <f t="array" ref="H2497">IF(AND(G2497&gt;=10861,G2497&lt;=10863),TEXT(INDIRECT(CHAR(39)&amp;$A2497&amp;CHAR(39)&amp;"!r"&amp;$B2497&amp;"c"&amp;$C2497,0),"dd-mmm-yyyy"),(INDIRECT(CHAR(39)&amp;$A2497&amp;CHAR(39)&amp;"!r"&amp;$B2497&amp;"c"&amp;$C2497,0)))</f>
        <v>1601095320</v>
      </c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  <c r="S2497" s="26"/>
      <c r="T2497" s="26"/>
      <c r="U2497" s="26"/>
      <c r="V2497" s="26"/>
      <c r="W2497" s="26"/>
      <c r="X2497" s="26"/>
      <c r="Y2497" s="26"/>
      <c r="Z2497" s="26"/>
    </row>
    <row r="2498" ht="13.5" customHeight="1">
      <c r="A2498" s="26" t="s">
        <v>820</v>
      </c>
      <c r="B2498" s="26">
        <f t="shared" si="51"/>
        <v>11</v>
      </c>
      <c r="C2498" s="26">
        <f t="shared" si="52"/>
        <v>6</v>
      </c>
      <c r="D2498" s="26"/>
      <c r="E2498" s="26">
        <f>plan_id</f>
        <v>510</v>
      </c>
      <c r="F2498" s="26">
        <f t="shared" si="1"/>
        <v>2009</v>
      </c>
      <c r="G2498" s="26">
        <f>VLOOKUP(INDIRECT(CHAR(39)&amp;$A2498&amp;CHAR(39)&amp;"!r2c"&amp;$C2498,0),variables,2,0)</f>
        <v>10986</v>
      </c>
      <c r="H2498" s="29">
        <f t="array" ref="H2498">IF(AND(G2498&gt;=10861,G2498&lt;=10863),TEXT(INDIRECT(CHAR(39)&amp;$A2498&amp;CHAR(39)&amp;"!r"&amp;$B2498&amp;"c"&amp;$C2498,0),"dd-mmm-yyyy"),(INDIRECT(CHAR(39)&amp;$A2498&amp;CHAR(39)&amp;"!r"&amp;$B2498&amp;"c"&amp;$C2498,0)))</f>
        <v>508384680</v>
      </c>
      <c r="I2498" s="26"/>
      <c r="J2498" s="26"/>
      <c r="K2498" s="26"/>
      <c r="L2498" s="26"/>
      <c r="M2498" s="26"/>
      <c r="N2498" s="26"/>
      <c r="O2498" s="26"/>
      <c r="P2498" s="26"/>
      <c r="Q2498" s="26"/>
      <c r="R2498" s="26"/>
      <c r="S2498" s="26"/>
      <c r="T2498" s="26"/>
      <c r="U2498" s="26"/>
      <c r="V2498" s="26"/>
      <c r="W2498" s="26"/>
      <c r="X2498" s="26"/>
      <c r="Y2498" s="26"/>
      <c r="Z2498" s="26"/>
    </row>
    <row r="2499" ht="13.5" customHeight="1">
      <c r="A2499" s="26" t="s">
        <v>820</v>
      </c>
      <c r="B2499" s="26">
        <f t="shared" si="51"/>
        <v>11</v>
      </c>
      <c r="C2499" s="26">
        <f t="shared" si="52"/>
        <v>7</v>
      </c>
      <c r="D2499" s="26"/>
      <c r="E2499" s="26">
        <f>plan_id</f>
        <v>510</v>
      </c>
      <c r="F2499" s="26">
        <f t="shared" si="1"/>
        <v>2009</v>
      </c>
      <c r="G2499" s="26">
        <f>VLOOKUP(INDIRECT(CHAR(39)&amp;$A2499&amp;CHAR(39)&amp;"!r2c"&amp;$C2499,0),variables,2,0)</f>
        <v>10974</v>
      </c>
      <c r="H2499" s="28" t="str">
        <f t="array" ref="H2499">IF(AND(G2499&gt;=10861,G2499&lt;=10863),TEXT(INDIRECT(CHAR(39)&amp;$A2499&amp;CHAR(39)&amp;"!r"&amp;$B2499&amp;"c"&amp;$C2499,0),"dd-mmm-yyyy"),(INDIRECT(CHAR(39)&amp;$A2499&amp;CHAR(39)&amp;"!r"&amp;$B2499&amp;"c"&amp;$C2499,0)))</f>
        <v>PUC</v>
      </c>
      <c r="I2499" s="26"/>
      <c r="J2499" s="26"/>
      <c r="K2499" s="26"/>
      <c r="L2499" s="26"/>
      <c r="M2499" s="26"/>
      <c r="N2499" s="26"/>
      <c r="O2499" s="26"/>
      <c r="P2499" s="26"/>
      <c r="Q2499" s="26"/>
      <c r="R2499" s="26"/>
      <c r="S2499" s="26"/>
      <c r="T2499" s="26"/>
      <c r="U2499" s="26"/>
      <c r="V2499" s="26"/>
      <c r="W2499" s="26"/>
      <c r="X2499" s="26"/>
      <c r="Y2499" s="26"/>
      <c r="Z2499" s="26"/>
    </row>
    <row r="2500" ht="13.5" customHeight="1">
      <c r="A2500" s="26" t="s">
        <v>820</v>
      </c>
      <c r="B2500" s="26">
        <f t="shared" si="51"/>
        <v>11</v>
      </c>
      <c r="C2500" s="26">
        <f t="shared" si="52"/>
        <v>8</v>
      </c>
      <c r="D2500" s="26"/>
      <c r="E2500" s="26">
        <f>plan_id</f>
        <v>510</v>
      </c>
      <c r="F2500" s="26">
        <f t="shared" si="1"/>
        <v>2009</v>
      </c>
      <c r="G2500" s="26">
        <f>VLOOKUP(INDIRECT(CHAR(39)&amp;$A2500&amp;CHAR(39)&amp;"!r2c"&amp;$C2500,0),variables,2,0)</f>
        <v>10987</v>
      </c>
      <c r="H2500" s="31">
        <f t="array" ref="H2500">IF(AND(G2500&gt;=10861,G2500&lt;=10863),TEXT(INDIRECT(CHAR(39)&amp;$A2500&amp;CHAR(39)&amp;"!r"&amp;$B2500&amp;"c"&amp;$C2500,0),"dd-mmm-yyyy"),(INDIRECT(CHAR(39)&amp;$A2500&amp;CHAR(39)&amp;"!r"&amp;$B2500&amp;"c"&amp;$C2500,0)))</f>
        <v>0.759</v>
      </c>
      <c r="I2500" s="26"/>
      <c r="J2500" s="26"/>
      <c r="K2500" s="26"/>
      <c r="L2500" s="26"/>
      <c r="M2500" s="26"/>
      <c r="N2500" s="26"/>
      <c r="O2500" s="26"/>
      <c r="P2500" s="26"/>
      <c r="Q2500" s="26"/>
      <c r="R2500" s="26"/>
      <c r="S2500" s="26"/>
      <c r="T2500" s="26"/>
      <c r="U2500" s="26"/>
      <c r="V2500" s="26"/>
      <c r="W2500" s="26"/>
      <c r="X2500" s="26"/>
      <c r="Y2500" s="26"/>
      <c r="Z2500" s="26"/>
    </row>
    <row r="2501" ht="13.5" customHeight="1">
      <c r="A2501" s="26" t="s">
        <v>820</v>
      </c>
      <c r="B2501" s="26">
        <f t="shared" si="51"/>
        <v>11</v>
      </c>
      <c r="C2501" s="26">
        <f t="shared" si="52"/>
        <v>9</v>
      </c>
      <c r="D2501" s="26"/>
      <c r="E2501" s="26">
        <f>plan_id</f>
        <v>510</v>
      </c>
      <c r="F2501" s="26">
        <f t="shared" si="1"/>
        <v>2009</v>
      </c>
      <c r="G2501" s="26">
        <f>VLOOKUP(INDIRECT(CHAR(39)&amp;$A2501&amp;CHAR(39)&amp;"!r2c"&amp;$C2501,0),variables,2,0)</f>
        <v>10885</v>
      </c>
      <c r="H2501" s="28" t="str">
        <f t="array" ref="H250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26"/>
      <c r="J2501" s="26"/>
      <c r="K2501" s="26"/>
      <c r="L2501" s="26"/>
      <c r="M2501" s="26"/>
      <c r="N2501" s="26"/>
      <c r="O2501" s="26"/>
      <c r="P2501" s="26"/>
      <c r="Q2501" s="26"/>
      <c r="R2501" s="26"/>
      <c r="S2501" s="26"/>
      <c r="T2501" s="26"/>
      <c r="U2501" s="26"/>
      <c r="V2501" s="26"/>
      <c r="W2501" s="26"/>
      <c r="X2501" s="26"/>
      <c r="Y2501" s="26"/>
      <c r="Z2501" s="26"/>
    </row>
    <row r="2502" ht="13.5" customHeight="1">
      <c r="A2502" s="26" t="s">
        <v>820</v>
      </c>
      <c r="B2502" s="26">
        <f t="shared" si="51"/>
        <v>11</v>
      </c>
      <c r="C2502" s="26">
        <f t="shared" si="52"/>
        <v>10</v>
      </c>
      <c r="D2502" s="26"/>
      <c r="E2502" s="26">
        <f>plan_id</f>
        <v>510</v>
      </c>
      <c r="F2502" s="26">
        <f t="shared" si="1"/>
        <v>2009</v>
      </c>
      <c r="G2502" s="26">
        <f>VLOOKUP(INDIRECT(CHAR(39)&amp;$A2502&amp;CHAR(39)&amp;"!r2c"&amp;$C2502,0),variables,2,0)</f>
        <v>10886</v>
      </c>
      <c r="H2502" s="28" t="str">
        <f t="array" ref="H2502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26"/>
      <c r="J2502" s="26"/>
      <c r="K2502" s="26"/>
      <c r="L2502" s="26"/>
      <c r="M2502" s="26"/>
      <c r="N2502" s="26"/>
      <c r="O2502" s="26"/>
      <c r="P2502" s="26"/>
      <c r="Q2502" s="26"/>
      <c r="R2502" s="26"/>
      <c r="S2502" s="26"/>
      <c r="T2502" s="26"/>
      <c r="U2502" s="26"/>
      <c r="V2502" s="26"/>
      <c r="W2502" s="26"/>
      <c r="X2502" s="26"/>
      <c r="Y2502" s="26"/>
      <c r="Z2502" s="26"/>
    </row>
    <row r="2503" ht="13.5" customHeight="1">
      <c r="A2503" s="26" t="s">
        <v>820</v>
      </c>
      <c r="B2503" s="26">
        <f t="shared" si="51"/>
        <v>11</v>
      </c>
      <c r="C2503" s="26">
        <f t="shared" si="52"/>
        <v>11</v>
      </c>
      <c r="D2503" s="26"/>
      <c r="E2503" s="26">
        <f>plan_id</f>
        <v>510</v>
      </c>
      <c r="F2503" s="26">
        <f t="shared" si="1"/>
        <v>2009</v>
      </c>
      <c r="G2503" s="26">
        <f>VLOOKUP(INDIRECT(CHAR(39)&amp;$A2503&amp;CHAR(39)&amp;"!r2c"&amp;$C2503,0),variables,2,0)</f>
        <v>10887</v>
      </c>
      <c r="H2503" s="28" t="str">
        <f t="array" ref="H2503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26"/>
      <c r="J2503" s="26"/>
      <c r="K2503" s="26"/>
      <c r="L2503" s="26"/>
      <c r="M2503" s="26"/>
      <c r="N2503" s="26"/>
      <c r="O2503" s="26"/>
      <c r="P2503" s="26"/>
      <c r="Q2503" s="26"/>
      <c r="R2503" s="26"/>
      <c r="S2503" s="26"/>
      <c r="T2503" s="26"/>
      <c r="U2503" s="26"/>
      <c r="V2503" s="26"/>
      <c r="W2503" s="26"/>
      <c r="X2503" s="26"/>
      <c r="Y2503" s="26"/>
      <c r="Z2503" s="26"/>
    </row>
    <row r="2504" ht="13.5" customHeight="1">
      <c r="A2504" s="26" t="s">
        <v>820</v>
      </c>
      <c r="B2504" s="26">
        <f t="shared" si="51"/>
        <v>11</v>
      </c>
      <c r="C2504" s="26">
        <f t="shared" si="52"/>
        <v>12</v>
      </c>
      <c r="D2504" s="26"/>
      <c r="E2504" s="26">
        <f>plan_id</f>
        <v>510</v>
      </c>
      <c r="F2504" s="26">
        <f t="shared" si="1"/>
        <v>2009</v>
      </c>
      <c r="G2504" s="26">
        <f>VLOOKUP(INDIRECT(CHAR(39)&amp;$A2504&amp;CHAR(39)&amp;"!r2c"&amp;$C2504,0),variables,2,0)</f>
        <v>10883</v>
      </c>
      <c r="H2504" s="28" t="str">
        <f t="array" ref="H2504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26"/>
      <c r="J2504" s="26"/>
      <c r="K2504" s="26"/>
      <c r="L2504" s="26"/>
      <c r="M2504" s="26"/>
      <c r="N2504" s="26"/>
      <c r="O2504" s="26"/>
      <c r="P2504" s="26"/>
      <c r="Q2504" s="26"/>
      <c r="R2504" s="26"/>
      <c r="S2504" s="26"/>
      <c r="T2504" s="26"/>
      <c r="U2504" s="26"/>
      <c r="V2504" s="26"/>
      <c r="W2504" s="26"/>
      <c r="X2504" s="26"/>
      <c r="Y2504" s="26"/>
      <c r="Z2504" s="26"/>
    </row>
    <row r="2505" ht="13.5" customHeight="1">
      <c r="A2505" s="26" t="s">
        <v>820</v>
      </c>
      <c r="B2505" s="26">
        <f t="shared" si="51"/>
        <v>11</v>
      </c>
      <c r="C2505" s="26">
        <f t="shared" si="52"/>
        <v>13</v>
      </c>
      <c r="D2505" s="26"/>
      <c r="E2505" s="26">
        <f>plan_id</f>
        <v>510</v>
      </c>
      <c r="F2505" s="26">
        <f t="shared" si="1"/>
        <v>2009</v>
      </c>
      <c r="G2505" s="26">
        <f>VLOOKUP(INDIRECT(CHAR(39)&amp;$A2505&amp;CHAR(39)&amp;"!r2c"&amp;$C2505,0),variables,2,0)</f>
        <v>10989</v>
      </c>
      <c r="H2505" s="29">
        <f t="array" ref="H2505">IF(AND(G2505&gt;=10861,G2505&lt;=10863),TEXT(INDIRECT(CHAR(39)&amp;$A2505&amp;CHAR(39)&amp;"!r"&amp;$B2505&amp;"c"&amp;$C2505,0),"dd-mmm-yyyy"),(INDIRECT(CHAR(39)&amp;$A2505&amp;CHAR(39)&amp;"!r"&amp;$B2505&amp;"c"&amp;$C2505,0)))</f>
        <v>38026044000</v>
      </c>
      <c r="I2505" s="26"/>
      <c r="J2505" s="26"/>
      <c r="K2505" s="26"/>
      <c r="L2505" s="26"/>
      <c r="M2505" s="26"/>
      <c r="N2505" s="26"/>
      <c r="O2505" s="26"/>
      <c r="P2505" s="26"/>
      <c r="Q2505" s="26"/>
      <c r="R2505" s="26"/>
      <c r="S2505" s="26"/>
      <c r="T2505" s="26"/>
      <c r="U2505" s="26"/>
      <c r="V2505" s="26"/>
      <c r="W2505" s="26"/>
      <c r="X2505" s="26"/>
      <c r="Y2505" s="26"/>
      <c r="Z2505" s="26"/>
    </row>
    <row r="2506" ht="13.5" customHeight="1">
      <c r="A2506" s="26" t="s">
        <v>820</v>
      </c>
      <c r="B2506" s="26">
        <f t="shared" si="51"/>
        <v>11</v>
      </c>
      <c r="C2506" s="26">
        <f t="shared" si="52"/>
        <v>14</v>
      </c>
      <c r="D2506" s="26"/>
      <c r="E2506" s="26">
        <f>plan_id</f>
        <v>510</v>
      </c>
      <c r="F2506" s="26">
        <f t="shared" si="1"/>
        <v>2009</v>
      </c>
      <c r="G2506" s="26">
        <f>VLOOKUP(INDIRECT(CHAR(39)&amp;$A2506&amp;CHAR(39)&amp;"!r2c"&amp;$C2506,0),variables,2,0)</f>
        <v>10990</v>
      </c>
      <c r="H2506" s="29">
        <f t="array" ref="H2506">IF(AND(G2506&gt;=10861,G2506&lt;=10863),TEXT(INDIRECT(CHAR(39)&amp;$A2506&amp;CHAR(39)&amp;"!r"&amp;$B2506&amp;"c"&amp;$C2506,0),"dd-mmm-yyyy"),(INDIRECT(CHAR(39)&amp;$A2506&amp;CHAR(39)&amp;"!r"&amp;$B2506&amp;"c"&amp;$C2506,0)))</f>
        <v>73027198000</v>
      </c>
      <c r="I2506" s="26"/>
      <c r="J2506" s="26"/>
      <c r="K2506" s="26"/>
      <c r="L2506" s="26"/>
      <c r="M2506" s="26"/>
      <c r="N2506" s="26"/>
      <c r="O2506" s="26"/>
      <c r="P2506" s="26"/>
      <c r="Q2506" s="26"/>
      <c r="R2506" s="26"/>
      <c r="S2506" s="26"/>
      <c r="T2506" s="26"/>
      <c r="U2506" s="26"/>
      <c r="V2506" s="26"/>
      <c r="W2506" s="26"/>
      <c r="X2506" s="26"/>
      <c r="Y2506" s="26"/>
      <c r="Z2506" s="26"/>
    </row>
    <row r="2507" ht="13.5" customHeight="1">
      <c r="A2507" s="26" t="s">
        <v>820</v>
      </c>
      <c r="B2507" s="26">
        <f t="shared" si="51"/>
        <v>11</v>
      </c>
      <c r="C2507" s="26">
        <f t="shared" si="52"/>
        <v>15</v>
      </c>
      <c r="D2507" s="26"/>
      <c r="E2507" s="26">
        <f>plan_id</f>
        <v>510</v>
      </c>
      <c r="F2507" s="26">
        <f t="shared" si="1"/>
        <v>2009</v>
      </c>
      <c r="G2507" s="26">
        <f>VLOOKUP(INDIRECT(CHAR(39)&amp;$A2507&amp;CHAR(39)&amp;"!r2c"&amp;$C2507,0),variables,2,0)</f>
        <v>10991</v>
      </c>
      <c r="H2507" s="29">
        <f t="array" ref="H2507">IF(AND(G2507&gt;=10861,G2507&lt;=10863),TEXT(INDIRECT(CHAR(39)&amp;$A2507&amp;CHAR(39)&amp;"!r"&amp;$B2507&amp;"c"&amp;$C2507,0),"dd-mmm-yyyy"),(INDIRECT(CHAR(39)&amp;$A2507&amp;CHAR(39)&amp;"!r"&amp;$B2507&amp;"c"&amp;$C2507,0)))</f>
        <v>35001154000</v>
      </c>
      <c r="I2507" s="26"/>
      <c r="J2507" s="26"/>
      <c r="K2507" s="26"/>
      <c r="L2507" s="26"/>
      <c r="M2507" s="26"/>
      <c r="N2507" s="26"/>
      <c r="O2507" s="26"/>
      <c r="P2507" s="26"/>
      <c r="Q2507" s="26"/>
      <c r="R2507" s="26"/>
      <c r="S2507" s="26"/>
      <c r="T2507" s="26"/>
      <c r="U2507" s="26"/>
      <c r="V2507" s="26"/>
      <c r="W2507" s="26"/>
      <c r="X2507" s="26"/>
      <c r="Y2507" s="26"/>
      <c r="Z2507" s="26"/>
    </row>
    <row r="2508" ht="13.5" customHeight="1">
      <c r="A2508" s="26" t="s">
        <v>820</v>
      </c>
      <c r="B2508" s="26">
        <f t="shared" si="51"/>
        <v>11</v>
      </c>
      <c r="C2508" s="26">
        <f t="shared" si="52"/>
        <v>16</v>
      </c>
      <c r="D2508" s="26"/>
      <c r="E2508" s="26">
        <f>plan_id</f>
        <v>510</v>
      </c>
      <c r="F2508" s="26">
        <f t="shared" si="1"/>
        <v>2009</v>
      </c>
      <c r="G2508" s="26">
        <f>VLOOKUP(INDIRECT(CHAR(39)&amp;$A2508&amp;CHAR(39)&amp;"!r2c"&amp;$C2508,0),variables,2,0)</f>
        <v>10992</v>
      </c>
      <c r="H2508" s="31">
        <f t="array" ref="H2508">IF(AND(G2508&gt;=10861,G2508&lt;=10863),TEXT(INDIRECT(CHAR(39)&amp;$A2508&amp;CHAR(39)&amp;"!r"&amp;$B2508&amp;"c"&amp;$C2508,0),"dd-mmm-yyyy"),(INDIRECT(CHAR(39)&amp;$A2508&amp;CHAR(39)&amp;"!r"&amp;$B2508&amp;"c"&amp;$C2508,0)))</f>
        <v>0.521</v>
      </c>
      <c r="I2508" s="26"/>
      <c r="J2508" s="26"/>
      <c r="K2508" s="26"/>
      <c r="L2508" s="26"/>
      <c r="M2508" s="26"/>
      <c r="N2508" s="26"/>
      <c r="O2508" s="26"/>
      <c r="P2508" s="26"/>
      <c r="Q2508" s="26"/>
      <c r="R2508" s="26"/>
      <c r="S2508" s="26"/>
      <c r="T2508" s="26"/>
      <c r="U2508" s="26"/>
      <c r="V2508" s="26"/>
      <c r="W2508" s="26"/>
      <c r="X2508" s="26"/>
      <c r="Y2508" s="26"/>
      <c r="Z2508" s="26"/>
    </row>
    <row r="2509" ht="13.5" customHeight="1">
      <c r="A2509" s="26" t="s">
        <v>820</v>
      </c>
      <c r="B2509" s="26">
        <f t="shared" si="51"/>
        <v>11</v>
      </c>
      <c r="C2509" s="26">
        <f t="shared" si="52"/>
        <v>17</v>
      </c>
      <c r="D2509" s="26"/>
      <c r="E2509" s="26">
        <f>plan_id</f>
        <v>510</v>
      </c>
      <c r="F2509" s="26">
        <f t="shared" si="1"/>
        <v>2009</v>
      </c>
      <c r="G2509" s="26">
        <f>VLOOKUP(INDIRECT(CHAR(39)&amp;$A2509&amp;CHAR(39)&amp;"!r2c"&amp;$C2509,0),variables,2,0)</f>
        <v>10993</v>
      </c>
      <c r="H2509" s="29">
        <f t="array" ref="H2509">IF(AND(G2509&gt;=10861,G2509&lt;=10863),TEXT(INDIRECT(CHAR(39)&amp;$A2509&amp;CHAR(39)&amp;"!r"&amp;$B2509&amp;"c"&amp;$C2509,0),"dd-mmm-yyyy"),(INDIRECT(CHAR(39)&amp;$A2509&amp;CHAR(39)&amp;"!r"&amp;$B2509&amp;"c"&amp;$C2509,0)))</f>
        <v>8945021000</v>
      </c>
      <c r="I2509" s="26"/>
      <c r="J2509" s="26"/>
      <c r="K2509" s="26"/>
      <c r="L2509" s="26"/>
      <c r="M2509" s="26"/>
      <c r="N2509" s="26"/>
      <c r="O2509" s="26"/>
      <c r="P2509" s="26"/>
      <c r="Q2509" s="26"/>
      <c r="R2509" s="26"/>
      <c r="S2509" s="26"/>
      <c r="T2509" s="26"/>
      <c r="U2509" s="26"/>
      <c r="V2509" s="26"/>
      <c r="W2509" s="26"/>
      <c r="X2509" s="26"/>
      <c r="Y2509" s="26"/>
      <c r="Z2509" s="26"/>
    </row>
    <row r="2510" ht="13.5" customHeight="1">
      <c r="A2510" s="26" t="s">
        <v>820</v>
      </c>
      <c r="B2510" s="26">
        <f t="shared" si="51"/>
        <v>11</v>
      </c>
      <c r="C2510" s="26">
        <f t="shared" si="52"/>
        <v>18</v>
      </c>
      <c r="D2510" s="26"/>
      <c r="E2510" s="26">
        <f>plan_id</f>
        <v>510</v>
      </c>
      <c r="F2510" s="26">
        <f t="shared" si="1"/>
        <v>2009</v>
      </c>
      <c r="G2510" s="26">
        <f>VLOOKUP(INDIRECT(CHAR(39)&amp;$A2510&amp;CHAR(39)&amp;"!r2c"&amp;$C2510,0),variables,2,0)</f>
        <v>11005</v>
      </c>
      <c r="H2510" s="31" t="str">
        <f t="array" ref="H2510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26"/>
      <c r="J2510" s="26"/>
      <c r="K2510" s="26"/>
      <c r="L2510" s="26"/>
      <c r="M2510" s="26"/>
      <c r="N2510" s="26"/>
      <c r="O2510" s="26"/>
      <c r="P2510" s="26"/>
      <c r="Q2510" s="26"/>
      <c r="R2510" s="26"/>
      <c r="S2510" s="26"/>
      <c r="T2510" s="26"/>
      <c r="U2510" s="26"/>
      <c r="V2510" s="26"/>
      <c r="W2510" s="26"/>
      <c r="X2510" s="26"/>
      <c r="Y2510" s="26"/>
      <c r="Z2510" s="26"/>
    </row>
    <row r="2511" ht="13.5" customHeight="1">
      <c r="A2511" s="26" t="s">
        <v>820</v>
      </c>
      <c r="B2511" s="26">
        <f t="shared" si="51"/>
        <v>11</v>
      </c>
      <c r="C2511" s="26">
        <f t="shared" si="52"/>
        <v>19</v>
      </c>
      <c r="D2511" s="26"/>
      <c r="E2511" s="26">
        <f>plan_id</f>
        <v>510</v>
      </c>
      <c r="F2511" s="26">
        <f t="shared" si="1"/>
        <v>2009</v>
      </c>
      <c r="G2511" s="26">
        <f>VLOOKUP(INDIRECT(CHAR(39)&amp;$A2511&amp;CHAR(39)&amp;"!r2c"&amp;$C2511,0),variables,2,0)</f>
        <v>10988</v>
      </c>
      <c r="H2511" s="31">
        <f t="array" ref="H2511">IF(AND(G2511&gt;=10861,G2511&lt;=10863),TEXT(INDIRECT(CHAR(39)&amp;$A2511&amp;CHAR(39)&amp;"!r"&amp;$B2511&amp;"c"&amp;$C2511,0),"dd-mmm-yyyy"),(INDIRECT(CHAR(39)&amp;$A2511&amp;CHAR(39)&amp;"!r"&amp;$B2511&amp;"c"&amp;$C2511,0)))</f>
        <v>0.2358272831</v>
      </c>
      <c r="I2511" s="26"/>
      <c r="J2511" s="26"/>
      <c r="K2511" s="26"/>
      <c r="L2511" s="26"/>
      <c r="M2511" s="26"/>
      <c r="N2511" s="26"/>
      <c r="O2511" s="26"/>
      <c r="P2511" s="26"/>
      <c r="Q2511" s="26"/>
      <c r="R2511" s="26"/>
      <c r="S2511" s="26"/>
      <c r="T2511" s="26"/>
      <c r="U2511" s="26"/>
      <c r="V2511" s="26"/>
      <c r="W2511" s="26"/>
      <c r="X2511" s="26"/>
      <c r="Y2511" s="26"/>
      <c r="Z2511" s="26"/>
    </row>
    <row r="2512" ht="13.5" customHeight="1">
      <c r="A2512" s="26" t="s">
        <v>820</v>
      </c>
      <c r="B2512" s="26">
        <f t="shared" si="51"/>
        <v>11</v>
      </c>
      <c r="C2512" s="26">
        <f t="shared" si="52"/>
        <v>20</v>
      </c>
      <c r="D2512" s="26"/>
      <c r="E2512" s="26">
        <f>plan_id</f>
        <v>510</v>
      </c>
      <c r="F2512" s="26">
        <f t="shared" si="1"/>
        <v>2009</v>
      </c>
      <c r="G2512" s="26">
        <f>VLOOKUP(INDIRECT(CHAR(39)&amp;$A2512&amp;CHAR(39)&amp;"!r2c"&amp;$C2512,0),variables,2,0)</f>
        <v>10996</v>
      </c>
      <c r="H2512" s="29">
        <f t="array" ref="H2512">IF(AND(G2512&gt;=10861,G2512&lt;=10863),TEXT(INDIRECT(CHAR(39)&amp;$A2512&amp;CHAR(39)&amp;"!r"&amp;$B2512&amp;"c"&amp;$C2512,0),"dd-mmm-yyyy"),(INDIRECT(CHAR(39)&amp;$A2512&amp;CHAR(39)&amp;"!r"&amp;$B2512&amp;"c"&amp;$C2512,0)))</f>
        <v>28497729443</v>
      </c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  <c r="S2512" s="26"/>
      <c r="T2512" s="26"/>
      <c r="U2512" s="26"/>
      <c r="V2512" s="26"/>
      <c r="W2512" s="26"/>
      <c r="X2512" s="26"/>
      <c r="Y2512" s="26"/>
      <c r="Z2512" s="26"/>
    </row>
    <row r="2513" ht="13.5" customHeight="1">
      <c r="A2513" s="26" t="s">
        <v>820</v>
      </c>
      <c r="B2513" s="26">
        <f t="shared" si="51"/>
        <v>11</v>
      </c>
      <c r="C2513" s="26">
        <f t="shared" si="52"/>
        <v>21</v>
      </c>
      <c r="D2513" s="26"/>
      <c r="E2513" s="26">
        <f>plan_id</f>
        <v>510</v>
      </c>
      <c r="F2513" s="26">
        <f t="shared" si="1"/>
        <v>2009</v>
      </c>
      <c r="G2513" s="26">
        <f>VLOOKUP(INDIRECT(CHAR(39)&amp;$A2513&amp;CHAR(39)&amp;"!r2c"&amp;$C2513,0),variables,2,0)</f>
        <v>10997</v>
      </c>
      <c r="H2513" s="31">
        <f t="array" ref="H2513">IF(AND(G2513&gt;=10861,G2513&lt;=10863),TEXT(INDIRECT(CHAR(39)&amp;$A2513&amp;CHAR(39)&amp;"!r"&amp;$B2513&amp;"c"&amp;$C2513,0),"dd-mmm-yyyy"),(INDIRECT(CHAR(39)&amp;$A2513&amp;CHAR(39)&amp;"!r"&amp;$B2513&amp;"c"&amp;$C2513,0)))</f>
        <v>0.3902344636</v>
      </c>
      <c r="I2513" s="26"/>
      <c r="J2513" s="26"/>
      <c r="K2513" s="26"/>
      <c r="L2513" s="26"/>
      <c r="M2513" s="26"/>
      <c r="N2513" s="26"/>
      <c r="O2513" s="26"/>
      <c r="P2513" s="26"/>
      <c r="Q2513" s="26"/>
      <c r="R2513" s="26"/>
      <c r="S2513" s="26"/>
      <c r="T2513" s="26"/>
      <c r="U2513" s="26"/>
      <c r="V2513" s="26"/>
      <c r="W2513" s="26"/>
      <c r="X2513" s="26"/>
      <c r="Y2513" s="26"/>
      <c r="Z2513" s="26"/>
    </row>
    <row r="2514" ht="13.5" customHeight="1">
      <c r="A2514" s="26" t="s">
        <v>820</v>
      </c>
      <c r="B2514" s="26">
        <f t="shared" si="51"/>
        <v>11</v>
      </c>
      <c r="C2514" s="26">
        <f t="shared" si="52"/>
        <v>22</v>
      </c>
      <c r="D2514" s="26"/>
      <c r="E2514" s="26">
        <f>plan_id</f>
        <v>510</v>
      </c>
      <c r="F2514" s="26">
        <f t="shared" si="1"/>
        <v>2009</v>
      </c>
      <c r="G2514" s="26">
        <f>VLOOKUP(INDIRECT(CHAR(39)&amp;$A2514&amp;CHAR(39)&amp;"!r2c"&amp;$C2514,0),variables,2,0)</f>
        <v>10980</v>
      </c>
      <c r="H2514" s="31" t="str">
        <f t="array" ref="H2514">IF(AND(G2514&gt;=10861,G2514&lt;=10863),TEXT(INDIRECT(CHAR(39)&amp;$A2514&amp;CHAR(39)&amp;"!r"&amp;$B2514&amp;"c"&amp;$C2514,0),"dd-mmm-yyyy"),(INDIRECT(CHAR(39)&amp;$A2514&amp;CHAR(39)&amp;"!r"&amp;$B2514&amp;"c"&amp;$C2514,0)))</f>
        <v/>
      </c>
      <c r="I2514" s="26"/>
      <c r="J2514" s="26"/>
      <c r="K2514" s="26"/>
      <c r="L2514" s="26"/>
      <c r="M2514" s="26"/>
      <c r="N2514" s="26"/>
      <c r="O2514" s="26"/>
      <c r="P2514" s="26"/>
      <c r="Q2514" s="26"/>
      <c r="R2514" s="26"/>
      <c r="S2514" s="26"/>
      <c r="T2514" s="26"/>
      <c r="U2514" s="26"/>
      <c r="V2514" s="26"/>
      <c r="W2514" s="26"/>
      <c r="X2514" s="26"/>
      <c r="Y2514" s="26"/>
      <c r="Z2514" s="26"/>
    </row>
    <row r="2515" ht="13.5" customHeight="1">
      <c r="A2515" s="26" t="s">
        <v>820</v>
      </c>
      <c r="B2515" s="26">
        <f t="shared" si="51"/>
        <v>11</v>
      </c>
      <c r="C2515" s="26">
        <f t="shared" si="52"/>
        <v>23</v>
      </c>
      <c r="D2515" s="26"/>
      <c r="E2515" s="26">
        <f>plan_id</f>
        <v>510</v>
      </c>
      <c r="F2515" s="26">
        <f t="shared" si="1"/>
        <v>2009</v>
      </c>
      <c r="G2515" s="26">
        <f>VLOOKUP(INDIRECT(CHAR(39)&amp;$A2515&amp;CHAR(39)&amp;"!r2c"&amp;$C2515,0),variables,2,0)</f>
        <v>10981</v>
      </c>
      <c r="H2515" s="31" t="str">
        <f t="array" ref="H2515">IF(AND(G2515&gt;=10861,G2515&lt;=10863),TEXT(INDIRECT(CHAR(39)&amp;$A2515&amp;CHAR(39)&amp;"!r"&amp;$B2515&amp;"c"&amp;$C2515,0),"dd-mmm-yyyy"),(INDIRECT(CHAR(39)&amp;$A2515&amp;CHAR(39)&amp;"!r"&amp;$B2515&amp;"c"&amp;$C2515,0)))</f>
        <v/>
      </c>
      <c r="I2515" s="26"/>
      <c r="J2515" s="26"/>
      <c r="K2515" s="26"/>
      <c r="L2515" s="26"/>
      <c r="M2515" s="26"/>
      <c r="N2515" s="26"/>
      <c r="O2515" s="26"/>
      <c r="P2515" s="26"/>
      <c r="Q2515" s="26"/>
      <c r="R2515" s="26"/>
      <c r="S2515" s="26"/>
      <c r="T2515" s="26"/>
      <c r="U2515" s="26"/>
      <c r="V2515" s="26"/>
      <c r="W2515" s="26"/>
      <c r="X2515" s="26"/>
      <c r="Y2515" s="26"/>
      <c r="Z2515" s="26"/>
    </row>
    <row r="2516" ht="13.5" customHeight="1">
      <c r="A2516" s="26" t="s">
        <v>820</v>
      </c>
      <c r="B2516" s="26">
        <f t="shared" si="51"/>
        <v>11</v>
      </c>
      <c r="C2516" s="26">
        <f t="shared" si="52"/>
        <v>24</v>
      </c>
      <c r="D2516" s="26"/>
      <c r="E2516" s="26">
        <f>plan_id</f>
        <v>510</v>
      </c>
      <c r="F2516" s="26">
        <f t="shared" si="1"/>
        <v>2009</v>
      </c>
      <c r="G2516" s="26">
        <f>VLOOKUP(INDIRECT(CHAR(39)&amp;$A2516&amp;CHAR(39)&amp;"!r2c"&amp;$C2516,0),variables,2,0)</f>
        <v>10998</v>
      </c>
      <c r="H2516" s="29">
        <f t="array" ref="H2516">IF(AND(G2516&gt;=10861,G2516&lt;=10863),TEXT(INDIRECT(CHAR(39)&amp;$A2516&amp;CHAR(39)&amp;"!r"&amp;$B2516&amp;"c"&amp;$C2516,0),"dd-mmm-yyyy"),(INDIRECT(CHAR(39)&amp;$A2516&amp;CHAR(39)&amp;"!r"&amp;$B2516&amp;"c"&amp;$C2516,0)))</f>
        <v>4799510000</v>
      </c>
      <c r="I2516" s="26"/>
      <c r="J2516" s="26"/>
      <c r="K2516" s="26"/>
      <c r="L2516" s="26"/>
      <c r="M2516" s="26"/>
      <c r="N2516" s="26"/>
      <c r="O2516" s="26"/>
      <c r="P2516" s="26"/>
      <c r="Q2516" s="26"/>
      <c r="R2516" s="26"/>
      <c r="S2516" s="26"/>
      <c r="T2516" s="26"/>
      <c r="U2516" s="26"/>
      <c r="V2516" s="26"/>
      <c r="W2516" s="26"/>
      <c r="X2516" s="26"/>
      <c r="Y2516" s="26"/>
      <c r="Z2516" s="26"/>
    </row>
    <row r="2517" ht="13.5" customHeight="1">
      <c r="A2517" s="26" t="s">
        <v>820</v>
      </c>
      <c r="B2517" s="26">
        <f t="shared" si="51"/>
        <v>11</v>
      </c>
      <c r="C2517" s="26">
        <f t="shared" si="52"/>
        <v>25</v>
      </c>
      <c r="D2517" s="26"/>
      <c r="E2517" s="26">
        <f>plan_id</f>
        <v>510</v>
      </c>
      <c r="F2517" s="26">
        <f t="shared" si="1"/>
        <v>2009</v>
      </c>
      <c r="G2517" s="26">
        <f>VLOOKUP(INDIRECT(CHAR(39)&amp;$A2517&amp;CHAR(39)&amp;"!r2c"&amp;$C2517,0),variables,2,0)</f>
        <v>10999</v>
      </c>
      <c r="H2517" s="29">
        <f t="array" ref="H2517">IF(AND(G2517&gt;=10861,G2517&lt;=10863),TEXT(INDIRECT(CHAR(39)&amp;$A2517&amp;CHAR(39)&amp;"!r"&amp;$B2517&amp;"c"&amp;$C2517,0),"dd-mmm-yyyy"),(INDIRECT(CHAR(39)&amp;$A2517&amp;CHAR(39)&amp;"!r"&amp;$B2517&amp;"c"&amp;$C2517,0)))</f>
        <v>3653713951</v>
      </c>
      <c r="I2517" s="26"/>
      <c r="J2517" s="26"/>
      <c r="K2517" s="26"/>
      <c r="L2517" s="26"/>
      <c r="M2517" s="26"/>
      <c r="N2517" s="26"/>
      <c r="O2517" s="26"/>
      <c r="P2517" s="26"/>
      <c r="Q2517" s="26"/>
      <c r="R2517" s="26"/>
      <c r="S2517" s="26"/>
      <c r="T2517" s="26"/>
      <c r="U2517" s="26"/>
      <c r="V2517" s="26"/>
      <c r="W2517" s="26"/>
      <c r="X2517" s="26"/>
      <c r="Y2517" s="26"/>
      <c r="Z2517" s="26"/>
    </row>
    <row r="2518" ht="13.5" customHeight="1">
      <c r="A2518" s="26" t="s">
        <v>820</v>
      </c>
      <c r="B2518" s="26">
        <f t="shared" si="51"/>
        <v>11</v>
      </c>
      <c r="C2518" s="26">
        <f t="shared" si="52"/>
        <v>26</v>
      </c>
      <c r="D2518" s="26"/>
      <c r="E2518" s="26">
        <f>plan_id</f>
        <v>510</v>
      </c>
      <c r="F2518" s="26">
        <f t="shared" si="1"/>
        <v>2009</v>
      </c>
      <c r="G2518" s="26">
        <f>VLOOKUP(INDIRECT(CHAR(39)&amp;$A2518&amp;CHAR(39)&amp;"!r2c"&amp;$C2518,0),variables,2,0)</f>
        <v>11000</v>
      </c>
      <c r="H2518" s="29">
        <f t="array" ref="H2518">IF(AND(G2518&gt;=10861,G2518&lt;=10863),TEXT(INDIRECT(CHAR(39)&amp;$A2518&amp;CHAR(39)&amp;"!r"&amp;$B2518&amp;"c"&amp;$C2518,0),"dd-mmm-yyyy"),(INDIRECT(CHAR(39)&amp;$A2518&amp;CHAR(39)&amp;"!r"&amp;$B2518&amp;"c"&amp;$C2518,0)))</f>
        <v>53709137</v>
      </c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  <c r="S2518" s="26"/>
      <c r="T2518" s="26"/>
      <c r="U2518" s="26"/>
      <c r="V2518" s="26"/>
      <c r="W2518" s="26"/>
      <c r="X2518" s="26"/>
      <c r="Y2518" s="26"/>
      <c r="Z2518" s="26"/>
    </row>
    <row r="2519" ht="13.5" customHeight="1">
      <c r="A2519" s="26" t="s">
        <v>820</v>
      </c>
      <c r="B2519" s="26">
        <f t="shared" si="51"/>
        <v>11</v>
      </c>
      <c r="C2519" s="26">
        <f t="shared" si="52"/>
        <v>27</v>
      </c>
      <c r="D2519" s="26"/>
      <c r="E2519" s="26">
        <f>plan_id</f>
        <v>510</v>
      </c>
      <c r="F2519" s="26">
        <f t="shared" si="1"/>
        <v>2009</v>
      </c>
      <c r="G2519" s="26">
        <f>VLOOKUP(INDIRECT(CHAR(39)&amp;$A2519&amp;CHAR(39)&amp;"!r2c"&amp;$C2519,0),variables,2,0)</f>
        <v>11001</v>
      </c>
      <c r="H2519" s="29">
        <f t="array" ref="H2519">IF(AND(G2519&gt;=10861,G2519&lt;=10863),TEXT(INDIRECT(CHAR(39)&amp;$A2519&amp;CHAR(39)&amp;"!r"&amp;$B2519&amp;"c"&amp;$C2519,0),"dd-mmm-yyyy"),(INDIRECT(CHAR(39)&amp;$A2519&amp;CHAR(39)&amp;"!r"&amp;$B2519&amp;"c"&amp;$C2519,0)))</f>
        <v>17387936</v>
      </c>
      <c r="I2519" s="26"/>
      <c r="J2519" s="26"/>
      <c r="K2519" s="26"/>
      <c r="L2519" s="26"/>
      <c r="M2519" s="26"/>
      <c r="N2519" s="26"/>
      <c r="O2519" s="26"/>
      <c r="P2519" s="26"/>
      <c r="Q2519" s="26"/>
      <c r="R2519" s="26"/>
      <c r="S2519" s="26"/>
      <c r="T2519" s="26"/>
      <c r="U2519" s="26"/>
      <c r="V2519" s="26"/>
      <c r="W2519" s="26"/>
      <c r="X2519" s="26"/>
      <c r="Y2519" s="26"/>
      <c r="Z2519" s="26"/>
    </row>
    <row r="2520" ht="13.5" customHeight="1">
      <c r="A2520" s="26" t="s">
        <v>820</v>
      </c>
      <c r="B2520" s="26">
        <f t="shared" si="51"/>
        <v>11</v>
      </c>
      <c r="C2520" s="26">
        <f t="shared" si="52"/>
        <v>28</v>
      </c>
      <c r="D2520" s="26"/>
      <c r="E2520" s="26">
        <f>plan_id</f>
        <v>510</v>
      </c>
      <c r="F2520" s="26">
        <f t="shared" si="1"/>
        <v>2009</v>
      </c>
      <c r="G2520" s="26">
        <f>VLOOKUP(INDIRECT(CHAR(39)&amp;$A2520&amp;CHAR(39)&amp;"!r2c"&amp;$C2520,0),variables,2,0)</f>
        <v>11002</v>
      </c>
      <c r="H2520" s="29" t="str">
        <f t="array" ref="H2520">IF(AND(G2520&gt;=10861,G2520&lt;=10863),TEXT(INDIRECT(CHAR(39)&amp;$A2520&amp;CHAR(39)&amp;"!r"&amp;$B2520&amp;"c"&amp;$C2520,0),"dd-mmm-yyyy"),(INDIRECT(CHAR(39)&amp;$A2520&amp;CHAR(39)&amp;"!r"&amp;$B2520&amp;"c"&amp;$C2520,0)))</f>
        <v/>
      </c>
      <c r="I2520" s="26"/>
      <c r="J2520" s="26"/>
      <c r="K2520" s="26"/>
      <c r="L2520" s="26"/>
      <c r="M2520" s="26"/>
      <c r="N2520" s="26"/>
      <c r="O2520" s="26"/>
      <c r="P2520" s="26"/>
      <c r="Q2520" s="26"/>
      <c r="R2520" s="26"/>
      <c r="S2520" s="26"/>
      <c r="T2520" s="26"/>
      <c r="U2520" s="26"/>
      <c r="V2520" s="26"/>
      <c r="W2520" s="26"/>
      <c r="X2520" s="26"/>
      <c r="Y2520" s="26"/>
      <c r="Z2520" s="26"/>
    </row>
    <row r="2521" ht="13.5" customHeight="1">
      <c r="A2521" s="26" t="s">
        <v>820</v>
      </c>
      <c r="B2521" s="26">
        <f t="shared" si="51"/>
        <v>11</v>
      </c>
      <c r="C2521" s="26">
        <f t="shared" si="52"/>
        <v>29</v>
      </c>
      <c r="D2521" s="26"/>
      <c r="E2521" s="26">
        <f>plan_id</f>
        <v>510</v>
      </c>
      <c r="F2521" s="26">
        <f t="shared" si="1"/>
        <v>2009</v>
      </c>
      <c r="G2521" s="26">
        <f>VLOOKUP(INDIRECT(CHAR(39)&amp;$A2521&amp;CHAR(39)&amp;"!r2c"&amp;$C2521,0),variables,2,0)</f>
        <v>11003</v>
      </c>
      <c r="H2521" s="29">
        <f t="array" ref="H2521">IF(AND(G2521&gt;=10861,G2521&lt;=10863),TEXT(INDIRECT(CHAR(39)&amp;$A2521&amp;CHAR(39)&amp;"!r"&amp;$B2521&amp;"c"&amp;$C2521,0),"dd-mmm-yyyy"),(INDIRECT(CHAR(39)&amp;$A2521&amp;CHAR(39)&amp;"!r"&amp;$B2521&amp;"c"&amp;$C2521,0)))</f>
        <v>3724811024</v>
      </c>
      <c r="I2521" s="26"/>
      <c r="J2521" s="26"/>
      <c r="K2521" s="26"/>
      <c r="L2521" s="26"/>
      <c r="M2521" s="26"/>
      <c r="N2521" s="26"/>
      <c r="O2521" s="26"/>
      <c r="P2521" s="26"/>
      <c r="Q2521" s="26"/>
      <c r="R2521" s="26"/>
      <c r="S2521" s="26"/>
      <c r="T2521" s="26"/>
      <c r="U2521" s="26"/>
      <c r="V2521" s="26"/>
      <c r="W2521" s="26"/>
      <c r="X2521" s="26"/>
      <c r="Y2521" s="26"/>
      <c r="Z2521" s="26"/>
    </row>
    <row r="2522" ht="13.5" customHeight="1">
      <c r="A2522" s="26" t="s">
        <v>820</v>
      </c>
      <c r="B2522" s="26">
        <f t="shared" si="51"/>
        <v>12</v>
      </c>
      <c r="C2522" s="26">
        <f t="shared" si="52"/>
        <v>3</v>
      </c>
      <c r="D2522" s="26"/>
      <c r="E2522" s="26">
        <f>plan_id</f>
        <v>510</v>
      </c>
      <c r="F2522" s="26">
        <f t="shared" si="1"/>
        <v>2010</v>
      </c>
      <c r="G2522" s="26">
        <f>VLOOKUP(INDIRECT(CHAR(39)&amp;$A2522&amp;CHAR(39)&amp;"!r2c"&amp;$C2522,0),variables,2,0)</f>
        <v>10982</v>
      </c>
      <c r="H2522" s="28" t="str">
        <f t="array" ref="H2522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26"/>
      <c r="J2522" s="26"/>
      <c r="K2522" s="26"/>
      <c r="L2522" s="26"/>
      <c r="M2522" s="26"/>
      <c r="N2522" s="26"/>
      <c r="O2522" s="26"/>
      <c r="P2522" s="26"/>
      <c r="Q2522" s="26"/>
      <c r="R2522" s="26"/>
      <c r="S2522" s="26"/>
      <c r="T2522" s="26"/>
      <c r="U2522" s="26"/>
      <c r="V2522" s="26"/>
      <c r="W2522" s="26"/>
      <c r="X2522" s="26"/>
      <c r="Y2522" s="26"/>
      <c r="Z2522" s="26"/>
    </row>
    <row r="2523" ht="13.5" customHeight="1">
      <c r="A2523" s="26" t="s">
        <v>820</v>
      </c>
      <c r="B2523" s="26">
        <f t="shared" si="51"/>
        <v>12</v>
      </c>
      <c r="C2523" s="26">
        <f t="shared" si="52"/>
        <v>4</v>
      </c>
      <c r="D2523" s="26"/>
      <c r="E2523" s="26">
        <f>plan_id</f>
        <v>510</v>
      </c>
      <c r="F2523" s="26">
        <f t="shared" si="1"/>
        <v>2010</v>
      </c>
      <c r="G2523" s="26">
        <f>VLOOKUP(INDIRECT(CHAR(39)&amp;$A2523&amp;CHAR(39)&amp;"!r2c"&amp;$C2523,0),variables,2,0)</f>
        <v>10984</v>
      </c>
      <c r="H2523" s="29">
        <f t="array" ref="H2523">IF(AND(G2523&gt;=10861,G2523&lt;=10863),TEXT(INDIRECT(CHAR(39)&amp;$A2523&amp;CHAR(39)&amp;"!r"&amp;$B2523&amp;"c"&amp;$C2523,0),"dd-mmm-yyyy"),(INDIRECT(CHAR(39)&amp;$A2523&amp;CHAR(39)&amp;"!r"&amp;$B2523&amp;"c"&amp;$C2523,0)))</f>
        <v>2481914000</v>
      </c>
      <c r="I2523" s="26"/>
      <c r="J2523" s="26"/>
      <c r="K2523" s="26"/>
      <c r="L2523" s="26"/>
      <c r="M2523" s="26"/>
      <c r="N2523" s="26"/>
      <c r="O2523" s="26"/>
      <c r="P2523" s="26"/>
      <c r="Q2523" s="26"/>
      <c r="R2523" s="26"/>
      <c r="S2523" s="26"/>
      <c r="T2523" s="26"/>
      <c r="U2523" s="26"/>
      <c r="V2523" s="26"/>
      <c r="W2523" s="26"/>
      <c r="X2523" s="26"/>
      <c r="Y2523" s="26"/>
      <c r="Z2523" s="26"/>
    </row>
    <row r="2524" ht="13.5" customHeight="1">
      <c r="A2524" s="26" t="s">
        <v>820</v>
      </c>
      <c r="B2524" s="26">
        <f t="shared" si="51"/>
        <v>12</v>
      </c>
      <c r="C2524" s="26">
        <f t="shared" si="52"/>
        <v>5</v>
      </c>
      <c r="D2524" s="26"/>
      <c r="E2524" s="26">
        <f>plan_id</f>
        <v>510</v>
      </c>
      <c r="F2524" s="26">
        <f t="shared" si="1"/>
        <v>2010</v>
      </c>
      <c r="G2524" s="26">
        <f>VLOOKUP(INDIRECT(CHAR(39)&amp;$A2524&amp;CHAR(39)&amp;"!r2c"&amp;$C2524,0),variables,2,0)</f>
        <v>10985</v>
      </c>
      <c r="H2524" s="29">
        <f t="array" ref="H2524">IF(AND(G2524&gt;=10861,G2524&lt;=10863),TEXT(INDIRECT(CHAR(39)&amp;$A2524&amp;CHAR(39)&amp;"!r"&amp;$B2524&amp;"c"&amp;$C2524,0),"dd-mmm-yyyy"),(INDIRECT(CHAR(39)&amp;$A2524&amp;CHAR(39)&amp;"!r"&amp;$B2524&amp;"c"&amp;$C2524,0)))</f>
        <v>2248614084</v>
      </c>
      <c r="I2524" s="26"/>
      <c r="J2524" s="26"/>
      <c r="K2524" s="26"/>
      <c r="L2524" s="26"/>
      <c r="M2524" s="26"/>
      <c r="N2524" s="26"/>
      <c r="O2524" s="26"/>
      <c r="P2524" s="26"/>
      <c r="Q2524" s="26"/>
      <c r="R2524" s="26"/>
      <c r="S2524" s="26"/>
      <c r="T2524" s="26"/>
      <c r="U2524" s="26"/>
      <c r="V2524" s="26"/>
      <c r="W2524" s="26"/>
      <c r="X2524" s="26"/>
      <c r="Y2524" s="26"/>
      <c r="Z2524" s="26"/>
    </row>
    <row r="2525" ht="13.5" customHeight="1">
      <c r="A2525" s="26" t="s">
        <v>820</v>
      </c>
      <c r="B2525" s="26">
        <f t="shared" si="51"/>
        <v>12</v>
      </c>
      <c r="C2525" s="26">
        <f t="shared" si="52"/>
        <v>6</v>
      </c>
      <c r="D2525" s="26"/>
      <c r="E2525" s="26">
        <f>plan_id</f>
        <v>510</v>
      </c>
      <c r="F2525" s="26">
        <f t="shared" si="1"/>
        <v>2010</v>
      </c>
      <c r="G2525" s="26">
        <f>VLOOKUP(INDIRECT(CHAR(39)&amp;$A2525&amp;CHAR(39)&amp;"!r2c"&amp;$C2525,0),variables,2,0)</f>
        <v>10986</v>
      </c>
      <c r="H2525" s="29">
        <f t="array" ref="H2525">IF(AND(G2525&gt;=10861,G2525&lt;=10863),TEXT(INDIRECT(CHAR(39)&amp;$A2525&amp;CHAR(39)&amp;"!r"&amp;$B2525&amp;"c"&amp;$C2525,0),"dd-mmm-yyyy"),(INDIRECT(CHAR(39)&amp;$A2525&amp;CHAR(39)&amp;"!r"&amp;$B2525&amp;"c"&amp;$C2525,0)))</f>
        <v>233299916</v>
      </c>
      <c r="I2525" s="26"/>
      <c r="J2525" s="26"/>
      <c r="K2525" s="26"/>
      <c r="L2525" s="26"/>
      <c r="M2525" s="26"/>
      <c r="N2525" s="26"/>
      <c r="O2525" s="26"/>
      <c r="P2525" s="26"/>
      <c r="Q2525" s="26"/>
      <c r="R2525" s="26"/>
      <c r="S2525" s="26"/>
      <c r="T2525" s="26"/>
      <c r="U2525" s="26"/>
      <c r="V2525" s="26"/>
      <c r="W2525" s="26"/>
      <c r="X2525" s="26"/>
      <c r="Y2525" s="26"/>
      <c r="Z2525" s="26"/>
    </row>
    <row r="2526" ht="13.5" customHeight="1">
      <c r="A2526" s="26" t="s">
        <v>820</v>
      </c>
      <c r="B2526" s="26">
        <f t="shared" si="51"/>
        <v>12</v>
      </c>
      <c r="C2526" s="26">
        <f t="shared" si="52"/>
        <v>7</v>
      </c>
      <c r="D2526" s="26"/>
      <c r="E2526" s="26">
        <f>plan_id</f>
        <v>510</v>
      </c>
      <c r="F2526" s="26">
        <f t="shared" si="1"/>
        <v>2010</v>
      </c>
      <c r="G2526" s="26">
        <f>VLOOKUP(INDIRECT(CHAR(39)&amp;$A2526&amp;CHAR(39)&amp;"!r2c"&amp;$C2526,0),variables,2,0)</f>
        <v>10974</v>
      </c>
      <c r="H2526" s="28" t="str">
        <f t="array" ref="H2526">IF(AND(G2526&gt;=10861,G2526&lt;=10863),TEXT(INDIRECT(CHAR(39)&amp;$A2526&amp;CHAR(39)&amp;"!r"&amp;$B2526&amp;"c"&amp;$C2526,0),"dd-mmm-yyyy"),(INDIRECT(CHAR(39)&amp;$A2526&amp;CHAR(39)&amp;"!r"&amp;$B2526&amp;"c"&amp;$C2526,0)))</f>
        <v>PUC</v>
      </c>
      <c r="I2526" s="26"/>
      <c r="J2526" s="26"/>
      <c r="K2526" s="26"/>
      <c r="L2526" s="26"/>
      <c r="M2526" s="26"/>
      <c r="N2526" s="26"/>
      <c r="O2526" s="26"/>
      <c r="P2526" s="26"/>
      <c r="Q2526" s="26"/>
      <c r="R2526" s="26"/>
      <c r="S2526" s="26"/>
      <c r="T2526" s="26"/>
      <c r="U2526" s="26"/>
      <c r="V2526" s="26"/>
      <c r="W2526" s="26"/>
      <c r="X2526" s="26"/>
      <c r="Y2526" s="26"/>
      <c r="Z2526" s="26"/>
    </row>
    <row r="2527" ht="13.5" customHeight="1">
      <c r="A2527" s="26" t="s">
        <v>820</v>
      </c>
      <c r="B2527" s="26">
        <f t="shared" si="51"/>
        <v>12</v>
      </c>
      <c r="C2527" s="26">
        <f t="shared" si="52"/>
        <v>8</v>
      </c>
      <c r="D2527" s="26"/>
      <c r="E2527" s="26">
        <f>plan_id</f>
        <v>510</v>
      </c>
      <c r="F2527" s="26">
        <f t="shared" si="1"/>
        <v>2010</v>
      </c>
      <c r="G2527" s="26">
        <f>VLOOKUP(INDIRECT(CHAR(39)&amp;$A2527&amp;CHAR(39)&amp;"!r2c"&amp;$C2527,0),variables,2,0)</f>
        <v>10987</v>
      </c>
      <c r="H2527" s="31">
        <f t="array" ref="H2527">IF(AND(G2527&gt;=10861,G2527&lt;=10863),TEXT(INDIRECT(CHAR(39)&amp;$A2527&amp;CHAR(39)&amp;"!r"&amp;$B2527&amp;"c"&amp;$C2527,0),"dd-mmm-yyyy"),(INDIRECT(CHAR(39)&amp;$A2527&amp;CHAR(39)&amp;"!r"&amp;$B2527&amp;"c"&amp;$C2527,0)))</f>
        <v>0.906</v>
      </c>
      <c r="I2527" s="26"/>
      <c r="J2527" s="26"/>
      <c r="K2527" s="26"/>
      <c r="L2527" s="26"/>
      <c r="M2527" s="26"/>
      <c r="N2527" s="26"/>
      <c r="O2527" s="26"/>
      <c r="P2527" s="26"/>
      <c r="Q2527" s="26"/>
      <c r="R2527" s="26"/>
      <c r="S2527" s="26"/>
      <c r="T2527" s="26"/>
      <c r="U2527" s="26"/>
      <c r="V2527" s="26"/>
      <c r="W2527" s="26"/>
      <c r="X2527" s="26"/>
      <c r="Y2527" s="26"/>
      <c r="Z2527" s="26"/>
    </row>
    <row r="2528" ht="13.5" customHeight="1">
      <c r="A2528" s="26" t="s">
        <v>820</v>
      </c>
      <c r="B2528" s="26">
        <f t="shared" si="51"/>
        <v>12</v>
      </c>
      <c r="C2528" s="26">
        <f t="shared" si="52"/>
        <v>9</v>
      </c>
      <c r="D2528" s="26"/>
      <c r="E2528" s="26">
        <f>plan_id</f>
        <v>510</v>
      </c>
      <c r="F2528" s="26">
        <f t="shared" si="1"/>
        <v>2010</v>
      </c>
      <c r="G2528" s="26">
        <f>VLOOKUP(INDIRECT(CHAR(39)&amp;$A2528&amp;CHAR(39)&amp;"!r2c"&amp;$C2528,0),variables,2,0)</f>
        <v>10885</v>
      </c>
      <c r="H2528" s="28" t="str">
        <f t="array" ref="H2528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  <c r="S2528" s="26"/>
      <c r="T2528" s="26"/>
      <c r="U2528" s="26"/>
      <c r="V2528" s="26"/>
      <c r="W2528" s="26"/>
      <c r="X2528" s="26"/>
      <c r="Y2528" s="26"/>
      <c r="Z2528" s="26"/>
    </row>
    <row r="2529" ht="13.5" customHeight="1">
      <c r="A2529" s="26" t="s">
        <v>820</v>
      </c>
      <c r="B2529" s="26">
        <f t="shared" si="51"/>
        <v>12</v>
      </c>
      <c r="C2529" s="26">
        <f t="shared" si="52"/>
        <v>10</v>
      </c>
      <c r="D2529" s="26"/>
      <c r="E2529" s="26">
        <f>plan_id</f>
        <v>510</v>
      </c>
      <c r="F2529" s="26">
        <f t="shared" si="1"/>
        <v>2010</v>
      </c>
      <c r="G2529" s="26">
        <f>VLOOKUP(INDIRECT(CHAR(39)&amp;$A2529&amp;CHAR(39)&amp;"!r2c"&amp;$C2529,0),variables,2,0)</f>
        <v>10886</v>
      </c>
      <c r="H2529" s="28" t="str">
        <f t="array" ref="H2529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26"/>
      <c r="J2529" s="26"/>
      <c r="K2529" s="26"/>
      <c r="L2529" s="26"/>
      <c r="M2529" s="26"/>
      <c r="N2529" s="26"/>
      <c r="O2529" s="26"/>
      <c r="P2529" s="26"/>
      <c r="Q2529" s="26"/>
      <c r="R2529" s="26"/>
      <c r="S2529" s="26"/>
      <c r="T2529" s="26"/>
      <c r="U2529" s="26"/>
      <c r="V2529" s="26"/>
      <c r="W2529" s="26"/>
      <c r="X2529" s="26"/>
      <c r="Y2529" s="26"/>
      <c r="Z2529" s="26"/>
    </row>
    <row r="2530" ht="13.5" customHeight="1">
      <c r="A2530" s="26" t="s">
        <v>820</v>
      </c>
      <c r="B2530" s="26">
        <f t="shared" si="51"/>
        <v>12</v>
      </c>
      <c r="C2530" s="26">
        <f t="shared" si="52"/>
        <v>11</v>
      </c>
      <c r="D2530" s="26"/>
      <c r="E2530" s="26">
        <f>plan_id</f>
        <v>510</v>
      </c>
      <c r="F2530" s="26">
        <f t="shared" si="1"/>
        <v>2010</v>
      </c>
      <c r="G2530" s="26">
        <f>VLOOKUP(INDIRECT(CHAR(39)&amp;$A2530&amp;CHAR(39)&amp;"!r2c"&amp;$C2530,0),variables,2,0)</f>
        <v>10887</v>
      </c>
      <c r="H2530" s="28" t="str">
        <f t="array" ref="H2530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26"/>
      <c r="J2530" s="26"/>
      <c r="K2530" s="26"/>
      <c r="L2530" s="26"/>
      <c r="M2530" s="26"/>
      <c r="N2530" s="26"/>
      <c r="O2530" s="26"/>
      <c r="P2530" s="26"/>
      <c r="Q2530" s="26"/>
      <c r="R2530" s="26"/>
      <c r="S2530" s="26"/>
      <c r="T2530" s="26"/>
      <c r="U2530" s="26"/>
      <c r="V2530" s="26"/>
      <c r="W2530" s="26"/>
      <c r="X2530" s="26"/>
      <c r="Y2530" s="26"/>
      <c r="Z2530" s="26"/>
    </row>
    <row r="2531" ht="13.5" customHeight="1">
      <c r="A2531" s="26" t="s">
        <v>820</v>
      </c>
      <c r="B2531" s="26">
        <f t="shared" si="51"/>
        <v>12</v>
      </c>
      <c r="C2531" s="26">
        <f t="shared" si="52"/>
        <v>12</v>
      </c>
      <c r="D2531" s="26"/>
      <c r="E2531" s="26">
        <f>plan_id</f>
        <v>510</v>
      </c>
      <c r="F2531" s="26">
        <f t="shared" si="1"/>
        <v>2010</v>
      </c>
      <c r="G2531" s="26">
        <f>VLOOKUP(INDIRECT(CHAR(39)&amp;$A2531&amp;CHAR(39)&amp;"!r2c"&amp;$C2531,0),variables,2,0)</f>
        <v>10883</v>
      </c>
      <c r="H2531" s="28" t="str">
        <f t="array" ref="H253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26"/>
      <c r="J2531" s="26"/>
      <c r="K2531" s="26"/>
      <c r="L2531" s="26"/>
      <c r="M2531" s="26"/>
      <c r="N2531" s="26"/>
      <c r="O2531" s="26"/>
      <c r="P2531" s="26"/>
      <c r="Q2531" s="26"/>
      <c r="R2531" s="26"/>
      <c r="S2531" s="26"/>
      <c r="T2531" s="26"/>
      <c r="U2531" s="26"/>
      <c r="V2531" s="26"/>
      <c r="W2531" s="26"/>
      <c r="X2531" s="26"/>
      <c r="Y2531" s="26"/>
      <c r="Z2531" s="26"/>
    </row>
    <row r="2532" ht="13.5" customHeight="1">
      <c r="A2532" s="26" t="s">
        <v>820</v>
      </c>
      <c r="B2532" s="26">
        <f t="shared" si="51"/>
        <v>12</v>
      </c>
      <c r="C2532" s="26">
        <f t="shared" si="52"/>
        <v>13</v>
      </c>
      <c r="D2532" s="26"/>
      <c r="E2532" s="26">
        <f>plan_id</f>
        <v>510</v>
      </c>
      <c r="F2532" s="26">
        <f t="shared" si="1"/>
        <v>2010</v>
      </c>
      <c r="G2532" s="26">
        <f>VLOOKUP(INDIRECT(CHAR(39)&amp;$A2532&amp;CHAR(39)&amp;"!r2c"&amp;$C2532,0),variables,2,0)</f>
        <v>10989</v>
      </c>
      <c r="H2532" s="29">
        <f t="array" ref="H2532">IF(AND(G2532&gt;=10861,G2532&lt;=10863),TEXT(INDIRECT(CHAR(39)&amp;$A2532&amp;CHAR(39)&amp;"!r"&amp;$B2532&amp;"c"&amp;$C2532,0),"dd-mmm-yyyy"),(INDIRECT(CHAR(39)&amp;$A2532&amp;CHAR(39)&amp;"!r"&amp;$B2532&amp;"c"&amp;$C2532,0)))</f>
        <v>37439092000</v>
      </c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  <c r="S2532" s="26"/>
      <c r="T2532" s="26"/>
      <c r="U2532" s="26"/>
      <c r="V2532" s="26"/>
      <c r="W2532" s="26"/>
      <c r="X2532" s="26"/>
      <c r="Y2532" s="26"/>
      <c r="Z2532" s="26"/>
    </row>
    <row r="2533" ht="13.5" customHeight="1">
      <c r="A2533" s="26" t="s">
        <v>820</v>
      </c>
      <c r="B2533" s="26">
        <f t="shared" si="51"/>
        <v>12</v>
      </c>
      <c r="C2533" s="26">
        <f t="shared" si="52"/>
        <v>14</v>
      </c>
      <c r="D2533" s="26"/>
      <c r="E2533" s="26">
        <f>plan_id</f>
        <v>510</v>
      </c>
      <c r="F2533" s="26">
        <f t="shared" si="1"/>
        <v>2010</v>
      </c>
      <c r="G2533" s="26">
        <f>VLOOKUP(INDIRECT(CHAR(39)&amp;$A2533&amp;CHAR(39)&amp;"!r2c"&amp;$C2533,0),variables,2,0)</f>
        <v>10990</v>
      </c>
      <c r="H2533" s="29">
        <f t="array" ref="H2533">IF(AND(G2533&gt;=10861,G2533&lt;=10863),TEXT(INDIRECT(CHAR(39)&amp;$A2533&amp;CHAR(39)&amp;"!r"&amp;$B2533&amp;"c"&amp;$C2533,0),"dd-mmm-yyyy"),(INDIRECT(CHAR(39)&amp;$A2533&amp;CHAR(39)&amp;"!r"&amp;$B2533&amp;"c"&amp;$C2533,0)))</f>
        <v>77293198000</v>
      </c>
      <c r="I2533" s="26"/>
      <c r="J2533" s="26"/>
      <c r="K2533" s="26"/>
      <c r="L2533" s="26"/>
      <c r="M2533" s="26"/>
      <c r="N2533" s="26"/>
      <c r="O2533" s="26"/>
      <c r="P2533" s="26"/>
      <c r="Q2533" s="26"/>
      <c r="R2533" s="26"/>
      <c r="S2533" s="26"/>
      <c r="T2533" s="26"/>
      <c r="U2533" s="26"/>
      <c r="V2533" s="26"/>
      <c r="W2533" s="26"/>
      <c r="X2533" s="26"/>
      <c r="Y2533" s="26"/>
      <c r="Z2533" s="26"/>
    </row>
    <row r="2534" ht="13.5" customHeight="1">
      <c r="A2534" s="26" t="s">
        <v>820</v>
      </c>
      <c r="B2534" s="26">
        <f t="shared" si="51"/>
        <v>12</v>
      </c>
      <c r="C2534" s="26">
        <f t="shared" si="52"/>
        <v>15</v>
      </c>
      <c r="D2534" s="26"/>
      <c r="E2534" s="26">
        <f>plan_id</f>
        <v>510</v>
      </c>
      <c r="F2534" s="26">
        <f t="shared" si="1"/>
        <v>2010</v>
      </c>
      <c r="G2534" s="26">
        <f>VLOOKUP(INDIRECT(CHAR(39)&amp;$A2534&amp;CHAR(39)&amp;"!r2c"&amp;$C2534,0),variables,2,0)</f>
        <v>10991</v>
      </c>
      <c r="H2534" s="29">
        <f t="array" ref="H2534">IF(AND(G2534&gt;=10861,G2534&lt;=10863),TEXT(INDIRECT(CHAR(39)&amp;$A2534&amp;CHAR(39)&amp;"!r"&amp;$B2534&amp;"c"&amp;$C2534,0),"dd-mmm-yyyy"),(INDIRECT(CHAR(39)&amp;$A2534&amp;CHAR(39)&amp;"!r"&amp;$B2534&amp;"c"&amp;$C2534,0)))</f>
        <v>39854106000</v>
      </c>
      <c r="I2534" s="26"/>
      <c r="J2534" s="26"/>
      <c r="K2534" s="26"/>
      <c r="L2534" s="26"/>
      <c r="M2534" s="26"/>
      <c r="N2534" s="26"/>
      <c r="O2534" s="26"/>
      <c r="P2534" s="26"/>
      <c r="Q2534" s="26"/>
      <c r="R2534" s="26"/>
      <c r="S2534" s="26"/>
      <c r="T2534" s="26"/>
      <c r="U2534" s="26"/>
      <c r="V2534" s="26"/>
      <c r="W2534" s="26"/>
      <c r="X2534" s="26"/>
      <c r="Y2534" s="26"/>
      <c r="Z2534" s="26"/>
    </row>
    <row r="2535" ht="13.5" customHeight="1">
      <c r="A2535" s="26" t="s">
        <v>820</v>
      </c>
      <c r="B2535" s="26">
        <f t="shared" si="51"/>
        <v>12</v>
      </c>
      <c r="C2535" s="26">
        <f t="shared" si="52"/>
        <v>16</v>
      </c>
      <c r="D2535" s="26"/>
      <c r="E2535" s="26">
        <f>plan_id</f>
        <v>510</v>
      </c>
      <c r="F2535" s="26">
        <f t="shared" si="1"/>
        <v>2010</v>
      </c>
      <c r="G2535" s="26">
        <f>VLOOKUP(INDIRECT(CHAR(39)&amp;$A2535&amp;CHAR(39)&amp;"!r2c"&amp;$C2535,0),variables,2,0)</f>
        <v>10992</v>
      </c>
      <c r="H2535" s="31">
        <f t="array" ref="H2535">IF(AND(G2535&gt;=10861,G2535&lt;=10863),TEXT(INDIRECT(CHAR(39)&amp;$A2535&amp;CHAR(39)&amp;"!r"&amp;$B2535&amp;"c"&amp;$C2535,0),"dd-mmm-yyyy"),(INDIRECT(CHAR(39)&amp;$A2535&amp;CHAR(39)&amp;"!r"&amp;$B2535&amp;"c"&amp;$C2535,0)))</f>
        <v>0.484</v>
      </c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  <c r="S2535" s="26"/>
      <c r="T2535" s="26"/>
      <c r="U2535" s="26"/>
      <c r="V2535" s="26"/>
      <c r="W2535" s="26"/>
      <c r="X2535" s="26"/>
      <c r="Y2535" s="26"/>
      <c r="Z2535" s="26"/>
    </row>
    <row r="2536" ht="13.5" customHeight="1">
      <c r="A2536" s="26" t="s">
        <v>820</v>
      </c>
      <c r="B2536" s="26">
        <f t="shared" si="51"/>
        <v>12</v>
      </c>
      <c r="C2536" s="26">
        <f t="shared" si="52"/>
        <v>17</v>
      </c>
      <c r="D2536" s="26"/>
      <c r="E2536" s="26">
        <f>plan_id</f>
        <v>510</v>
      </c>
      <c r="F2536" s="26">
        <f t="shared" si="1"/>
        <v>2010</v>
      </c>
      <c r="G2536" s="26">
        <f>VLOOKUP(INDIRECT(CHAR(39)&amp;$A2536&amp;CHAR(39)&amp;"!r2c"&amp;$C2536,0),variables,2,0)</f>
        <v>10993</v>
      </c>
      <c r="H2536" s="29">
        <f t="array" ref="H2536">IF(AND(G2536&gt;=10861,G2536&lt;=10863),TEXT(INDIRECT(CHAR(39)&amp;$A2536&amp;CHAR(39)&amp;"!r"&amp;$B2536&amp;"c"&amp;$C2536,0),"dd-mmm-yyyy"),(INDIRECT(CHAR(39)&amp;$A2536&amp;CHAR(39)&amp;"!r"&amp;$B2536&amp;"c"&amp;$C2536,0)))</f>
        <v>9251139000</v>
      </c>
      <c r="I2536" s="26"/>
      <c r="J2536" s="26"/>
      <c r="K2536" s="26"/>
      <c r="L2536" s="26"/>
      <c r="M2536" s="26"/>
      <c r="N2536" s="26"/>
      <c r="O2536" s="26"/>
      <c r="P2536" s="26"/>
      <c r="Q2536" s="26"/>
      <c r="R2536" s="26"/>
      <c r="S2536" s="26"/>
      <c r="T2536" s="26"/>
      <c r="U2536" s="26"/>
      <c r="V2536" s="26"/>
      <c r="W2536" s="26"/>
      <c r="X2536" s="26"/>
      <c r="Y2536" s="26"/>
      <c r="Z2536" s="26"/>
    </row>
    <row r="2537" ht="13.5" customHeight="1">
      <c r="A2537" s="26" t="s">
        <v>820</v>
      </c>
      <c r="B2537" s="26">
        <f t="shared" si="51"/>
        <v>12</v>
      </c>
      <c r="C2537" s="26">
        <f t="shared" si="52"/>
        <v>18</v>
      </c>
      <c r="D2537" s="26"/>
      <c r="E2537" s="26">
        <f>plan_id</f>
        <v>510</v>
      </c>
      <c r="F2537" s="26">
        <f t="shared" si="1"/>
        <v>2010</v>
      </c>
      <c r="G2537" s="26">
        <f>VLOOKUP(INDIRECT(CHAR(39)&amp;$A2537&amp;CHAR(39)&amp;"!r2c"&amp;$C2537,0),variables,2,0)</f>
        <v>11005</v>
      </c>
      <c r="H2537" s="31" t="str">
        <f t="array" ref="H2537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  <c r="S2537" s="26"/>
      <c r="T2537" s="26"/>
      <c r="U2537" s="26"/>
      <c r="V2537" s="26"/>
      <c r="W2537" s="26"/>
      <c r="X2537" s="26"/>
      <c r="Y2537" s="26"/>
      <c r="Z2537" s="26"/>
    </row>
    <row r="2538" ht="13.5" customHeight="1">
      <c r="A2538" s="26" t="s">
        <v>820</v>
      </c>
      <c r="B2538" s="26">
        <f t="shared" si="51"/>
        <v>12</v>
      </c>
      <c r="C2538" s="26">
        <f t="shared" si="52"/>
        <v>19</v>
      </c>
      <c r="D2538" s="26"/>
      <c r="E2538" s="26">
        <f>plan_id</f>
        <v>510</v>
      </c>
      <c r="F2538" s="26">
        <f t="shared" si="1"/>
        <v>2010</v>
      </c>
      <c r="G2538" s="26">
        <f>VLOOKUP(INDIRECT(CHAR(39)&amp;$A2538&amp;CHAR(39)&amp;"!r2c"&amp;$C2538,0),variables,2,0)</f>
        <v>10988</v>
      </c>
      <c r="H2538" s="31">
        <f t="array" ref="H2538">IF(AND(G2538&gt;=10861,G2538&lt;=10863),TEXT(INDIRECT(CHAR(39)&amp;$A2538&amp;CHAR(39)&amp;"!r"&amp;$B2538&amp;"c"&amp;$C2538,0),"dd-mmm-yyyy"),(INDIRECT(CHAR(39)&amp;$A2538&amp;CHAR(39)&amp;"!r"&amp;$B2538&amp;"c"&amp;$C2538,0)))</f>
        <v>0.2682819921</v>
      </c>
      <c r="I2538" s="26"/>
      <c r="J2538" s="26"/>
      <c r="K2538" s="26"/>
      <c r="L2538" s="26"/>
      <c r="M2538" s="26"/>
      <c r="N2538" s="26"/>
      <c r="O2538" s="26"/>
      <c r="P2538" s="26"/>
      <c r="Q2538" s="26"/>
      <c r="R2538" s="26"/>
      <c r="S2538" s="26"/>
      <c r="T2538" s="26"/>
      <c r="U2538" s="26"/>
      <c r="V2538" s="26"/>
      <c r="W2538" s="26"/>
      <c r="X2538" s="26"/>
      <c r="Y2538" s="26"/>
      <c r="Z2538" s="26"/>
    </row>
    <row r="2539" ht="13.5" customHeight="1">
      <c r="A2539" s="26" t="s">
        <v>820</v>
      </c>
      <c r="B2539" s="26">
        <f t="shared" si="51"/>
        <v>12</v>
      </c>
      <c r="C2539" s="26">
        <f t="shared" si="52"/>
        <v>20</v>
      </c>
      <c r="D2539" s="26"/>
      <c r="E2539" s="26">
        <f>plan_id</f>
        <v>510</v>
      </c>
      <c r="F2539" s="26">
        <f t="shared" si="1"/>
        <v>2010</v>
      </c>
      <c r="G2539" s="26">
        <f>VLOOKUP(INDIRECT(CHAR(39)&amp;$A2539&amp;CHAR(39)&amp;"!r2c"&amp;$C2539,0),variables,2,0)</f>
        <v>10996</v>
      </c>
      <c r="H2539" s="29">
        <f t="array" ref="H2539">IF(AND(G2539&gt;=10861,G2539&lt;=10863),TEXT(INDIRECT(CHAR(39)&amp;$A2539&amp;CHAR(39)&amp;"!r"&amp;$B2539&amp;"c"&amp;$C2539,0),"dd-mmm-yyyy"),(INDIRECT(CHAR(39)&amp;$A2539&amp;CHAR(39)&amp;"!r"&amp;$B2539&amp;"c"&amp;$C2539,0)))</f>
        <v>31323784214</v>
      </c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  <c r="S2539" s="26"/>
      <c r="T2539" s="26"/>
      <c r="U2539" s="26"/>
      <c r="V2539" s="26"/>
      <c r="W2539" s="26"/>
      <c r="X2539" s="26"/>
      <c r="Y2539" s="26"/>
      <c r="Z2539" s="26"/>
    </row>
    <row r="2540" ht="13.5" customHeight="1">
      <c r="A2540" s="26" t="s">
        <v>820</v>
      </c>
      <c r="B2540" s="26">
        <f t="shared" si="51"/>
        <v>12</v>
      </c>
      <c r="C2540" s="26">
        <f t="shared" si="52"/>
        <v>21</v>
      </c>
      <c r="D2540" s="26"/>
      <c r="E2540" s="26">
        <f>plan_id</f>
        <v>510</v>
      </c>
      <c r="F2540" s="26">
        <f t="shared" si="1"/>
        <v>2010</v>
      </c>
      <c r="G2540" s="26">
        <f>VLOOKUP(INDIRECT(CHAR(39)&amp;$A2540&amp;CHAR(39)&amp;"!r2c"&amp;$C2540,0),variables,2,0)</f>
        <v>10997</v>
      </c>
      <c r="H2540" s="31">
        <f t="array" ref="H2540">IF(AND(G2540&gt;=10861,G2540&lt;=10863),TEXT(INDIRECT(CHAR(39)&amp;$A2540&amp;CHAR(39)&amp;"!r"&amp;$B2540&amp;"c"&amp;$C2540,0),"dd-mmm-yyyy"),(INDIRECT(CHAR(39)&amp;$A2540&amp;CHAR(39)&amp;"!r"&amp;$B2540&amp;"c"&amp;$C2540,0)))</f>
        <v>0.4052592599</v>
      </c>
      <c r="I2540" s="26"/>
      <c r="J2540" s="26"/>
      <c r="K2540" s="26"/>
      <c r="L2540" s="26"/>
      <c r="M2540" s="26"/>
      <c r="N2540" s="26"/>
      <c r="O2540" s="26"/>
      <c r="P2540" s="26"/>
      <c r="Q2540" s="26"/>
      <c r="R2540" s="26"/>
      <c r="S2540" s="26"/>
      <c r="T2540" s="26"/>
      <c r="U2540" s="26"/>
      <c r="V2540" s="26"/>
      <c r="W2540" s="26"/>
      <c r="X2540" s="26"/>
      <c r="Y2540" s="26"/>
      <c r="Z2540" s="26"/>
    </row>
    <row r="2541" ht="13.5" customHeight="1">
      <c r="A2541" s="26" t="s">
        <v>820</v>
      </c>
      <c r="B2541" s="26">
        <f t="shared" si="51"/>
        <v>12</v>
      </c>
      <c r="C2541" s="26">
        <f t="shared" si="52"/>
        <v>22</v>
      </c>
      <c r="D2541" s="26"/>
      <c r="E2541" s="26">
        <f>plan_id</f>
        <v>510</v>
      </c>
      <c r="F2541" s="26">
        <f t="shared" si="1"/>
        <v>2010</v>
      </c>
      <c r="G2541" s="26">
        <f>VLOOKUP(INDIRECT(CHAR(39)&amp;$A2541&amp;CHAR(39)&amp;"!r2c"&amp;$C2541,0),variables,2,0)</f>
        <v>10980</v>
      </c>
      <c r="H2541" s="31" t="str">
        <f t="array" ref="H2541">IF(AND(G2541&gt;=10861,G2541&lt;=10863),TEXT(INDIRECT(CHAR(39)&amp;$A2541&amp;CHAR(39)&amp;"!r"&amp;$B2541&amp;"c"&amp;$C2541,0),"dd-mmm-yyyy"),(INDIRECT(CHAR(39)&amp;$A2541&amp;CHAR(39)&amp;"!r"&amp;$B2541&amp;"c"&amp;$C2541,0)))</f>
        <v/>
      </c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  <c r="S2541" s="26"/>
      <c r="T2541" s="26"/>
      <c r="U2541" s="26"/>
      <c r="V2541" s="26"/>
      <c r="W2541" s="26"/>
      <c r="X2541" s="26"/>
      <c r="Y2541" s="26"/>
      <c r="Z2541" s="26"/>
    </row>
    <row r="2542" ht="13.5" customHeight="1">
      <c r="A2542" s="26" t="s">
        <v>820</v>
      </c>
      <c r="B2542" s="26">
        <f t="shared" si="51"/>
        <v>12</v>
      </c>
      <c r="C2542" s="26">
        <f t="shared" si="52"/>
        <v>23</v>
      </c>
      <c r="D2542" s="26"/>
      <c r="E2542" s="26">
        <f>plan_id</f>
        <v>510</v>
      </c>
      <c r="F2542" s="26">
        <f t="shared" si="1"/>
        <v>2010</v>
      </c>
      <c r="G2542" s="26">
        <f>VLOOKUP(INDIRECT(CHAR(39)&amp;$A2542&amp;CHAR(39)&amp;"!r2c"&amp;$C2542,0),variables,2,0)</f>
        <v>10981</v>
      </c>
      <c r="H2542" s="31" t="str">
        <f t="array" ref="H2542">IF(AND(G2542&gt;=10861,G2542&lt;=10863),TEXT(INDIRECT(CHAR(39)&amp;$A2542&amp;CHAR(39)&amp;"!r"&amp;$B2542&amp;"c"&amp;$C2542,0),"dd-mmm-yyyy"),(INDIRECT(CHAR(39)&amp;$A2542&amp;CHAR(39)&amp;"!r"&amp;$B2542&amp;"c"&amp;$C2542,0)))</f>
        <v/>
      </c>
      <c r="I2542" s="26"/>
      <c r="J2542" s="26"/>
      <c r="K2542" s="26"/>
      <c r="L2542" s="26"/>
      <c r="M2542" s="26"/>
      <c r="N2542" s="26"/>
      <c r="O2542" s="26"/>
      <c r="P2542" s="26"/>
      <c r="Q2542" s="26"/>
      <c r="R2542" s="26"/>
      <c r="S2542" s="26"/>
      <c r="T2542" s="26"/>
      <c r="U2542" s="26"/>
      <c r="V2542" s="26"/>
      <c r="W2542" s="26"/>
      <c r="X2542" s="26"/>
      <c r="Y2542" s="26"/>
      <c r="Z2542" s="26"/>
    </row>
    <row r="2543" ht="13.5" customHeight="1">
      <c r="A2543" s="26" t="s">
        <v>820</v>
      </c>
      <c r="B2543" s="26">
        <f t="shared" si="51"/>
        <v>12</v>
      </c>
      <c r="C2543" s="26">
        <f t="shared" si="52"/>
        <v>24</v>
      </c>
      <c r="D2543" s="26"/>
      <c r="E2543" s="26">
        <f>plan_id</f>
        <v>510</v>
      </c>
      <c r="F2543" s="26">
        <f t="shared" si="1"/>
        <v>2010</v>
      </c>
      <c r="G2543" s="26">
        <f>VLOOKUP(INDIRECT(CHAR(39)&amp;$A2543&amp;CHAR(39)&amp;"!r2c"&amp;$C2543,0),variables,2,0)</f>
        <v>10998</v>
      </c>
      <c r="H2543" s="29">
        <f t="array" ref="H2543">IF(AND(G2543&gt;=10861,G2543&lt;=10863),TEXT(INDIRECT(CHAR(39)&amp;$A2543&amp;CHAR(39)&amp;"!r"&amp;$B2543&amp;"c"&amp;$C2543,0),"dd-mmm-yyyy"),(INDIRECT(CHAR(39)&amp;$A2543&amp;CHAR(39)&amp;"!r"&amp;$B2543&amp;"c"&amp;$C2543,0)))</f>
        <v>3280700000</v>
      </c>
      <c r="I2543" s="26"/>
      <c r="J2543" s="26"/>
      <c r="K2543" s="26"/>
      <c r="L2543" s="26"/>
      <c r="M2543" s="26"/>
      <c r="N2543" s="26"/>
      <c r="O2543" s="26"/>
      <c r="P2543" s="26"/>
      <c r="Q2543" s="26"/>
      <c r="R2543" s="26"/>
      <c r="S2543" s="26"/>
      <c r="T2543" s="26"/>
      <c r="U2543" s="26"/>
      <c r="V2543" s="26"/>
      <c r="W2543" s="26"/>
      <c r="X2543" s="26"/>
      <c r="Y2543" s="26"/>
      <c r="Z2543" s="26"/>
    </row>
    <row r="2544" ht="13.5" customHeight="1">
      <c r="A2544" s="26" t="s">
        <v>820</v>
      </c>
      <c r="B2544" s="26">
        <f t="shared" si="51"/>
        <v>12</v>
      </c>
      <c r="C2544" s="26">
        <f t="shared" si="52"/>
        <v>25</v>
      </c>
      <c r="D2544" s="26"/>
      <c r="E2544" s="26">
        <f>plan_id</f>
        <v>510</v>
      </c>
      <c r="F2544" s="26">
        <f t="shared" si="1"/>
        <v>2010</v>
      </c>
      <c r="G2544" s="26">
        <f>VLOOKUP(INDIRECT(CHAR(39)&amp;$A2544&amp;CHAR(39)&amp;"!r2c"&amp;$C2544,0),variables,2,0)</f>
        <v>10999</v>
      </c>
      <c r="H2544" s="29">
        <f t="array" ref="H2544">IF(AND(G2544&gt;=10861,G2544&lt;=10863),TEXT(INDIRECT(CHAR(39)&amp;$A2544&amp;CHAR(39)&amp;"!r"&amp;$B2544&amp;"c"&amp;$C2544,0),"dd-mmm-yyyy"),(INDIRECT(CHAR(39)&amp;$A2544&amp;CHAR(39)&amp;"!r"&amp;$B2544&amp;"c"&amp;$C2544,0)))</f>
        <v>3927838363</v>
      </c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  <c r="S2544" s="26"/>
      <c r="T2544" s="26"/>
      <c r="U2544" s="26"/>
      <c r="V2544" s="26"/>
      <c r="W2544" s="26"/>
      <c r="X2544" s="26"/>
      <c r="Y2544" s="26"/>
      <c r="Z2544" s="26"/>
    </row>
    <row r="2545" ht="13.5" customHeight="1">
      <c r="A2545" s="26" t="s">
        <v>820</v>
      </c>
      <c r="B2545" s="26">
        <f t="shared" si="51"/>
        <v>12</v>
      </c>
      <c r="C2545" s="26">
        <f t="shared" si="52"/>
        <v>26</v>
      </c>
      <c r="D2545" s="26"/>
      <c r="E2545" s="26">
        <f>plan_id</f>
        <v>510</v>
      </c>
      <c r="F2545" s="26">
        <f t="shared" si="1"/>
        <v>2010</v>
      </c>
      <c r="G2545" s="26">
        <f>VLOOKUP(INDIRECT(CHAR(39)&amp;$A2545&amp;CHAR(39)&amp;"!r2c"&amp;$C2545,0),variables,2,0)</f>
        <v>11000</v>
      </c>
      <c r="H2545" s="29">
        <f t="array" ref="H2545">IF(AND(G2545&gt;=10861,G2545&lt;=10863),TEXT(INDIRECT(CHAR(39)&amp;$A2545&amp;CHAR(39)&amp;"!r"&amp;$B2545&amp;"c"&amp;$C2545,0),"dd-mmm-yyyy"),(INDIRECT(CHAR(39)&amp;$A2545&amp;CHAR(39)&amp;"!r"&amp;$B2545&amp;"c"&amp;$C2545,0)))</f>
        <v>60349779</v>
      </c>
      <c r="I2545" s="26"/>
      <c r="J2545" s="26"/>
      <c r="K2545" s="26"/>
      <c r="L2545" s="26"/>
      <c r="M2545" s="26"/>
      <c r="N2545" s="26"/>
      <c r="O2545" s="26"/>
      <c r="P2545" s="26"/>
      <c r="Q2545" s="26"/>
      <c r="R2545" s="26"/>
      <c r="S2545" s="26"/>
      <c r="T2545" s="26"/>
      <c r="U2545" s="26"/>
      <c r="V2545" s="26"/>
      <c r="W2545" s="26"/>
      <c r="X2545" s="26"/>
      <c r="Y2545" s="26"/>
      <c r="Z2545" s="26"/>
    </row>
    <row r="2546" ht="13.5" customHeight="1">
      <c r="A2546" s="26" t="s">
        <v>820</v>
      </c>
      <c r="B2546" s="26">
        <f t="shared" si="51"/>
        <v>12</v>
      </c>
      <c r="C2546" s="26">
        <f t="shared" si="52"/>
        <v>27</v>
      </c>
      <c r="D2546" s="26"/>
      <c r="E2546" s="26">
        <f>plan_id</f>
        <v>510</v>
      </c>
      <c r="F2546" s="26">
        <f t="shared" si="1"/>
        <v>2010</v>
      </c>
      <c r="G2546" s="26">
        <f>VLOOKUP(INDIRECT(CHAR(39)&amp;$A2546&amp;CHAR(39)&amp;"!r2c"&amp;$C2546,0),variables,2,0)</f>
        <v>11001</v>
      </c>
      <c r="H2546" s="29">
        <f t="array" ref="H2546">IF(AND(G2546&gt;=10861,G2546&lt;=10863),TEXT(INDIRECT(CHAR(39)&amp;$A2546&amp;CHAR(39)&amp;"!r"&amp;$B2546&amp;"c"&amp;$C2546,0),"dd-mmm-yyyy"),(INDIRECT(CHAR(39)&amp;$A2546&amp;CHAR(39)&amp;"!r"&amp;$B2546&amp;"c"&amp;$C2546,0)))</f>
        <v>16950679</v>
      </c>
      <c r="I2546" s="26"/>
      <c r="J2546" s="26"/>
      <c r="K2546" s="26"/>
      <c r="L2546" s="26"/>
      <c r="M2546" s="26"/>
      <c r="N2546" s="26"/>
      <c r="O2546" s="26"/>
      <c r="P2546" s="26"/>
      <c r="Q2546" s="26"/>
      <c r="R2546" s="26"/>
      <c r="S2546" s="26"/>
      <c r="T2546" s="26"/>
      <c r="U2546" s="26"/>
      <c r="V2546" s="26"/>
      <c r="W2546" s="26"/>
      <c r="X2546" s="26"/>
      <c r="Y2546" s="26"/>
      <c r="Z2546" s="26"/>
    </row>
    <row r="2547" ht="13.5" customHeight="1">
      <c r="A2547" s="26" t="s">
        <v>820</v>
      </c>
      <c r="B2547" s="26">
        <f t="shared" si="51"/>
        <v>12</v>
      </c>
      <c r="C2547" s="26">
        <f t="shared" si="52"/>
        <v>28</v>
      </c>
      <c r="D2547" s="26"/>
      <c r="E2547" s="26">
        <f>plan_id</f>
        <v>510</v>
      </c>
      <c r="F2547" s="26">
        <f t="shared" si="1"/>
        <v>2010</v>
      </c>
      <c r="G2547" s="26">
        <f>VLOOKUP(INDIRECT(CHAR(39)&amp;$A2547&amp;CHAR(39)&amp;"!r2c"&amp;$C2547,0),variables,2,0)</f>
        <v>11002</v>
      </c>
      <c r="H2547" s="29" t="str">
        <f t="array" ref="H2547">IF(AND(G2547&gt;=10861,G2547&lt;=10863),TEXT(INDIRECT(CHAR(39)&amp;$A2547&amp;CHAR(39)&amp;"!r"&amp;$B2547&amp;"c"&amp;$C2547,0),"dd-mmm-yyyy"),(INDIRECT(CHAR(39)&amp;$A2547&amp;CHAR(39)&amp;"!r"&amp;$B2547&amp;"c"&amp;$C2547,0)))</f>
        <v/>
      </c>
      <c r="I2547" s="26"/>
      <c r="J2547" s="26"/>
      <c r="K2547" s="26"/>
      <c r="L2547" s="26"/>
      <c r="M2547" s="26"/>
      <c r="N2547" s="26"/>
      <c r="O2547" s="26"/>
      <c r="P2547" s="26"/>
      <c r="Q2547" s="26"/>
      <c r="R2547" s="26"/>
      <c r="S2547" s="26"/>
      <c r="T2547" s="26"/>
      <c r="U2547" s="26"/>
      <c r="V2547" s="26"/>
      <c r="W2547" s="26"/>
      <c r="X2547" s="26"/>
      <c r="Y2547" s="26"/>
      <c r="Z2547" s="26"/>
    </row>
    <row r="2548" ht="13.5" customHeight="1">
      <c r="A2548" s="26" t="s">
        <v>820</v>
      </c>
      <c r="B2548" s="26">
        <f t="shared" si="51"/>
        <v>12</v>
      </c>
      <c r="C2548" s="26">
        <f t="shared" si="52"/>
        <v>29</v>
      </c>
      <c r="D2548" s="26"/>
      <c r="E2548" s="26">
        <f>plan_id</f>
        <v>510</v>
      </c>
      <c r="F2548" s="26">
        <f t="shared" si="1"/>
        <v>2010</v>
      </c>
      <c r="G2548" s="26">
        <f>VLOOKUP(INDIRECT(CHAR(39)&amp;$A2548&amp;CHAR(39)&amp;"!r2c"&amp;$C2548,0),variables,2,0)</f>
        <v>11003</v>
      </c>
      <c r="H2548" s="29">
        <f t="array" ref="H2548">IF(AND(G2548&gt;=10861,G2548&lt;=10863),TEXT(INDIRECT(CHAR(39)&amp;$A2548&amp;CHAR(39)&amp;"!r"&amp;$B2548&amp;"c"&amp;$C2548,0),"dd-mmm-yyyy"),(INDIRECT(CHAR(39)&amp;$A2548&amp;CHAR(39)&amp;"!r"&amp;$B2548&amp;"c"&amp;$C2548,0)))</f>
        <v>4005138821</v>
      </c>
      <c r="I2548" s="26"/>
      <c r="J2548" s="26"/>
      <c r="K2548" s="26"/>
      <c r="L2548" s="26"/>
      <c r="M2548" s="26"/>
      <c r="N2548" s="26"/>
      <c r="O2548" s="26"/>
      <c r="P2548" s="26"/>
      <c r="Q2548" s="26"/>
      <c r="R2548" s="26"/>
      <c r="S2548" s="26"/>
      <c r="T2548" s="26"/>
      <c r="U2548" s="26"/>
      <c r="V2548" s="26"/>
      <c r="W2548" s="26"/>
      <c r="X2548" s="26"/>
      <c r="Y2548" s="26"/>
      <c r="Z2548" s="26"/>
    </row>
    <row r="2549" ht="13.5" customHeight="1">
      <c r="A2549" s="26" t="s">
        <v>820</v>
      </c>
      <c r="B2549" s="26">
        <f t="shared" si="51"/>
        <v>13</v>
      </c>
      <c r="C2549" s="26">
        <f t="shared" si="52"/>
        <v>3</v>
      </c>
      <c r="D2549" s="26"/>
      <c r="E2549" s="26">
        <f>plan_id</f>
        <v>510</v>
      </c>
      <c r="F2549" s="26">
        <f t="shared" si="1"/>
        <v>2011</v>
      </c>
      <c r="G2549" s="26">
        <f>VLOOKUP(INDIRECT(CHAR(39)&amp;$A2549&amp;CHAR(39)&amp;"!r2c"&amp;$C2549,0),variables,2,0)</f>
        <v>10982</v>
      </c>
      <c r="H2549" s="28" t="str">
        <f t="array" ref="H2549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26"/>
      <c r="J2549" s="26"/>
      <c r="K2549" s="26"/>
      <c r="L2549" s="26"/>
      <c r="M2549" s="26"/>
      <c r="N2549" s="26"/>
      <c r="O2549" s="26"/>
      <c r="P2549" s="26"/>
      <c r="Q2549" s="26"/>
      <c r="R2549" s="26"/>
      <c r="S2549" s="26"/>
      <c r="T2549" s="26"/>
      <c r="U2549" s="26"/>
      <c r="V2549" s="26"/>
      <c r="W2549" s="26"/>
      <c r="X2549" s="26"/>
      <c r="Y2549" s="26"/>
      <c r="Z2549" s="26"/>
    </row>
    <row r="2550" ht="13.5" customHeight="1">
      <c r="A2550" s="26" t="s">
        <v>820</v>
      </c>
      <c r="B2550" s="26">
        <f t="shared" si="51"/>
        <v>13</v>
      </c>
      <c r="C2550" s="26">
        <f t="shared" si="52"/>
        <v>4</v>
      </c>
      <c r="D2550" s="26"/>
      <c r="E2550" s="26">
        <f>plan_id</f>
        <v>510</v>
      </c>
      <c r="F2550" s="26">
        <f t="shared" si="1"/>
        <v>2011</v>
      </c>
      <c r="G2550" s="26">
        <f>VLOOKUP(INDIRECT(CHAR(39)&amp;$A2550&amp;CHAR(39)&amp;"!r2c"&amp;$C2550,0),variables,2,0)</f>
        <v>10984</v>
      </c>
      <c r="H2550" s="29">
        <f t="array" ref="H2550">IF(AND(G2550&gt;=10861,G2550&lt;=10863),TEXT(INDIRECT(CHAR(39)&amp;$A2550&amp;CHAR(39)&amp;"!r"&amp;$B2550&amp;"c"&amp;$C2550,0),"dd-mmm-yyyy"),(INDIRECT(CHAR(39)&amp;$A2550&amp;CHAR(39)&amp;"!r"&amp;$B2550&amp;"c"&amp;$C2550,0)))</f>
        <v>2743221000</v>
      </c>
      <c r="I2550" s="26"/>
      <c r="J2550" s="26"/>
      <c r="K2550" s="26"/>
      <c r="L2550" s="26"/>
      <c r="M2550" s="26"/>
      <c r="N2550" s="26"/>
      <c r="O2550" s="26"/>
      <c r="P2550" s="26"/>
      <c r="Q2550" s="26"/>
      <c r="R2550" s="26"/>
      <c r="S2550" s="26"/>
      <c r="T2550" s="26"/>
      <c r="U2550" s="26"/>
      <c r="V2550" s="26"/>
      <c r="W2550" s="26"/>
      <c r="X2550" s="26"/>
      <c r="Y2550" s="26"/>
      <c r="Z2550" s="26"/>
    </row>
    <row r="2551" ht="13.5" customHeight="1">
      <c r="A2551" s="26" t="s">
        <v>820</v>
      </c>
      <c r="B2551" s="26">
        <f t="shared" si="51"/>
        <v>13</v>
      </c>
      <c r="C2551" s="26">
        <f t="shared" si="52"/>
        <v>5</v>
      </c>
      <c r="D2551" s="26"/>
      <c r="E2551" s="26">
        <f>plan_id</f>
        <v>510</v>
      </c>
      <c r="F2551" s="26">
        <f t="shared" si="1"/>
        <v>2011</v>
      </c>
      <c r="G2551" s="26">
        <f>VLOOKUP(INDIRECT(CHAR(39)&amp;$A2551&amp;CHAR(39)&amp;"!r2c"&amp;$C2551,0),variables,2,0)</f>
        <v>10985</v>
      </c>
      <c r="H2551" s="29">
        <f t="array" ref="H2551">IF(AND(G2551&gt;=10861,G2551&lt;=10863),TEXT(INDIRECT(CHAR(39)&amp;$A2551&amp;CHAR(39)&amp;"!r"&amp;$B2551&amp;"c"&amp;$C2551,0),"dd-mmm-yyyy"),(INDIRECT(CHAR(39)&amp;$A2551&amp;CHAR(39)&amp;"!r"&amp;$B2551&amp;"c"&amp;$C2551,0)))</f>
        <v>2323508187</v>
      </c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6"/>
      <c r="T2551" s="26"/>
      <c r="U2551" s="26"/>
      <c r="V2551" s="26"/>
      <c r="W2551" s="26"/>
      <c r="X2551" s="26"/>
      <c r="Y2551" s="26"/>
      <c r="Z2551" s="26"/>
    </row>
    <row r="2552" ht="13.5" customHeight="1">
      <c r="A2552" s="26" t="s">
        <v>820</v>
      </c>
      <c r="B2552" s="26">
        <f t="shared" si="51"/>
        <v>13</v>
      </c>
      <c r="C2552" s="26">
        <f t="shared" si="52"/>
        <v>6</v>
      </c>
      <c r="D2552" s="26"/>
      <c r="E2552" s="26">
        <f>plan_id</f>
        <v>510</v>
      </c>
      <c r="F2552" s="26">
        <f t="shared" si="1"/>
        <v>2011</v>
      </c>
      <c r="G2552" s="26">
        <f>VLOOKUP(INDIRECT(CHAR(39)&amp;$A2552&amp;CHAR(39)&amp;"!r2c"&amp;$C2552,0),variables,2,0)</f>
        <v>10986</v>
      </c>
      <c r="H2552" s="29">
        <f t="array" ref="H2552">IF(AND(G2552&gt;=10861,G2552&lt;=10863),TEXT(INDIRECT(CHAR(39)&amp;$A2552&amp;CHAR(39)&amp;"!r"&amp;$B2552&amp;"c"&amp;$C2552,0),"dd-mmm-yyyy"),(INDIRECT(CHAR(39)&amp;$A2552&amp;CHAR(39)&amp;"!r"&amp;$B2552&amp;"c"&amp;$C2552,0)))</f>
        <v>419712813</v>
      </c>
      <c r="I2552" s="26"/>
      <c r="J2552" s="26"/>
      <c r="K2552" s="26"/>
      <c r="L2552" s="26"/>
      <c r="M2552" s="26"/>
      <c r="N2552" s="26"/>
      <c r="O2552" s="26"/>
      <c r="P2552" s="26"/>
      <c r="Q2552" s="26"/>
      <c r="R2552" s="26"/>
      <c r="S2552" s="26"/>
      <c r="T2552" s="26"/>
      <c r="U2552" s="26"/>
      <c r="V2552" s="26"/>
      <c r="W2552" s="26"/>
      <c r="X2552" s="26"/>
      <c r="Y2552" s="26"/>
      <c r="Z2552" s="26"/>
    </row>
    <row r="2553" ht="13.5" customHeight="1">
      <c r="A2553" s="26" t="s">
        <v>820</v>
      </c>
      <c r="B2553" s="26">
        <f t="shared" si="51"/>
        <v>13</v>
      </c>
      <c r="C2553" s="26">
        <f t="shared" si="52"/>
        <v>7</v>
      </c>
      <c r="D2553" s="26"/>
      <c r="E2553" s="26">
        <f>plan_id</f>
        <v>510</v>
      </c>
      <c r="F2553" s="26">
        <f t="shared" si="1"/>
        <v>2011</v>
      </c>
      <c r="G2553" s="26">
        <f>VLOOKUP(INDIRECT(CHAR(39)&amp;$A2553&amp;CHAR(39)&amp;"!r2c"&amp;$C2553,0),variables,2,0)</f>
        <v>10974</v>
      </c>
      <c r="H2553" s="28" t="str">
        <f t="array" ref="H2553">IF(AND(G2553&gt;=10861,G2553&lt;=10863),TEXT(INDIRECT(CHAR(39)&amp;$A2553&amp;CHAR(39)&amp;"!r"&amp;$B2553&amp;"c"&amp;$C2553,0),"dd-mmm-yyyy"),(INDIRECT(CHAR(39)&amp;$A2553&amp;CHAR(39)&amp;"!r"&amp;$B2553&amp;"c"&amp;$C2553,0)))</f>
        <v>PUC</v>
      </c>
      <c r="I2553" s="26"/>
      <c r="J2553" s="26"/>
      <c r="K2553" s="26"/>
      <c r="L2553" s="26"/>
      <c r="M2553" s="26"/>
      <c r="N2553" s="26"/>
      <c r="O2553" s="26"/>
      <c r="P2553" s="26"/>
      <c r="Q2553" s="26"/>
      <c r="R2553" s="26"/>
      <c r="S2553" s="26"/>
      <c r="T2553" s="26"/>
      <c r="U2553" s="26"/>
      <c r="V2553" s="26"/>
      <c r="W2553" s="26"/>
      <c r="X2553" s="26"/>
      <c r="Y2553" s="26"/>
      <c r="Z2553" s="26"/>
    </row>
    <row r="2554" ht="13.5" customHeight="1">
      <c r="A2554" s="26" t="s">
        <v>820</v>
      </c>
      <c r="B2554" s="26">
        <f t="shared" si="51"/>
        <v>13</v>
      </c>
      <c r="C2554" s="26">
        <f t="shared" si="52"/>
        <v>8</v>
      </c>
      <c r="D2554" s="26"/>
      <c r="E2554" s="26">
        <f>plan_id</f>
        <v>510</v>
      </c>
      <c r="F2554" s="26">
        <f t="shared" si="1"/>
        <v>2011</v>
      </c>
      <c r="G2554" s="26">
        <f>VLOOKUP(INDIRECT(CHAR(39)&amp;$A2554&amp;CHAR(39)&amp;"!r2c"&amp;$C2554,0),variables,2,0)</f>
        <v>10987</v>
      </c>
      <c r="H2554" s="31">
        <f t="array" ref="H2554">IF(AND(G2554&gt;=10861,G2554&lt;=10863),TEXT(INDIRECT(CHAR(39)&amp;$A2554&amp;CHAR(39)&amp;"!r"&amp;$B2554&amp;"c"&amp;$C2554,0),"dd-mmm-yyyy"),(INDIRECT(CHAR(39)&amp;$A2554&amp;CHAR(39)&amp;"!r"&amp;$B2554&amp;"c"&amp;$C2554,0)))</f>
        <v>0.847</v>
      </c>
      <c r="I2554" s="26"/>
      <c r="J2554" s="26"/>
      <c r="K2554" s="26"/>
      <c r="L2554" s="26"/>
      <c r="M2554" s="26"/>
      <c r="N2554" s="26"/>
      <c r="O2554" s="26"/>
      <c r="P2554" s="26"/>
      <c r="Q2554" s="26"/>
      <c r="R2554" s="26"/>
      <c r="S2554" s="26"/>
      <c r="T2554" s="26"/>
      <c r="U2554" s="26"/>
      <c r="V2554" s="26"/>
      <c r="W2554" s="26"/>
      <c r="X2554" s="26"/>
      <c r="Y2554" s="26"/>
      <c r="Z2554" s="26"/>
    </row>
    <row r="2555" ht="13.5" customHeight="1">
      <c r="A2555" s="26" t="s">
        <v>820</v>
      </c>
      <c r="B2555" s="26">
        <f t="shared" si="51"/>
        <v>13</v>
      </c>
      <c r="C2555" s="26">
        <f t="shared" si="52"/>
        <v>9</v>
      </c>
      <c r="D2555" s="26"/>
      <c r="E2555" s="26">
        <f>plan_id</f>
        <v>510</v>
      </c>
      <c r="F2555" s="26">
        <f t="shared" si="1"/>
        <v>2011</v>
      </c>
      <c r="G2555" s="26">
        <f>VLOOKUP(INDIRECT(CHAR(39)&amp;$A2555&amp;CHAR(39)&amp;"!r2c"&amp;$C2555,0),variables,2,0)</f>
        <v>10885</v>
      </c>
      <c r="H2555" s="28" t="str">
        <f t="array" ref="H2555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26"/>
      <c r="J2555" s="26"/>
      <c r="K2555" s="26"/>
      <c r="L2555" s="26"/>
      <c r="M2555" s="26"/>
      <c r="N2555" s="26"/>
      <c r="O2555" s="26"/>
      <c r="P2555" s="26"/>
      <c r="Q2555" s="26"/>
      <c r="R2555" s="26"/>
      <c r="S2555" s="26"/>
      <c r="T2555" s="26"/>
      <c r="U2555" s="26"/>
      <c r="V2555" s="26"/>
      <c r="W2555" s="26"/>
      <c r="X2555" s="26"/>
      <c r="Y2555" s="26"/>
      <c r="Z2555" s="26"/>
    </row>
    <row r="2556" ht="13.5" customHeight="1">
      <c r="A2556" s="26" t="s">
        <v>820</v>
      </c>
      <c r="B2556" s="26">
        <f t="shared" si="51"/>
        <v>13</v>
      </c>
      <c r="C2556" s="26">
        <f t="shared" si="52"/>
        <v>10</v>
      </c>
      <c r="D2556" s="26"/>
      <c r="E2556" s="26">
        <f>plan_id</f>
        <v>510</v>
      </c>
      <c r="F2556" s="26">
        <f t="shared" si="1"/>
        <v>2011</v>
      </c>
      <c r="G2556" s="26">
        <f>VLOOKUP(INDIRECT(CHAR(39)&amp;$A2556&amp;CHAR(39)&amp;"!r2c"&amp;$C2556,0),variables,2,0)</f>
        <v>10886</v>
      </c>
      <c r="H2556" s="28" t="str">
        <f t="array" ref="H2556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26"/>
      <c r="J2556" s="26"/>
      <c r="K2556" s="26"/>
      <c r="L2556" s="26"/>
      <c r="M2556" s="26"/>
      <c r="N2556" s="26"/>
      <c r="O2556" s="26"/>
      <c r="P2556" s="26"/>
      <c r="Q2556" s="26"/>
      <c r="R2556" s="26"/>
      <c r="S2556" s="26"/>
      <c r="T2556" s="26"/>
      <c r="U2556" s="26"/>
      <c r="V2556" s="26"/>
      <c r="W2556" s="26"/>
      <c r="X2556" s="26"/>
      <c r="Y2556" s="26"/>
      <c r="Z2556" s="26"/>
    </row>
    <row r="2557" ht="13.5" customHeight="1">
      <c r="A2557" s="26" t="s">
        <v>820</v>
      </c>
      <c r="B2557" s="26">
        <f t="shared" si="51"/>
        <v>13</v>
      </c>
      <c r="C2557" s="26">
        <f t="shared" si="52"/>
        <v>11</v>
      </c>
      <c r="D2557" s="26"/>
      <c r="E2557" s="26">
        <f>plan_id</f>
        <v>510</v>
      </c>
      <c r="F2557" s="26">
        <f t="shared" si="1"/>
        <v>2011</v>
      </c>
      <c r="G2557" s="26">
        <f>VLOOKUP(INDIRECT(CHAR(39)&amp;$A2557&amp;CHAR(39)&amp;"!r2c"&amp;$C2557,0),variables,2,0)</f>
        <v>10887</v>
      </c>
      <c r="H2557" s="28" t="str">
        <f t="array" ref="H2557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26"/>
      <c r="J2557" s="26"/>
      <c r="K2557" s="26"/>
      <c r="L2557" s="26"/>
      <c r="M2557" s="26"/>
      <c r="N2557" s="26"/>
      <c r="O2557" s="26"/>
      <c r="P2557" s="26"/>
      <c r="Q2557" s="26"/>
      <c r="R2557" s="26"/>
      <c r="S2557" s="26"/>
      <c r="T2557" s="26"/>
      <c r="U2557" s="26"/>
      <c r="V2557" s="26"/>
      <c r="W2557" s="26"/>
      <c r="X2557" s="26"/>
      <c r="Y2557" s="26"/>
      <c r="Z2557" s="26"/>
    </row>
    <row r="2558" ht="13.5" customHeight="1">
      <c r="A2558" s="26" t="s">
        <v>820</v>
      </c>
      <c r="B2558" s="26">
        <f t="shared" si="51"/>
        <v>13</v>
      </c>
      <c r="C2558" s="26">
        <f t="shared" si="52"/>
        <v>12</v>
      </c>
      <c r="D2558" s="26"/>
      <c r="E2558" s="26">
        <f>plan_id</f>
        <v>510</v>
      </c>
      <c r="F2558" s="26">
        <f t="shared" si="1"/>
        <v>2011</v>
      </c>
      <c r="G2558" s="26">
        <f>VLOOKUP(INDIRECT(CHAR(39)&amp;$A2558&amp;CHAR(39)&amp;"!r2c"&amp;$C2558,0),variables,2,0)</f>
        <v>10883</v>
      </c>
      <c r="H2558" s="28" t="str">
        <f t="array" ref="H2558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26"/>
      <c r="J2558" s="26"/>
      <c r="K2558" s="26"/>
      <c r="L2558" s="26"/>
      <c r="M2558" s="26"/>
      <c r="N2558" s="26"/>
      <c r="O2558" s="26"/>
      <c r="P2558" s="26"/>
      <c r="Q2558" s="26"/>
      <c r="R2558" s="26"/>
      <c r="S2558" s="26"/>
      <c r="T2558" s="26"/>
      <c r="U2558" s="26"/>
      <c r="V2558" s="26"/>
      <c r="W2558" s="26"/>
      <c r="X2558" s="26"/>
      <c r="Y2558" s="26"/>
      <c r="Z2558" s="26"/>
    </row>
    <row r="2559" ht="13.5" customHeight="1">
      <c r="A2559" s="26" t="s">
        <v>820</v>
      </c>
      <c r="B2559" s="26">
        <f t="shared" si="51"/>
        <v>13</v>
      </c>
      <c r="C2559" s="26">
        <f t="shared" si="52"/>
        <v>13</v>
      </c>
      <c r="D2559" s="26"/>
      <c r="E2559" s="26">
        <f>plan_id</f>
        <v>510</v>
      </c>
      <c r="F2559" s="26">
        <f t="shared" si="1"/>
        <v>2011</v>
      </c>
      <c r="G2559" s="26">
        <f>VLOOKUP(INDIRECT(CHAR(39)&amp;$A2559&amp;CHAR(39)&amp;"!r2c"&amp;$C2559,0),variables,2,0)</f>
        <v>10989</v>
      </c>
      <c r="H2559" s="29">
        <f t="array" ref="H2559">IF(AND(G2559&gt;=10861,G2559&lt;=10863),TEXT(INDIRECT(CHAR(39)&amp;$A2559&amp;CHAR(39)&amp;"!r"&amp;$B2559&amp;"c"&amp;$C2559,0),"dd-mmm-yyyy"),(INDIRECT(CHAR(39)&amp;$A2559&amp;CHAR(39)&amp;"!r"&amp;$B2559&amp;"c"&amp;$C2559,0)))</f>
        <v>37769753000</v>
      </c>
      <c r="I2559" s="26"/>
      <c r="J2559" s="26"/>
      <c r="K2559" s="26"/>
      <c r="L2559" s="26"/>
      <c r="M2559" s="26"/>
      <c r="N2559" s="26"/>
      <c r="O2559" s="26"/>
      <c r="P2559" s="26"/>
      <c r="Q2559" s="26"/>
      <c r="R2559" s="26"/>
      <c r="S2559" s="26"/>
      <c r="T2559" s="26"/>
      <c r="U2559" s="26"/>
      <c r="V2559" s="26"/>
      <c r="W2559" s="26"/>
      <c r="X2559" s="26"/>
      <c r="Y2559" s="26"/>
      <c r="Z2559" s="26"/>
    </row>
    <row r="2560" ht="13.5" customHeight="1">
      <c r="A2560" s="26" t="s">
        <v>820</v>
      </c>
      <c r="B2560" s="26">
        <f t="shared" si="51"/>
        <v>13</v>
      </c>
      <c r="C2560" s="26">
        <f t="shared" si="52"/>
        <v>14</v>
      </c>
      <c r="D2560" s="26"/>
      <c r="E2560" s="26">
        <f>plan_id</f>
        <v>510</v>
      </c>
      <c r="F2560" s="26">
        <f t="shared" si="1"/>
        <v>2011</v>
      </c>
      <c r="G2560" s="26">
        <f>VLOOKUP(INDIRECT(CHAR(39)&amp;$A2560&amp;CHAR(39)&amp;"!r2c"&amp;$C2560,0),variables,2,0)</f>
        <v>10990</v>
      </c>
      <c r="H2560" s="29">
        <f t="array" ref="H2560">IF(AND(G2560&gt;=10861,G2560&lt;=10863),TEXT(INDIRECT(CHAR(39)&amp;$A2560&amp;CHAR(39)&amp;"!r"&amp;$B2560&amp;"c"&amp;$C2560,0),"dd-mmm-yyyy"),(INDIRECT(CHAR(39)&amp;$A2560&amp;CHAR(39)&amp;"!r"&amp;$B2560&amp;"c"&amp;$C2560,0)))</f>
        <v>81299745000</v>
      </c>
      <c r="I2560" s="26"/>
      <c r="J2560" s="26"/>
      <c r="K2560" s="26"/>
      <c r="L2560" s="26"/>
      <c r="M2560" s="26"/>
      <c r="N2560" s="26"/>
      <c r="O2560" s="26"/>
      <c r="P2560" s="26"/>
      <c r="Q2560" s="26"/>
      <c r="R2560" s="26"/>
      <c r="S2560" s="26"/>
      <c r="T2560" s="26"/>
      <c r="U2560" s="26"/>
      <c r="V2560" s="26"/>
      <c r="W2560" s="26"/>
      <c r="X2560" s="26"/>
      <c r="Y2560" s="26"/>
      <c r="Z2560" s="26"/>
    </row>
    <row r="2561" ht="13.5" customHeight="1">
      <c r="A2561" s="26" t="s">
        <v>820</v>
      </c>
      <c r="B2561" s="26">
        <f t="shared" si="51"/>
        <v>13</v>
      </c>
      <c r="C2561" s="26">
        <f t="shared" si="52"/>
        <v>15</v>
      </c>
      <c r="D2561" s="26"/>
      <c r="E2561" s="26">
        <f>plan_id</f>
        <v>510</v>
      </c>
      <c r="F2561" s="26">
        <f t="shared" si="1"/>
        <v>2011</v>
      </c>
      <c r="G2561" s="26">
        <f>VLOOKUP(INDIRECT(CHAR(39)&amp;$A2561&amp;CHAR(39)&amp;"!r2c"&amp;$C2561,0),variables,2,0)</f>
        <v>10991</v>
      </c>
      <c r="H2561" s="29">
        <f t="array" ref="H2561">IF(AND(G2561&gt;=10861,G2561&lt;=10863),TEXT(INDIRECT(CHAR(39)&amp;$A2561&amp;CHAR(39)&amp;"!r"&amp;$B2561&amp;"c"&amp;$C2561,0),"dd-mmm-yyyy"),(INDIRECT(CHAR(39)&amp;$A2561&amp;CHAR(39)&amp;"!r"&amp;$B2561&amp;"c"&amp;$C2561,0)))</f>
        <v>43529992000</v>
      </c>
      <c r="I2561" s="26"/>
      <c r="J2561" s="26"/>
      <c r="K2561" s="26"/>
      <c r="L2561" s="26"/>
      <c r="M2561" s="26"/>
      <c r="N2561" s="26"/>
      <c r="O2561" s="26"/>
      <c r="P2561" s="26"/>
      <c r="Q2561" s="26"/>
      <c r="R2561" s="26"/>
      <c r="S2561" s="26"/>
      <c r="T2561" s="26"/>
      <c r="U2561" s="26"/>
      <c r="V2561" s="26"/>
      <c r="W2561" s="26"/>
      <c r="X2561" s="26"/>
      <c r="Y2561" s="26"/>
      <c r="Z2561" s="26"/>
    </row>
    <row r="2562" ht="13.5" customHeight="1">
      <c r="A2562" s="26" t="s">
        <v>820</v>
      </c>
      <c r="B2562" s="26">
        <f t="shared" si="51"/>
        <v>13</v>
      </c>
      <c r="C2562" s="26">
        <f t="shared" si="52"/>
        <v>16</v>
      </c>
      <c r="D2562" s="26"/>
      <c r="E2562" s="26">
        <f>plan_id</f>
        <v>510</v>
      </c>
      <c r="F2562" s="26">
        <f t="shared" si="1"/>
        <v>2011</v>
      </c>
      <c r="G2562" s="26">
        <f>VLOOKUP(INDIRECT(CHAR(39)&amp;$A2562&amp;CHAR(39)&amp;"!r2c"&amp;$C2562,0),variables,2,0)</f>
        <v>10992</v>
      </c>
      <c r="H2562" s="31">
        <f t="array" ref="H2562">IF(AND(G2562&gt;=10861,G2562&lt;=10863),TEXT(INDIRECT(CHAR(39)&amp;$A2562&amp;CHAR(39)&amp;"!r"&amp;$B2562&amp;"c"&amp;$C2562,0),"dd-mmm-yyyy"),(INDIRECT(CHAR(39)&amp;$A2562&amp;CHAR(39)&amp;"!r"&amp;$B2562&amp;"c"&amp;$C2562,0)))</f>
        <v>0.465</v>
      </c>
      <c r="I2562" s="26"/>
      <c r="J2562" s="26"/>
      <c r="K2562" s="26"/>
      <c r="L2562" s="26"/>
      <c r="M2562" s="26"/>
      <c r="N2562" s="26"/>
      <c r="O2562" s="26"/>
      <c r="P2562" s="26"/>
      <c r="Q2562" s="26"/>
      <c r="R2562" s="26"/>
      <c r="S2562" s="26"/>
      <c r="T2562" s="26"/>
      <c r="U2562" s="26"/>
      <c r="V2562" s="26"/>
      <c r="W2562" s="26"/>
      <c r="X2562" s="26"/>
      <c r="Y2562" s="26"/>
      <c r="Z2562" s="26"/>
    </row>
    <row r="2563" ht="13.5" customHeight="1">
      <c r="A2563" s="26" t="s">
        <v>820</v>
      </c>
      <c r="B2563" s="26">
        <f t="shared" si="51"/>
        <v>13</v>
      </c>
      <c r="C2563" s="26">
        <f t="shared" si="52"/>
        <v>17</v>
      </c>
      <c r="D2563" s="26"/>
      <c r="E2563" s="26">
        <f>plan_id</f>
        <v>510</v>
      </c>
      <c r="F2563" s="26">
        <f t="shared" si="1"/>
        <v>2011</v>
      </c>
      <c r="G2563" s="26">
        <f>VLOOKUP(INDIRECT(CHAR(39)&amp;$A2563&amp;CHAR(39)&amp;"!r2c"&amp;$C2563,0),variables,2,0)</f>
        <v>10993</v>
      </c>
      <c r="H2563" s="29">
        <f t="array" ref="H2563">IF(AND(G2563&gt;=10861,G2563&lt;=10863),TEXT(INDIRECT(CHAR(39)&amp;$A2563&amp;CHAR(39)&amp;"!r"&amp;$B2563&amp;"c"&amp;$C2563,0),"dd-mmm-yyyy"),(INDIRECT(CHAR(39)&amp;$A2563&amp;CHAR(39)&amp;"!r"&amp;$B2563&amp;"c"&amp;$C2563,0)))</f>
        <v>9205603000</v>
      </c>
      <c r="I2563" s="26"/>
      <c r="J2563" s="26"/>
      <c r="K2563" s="26"/>
      <c r="L2563" s="26"/>
      <c r="M2563" s="26"/>
      <c r="N2563" s="26"/>
      <c r="O2563" s="26"/>
      <c r="P2563" s="26"/>
      <c r="Q2563" s="26"/>
      <c r="R2563" s="26"/>
      <c r="S2563" s="26"/>
      <c r="T2563" s="26"/>
      <c r="U2563" s="26"/>
      <c r="V2563" s="26"/>
      <c r="W2563" s="26"/>
      <c r="X2563" s="26"/>
      <c r="Y2563" s="26"/>
      <c r="Z2563" s="26"/>
    </row>
    <row r="2564" ht="13.5" customHeight="1">
      <c r="A2564" s="26" t="s">
        <v>820</v>
      </c>
      <c r="B2564" s="26">
        <f t="shared" si="51"/>
        <v>13</v>
      </c>
      <c r="C2564" s="26">
        <f t="shared" si="52"/>
        <v>18</v>
      </c>
      <c r="D2564" s="26"/>
      <c r="E2564" s="26">
        <f>plan_id</f>
        <v>510</v>
      </c>
      <c r="F2564" s="26">
        <f t="shared" si="1"/>
        <v>2011</v>
      </c>
      <c r="G2564" s="26">
        <f>VLOOKUP(INDIRECT(CHAR(39)&amp;$A2564&amp;CHAR(39)&amp;"!r2c"&amp;$C2564,0),variables,2,0)</f>
        <v>11005</v>
      </c>
      <c r="H2564" s="31" t="str">
        <f t="array" ref="H2564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26"/>
      <c r="J2564" s="26"/>
      <c r="K2564" s="26"/>
      <c r="L2564" s="26"/>
      <c r="M2564" s="26"/>
      <c r="N2564" s="26"/>
      <c r="O2564" s="26"/>
      <c r="P2564" s="26"/>
      <c r="Q2564" s="26"/>
      <c r="R2564" s="26"/>
      <c r="S2564" s="26"/>
      <c r="T2564" s="26"/>
      <c r="U2564" s="26"/>
      <c r="V2564" s="26"/>
      <c r="W2564" s="26"/>
      <c r="X2564" s="26"/>
      <c r="Y2564" s="26"/>
      <c r="Z2564" s="26"/>
    </row>
    <row r="2565" ht="13.5" customHeight="1">
      <c r="A2565" s="26" t="s">
        <v>820</v>
      </c>
      <c r="B2565" s="26">
        <f t="shared" si="51"/>
        <v>13</v>
      </c>
      <c r="C2565" s="26">
        <f t="shared" si="52"/>
        <v>19</v>
      </c>
      <c r="D2565" s="26"/>
      <c r="E2565" s="26">
        <f>plan_id</f>
        <v>510</v>
      </c>
      <c r="F2565" s="26">
        <f t="shared" si="1"/>
        <v>2011</v>
      </c>
      <c r="G2565" s="26">
        <f>VLOOKUP(INDIRECT(CHAR(39)&amp;$A2565&amp;CHAR(39)&amp;"!r2c"&amp;$C2565,0),variables,2,0)</f>
        <v>10988</v>
      </c>
      <c r="H2565" s="31">
        <f t="array" ref="H2565">IF(AND(G2565&gt;=10861,G2565&lt;=10863),TEXT(INDIRECT(CHAR(39)&amp;$A2565&amp;CHAR(39)&amp;"!r"&amp;$B2565&amp;"c"&amp;$C2565,0),"dd-mmm-yyyy"),(INDIRECT(CHAR(39)&amp;$A2565&amp;CHAR(39)&amp;"!r"&amp;$B2565&amp;"c"&amp;$C2565,0)))</f>
        <v>0.2979947104</v>
      </c>
      <c r="I2565" s="26"/>
      <c r="J2565" s="26"/>
      <c r="K2565" s="26"/>
      <c r="L2565" s="26"/>
      <c r="M2565" s="26"/>
      <c r="N2565" s="26"/>
      <c r="O2565" s="26"/>
      <c r="P2565" s="26"/>
      <c r="Q2565" s="26"/>
      <c r="R2565" s="26"/>
      <c r="S2565" s="26"/>
      <c r="T2565" s="26"/>
      <c r="U2565" s="26"/>
      <c r="V2565" s="26"/>
      <c r="W2565" s="26"/>
      <c r="X2565" s="26"/>
      <c r="Y2565" s="26"/>
      <c r="Z2565" s="26"/>
    </row>
    <row r="2566" ht="13.5" customHeight="1">
      <c r="A2566" s="26" t="s">
        <v>820</v>
      </c>
      <c r="B2566" s="26">
        <f t="shared" si="51"/>
        <v>13</v>
      </c>
      <c r="C2566" s="26">
        <f t="shared" si="52"/>
        <v>20</v>
      </c>
      <c r="D2566" s="26"/>
      <c r="E2566" s="26">
        <f>plan_id</f>
        <v>510</v>
      </c>
      <c r="F2566" s="26">
        <f t="shared" si="1"/>
        <v>2011</v>
      </c>
      <c r="G2566" s="26">
        <f>VLOOKUP(INDIRECT(CHAR(39)&amp;$A2566&amp;CHAR(39)&amp;"!r2c"&amp;$C2566,0),variables,2,0)</f>
        <v>10996</v>
      </c>
      <c r="H2566" s="29">
        <f t="array" ref="H2566">IF(AND(G2566&gt;=10861,G2566&lt;=10863),TEXT(INDIRECT(CHAR(39)&amp;$A2566&amp;CHAR(39)&amp;"!r"&amp;$B2566&amp;"c"&amp;$C2566,0),"dd-mmm-yyyy"),(INDIRECT(CHAR(39)&amp;$A2566&amp;CHAR(39)&amp;"!r"&amp;$B2566&amp;"c"&amp;$C2566,0)))</f>
        <v>37471267194</v>
      </c>
      <c r="I2566" s="26"/>
      <c r="J2566" s="26"/>
      <c r="K2566" s="26"/>
      <c r="L2566" s="26"/>
      <c r="M2566" s="26"/>
      <c r="N2566" s="26"/>
      <c r="O2566" s="26"/>
      <c r="P2566" s="26"/>
      <c r="Q2566" s="26"/>
      <c r="R2566" s="26"/>
      <c r="S2566" s="26"/>
      <c r="T2566" s="26"/>
      <c r="U2566" s="26"/>
      <c r="V2566" s="26"/>
      <c r="W2566" s="26"/>
      <c r="X2566" s="26"/>
      <c r="Y2566" s="26"/>
      <c r="Z2566" s="26"/>
    </row>
    <row r="2567" ht="13.5" customHeight="1">
      <c r="A2567" s="26" t="s">
        <v>820</v>
      </c>
      <c r="B2567" s="26">
        <f t="shared" si="51"/>
        <v>13</v>
      </c>
      <c r="C2567" s="26">
        <f t="shared" si="52"/>
        <v>21</v>
      </c>
      <c r="D2567" s="26"/>
      <c r="E2567" s="26">
        <f>plan_id</f>
        <v>510</v>
      </c>
      <c r="F2567" s="26">
        <f t="shared" si="1"/>
        <v>2011</v>
      </c>
      <c r="G2567" s="26">
        <f>VLOOKUP(INDIRECT(CHAR(39)&amp;$A2567&amp;CHAR(39)&amp;"!r2c"&amp;$C2567,0),variables,2,0)</f>
        <v>10997</v>
      </c>
      <c r="H2567" s="31">
        <f t="array" ref="H2567">IF(AND(G2567&gt;=10861,G2567&lt;=10863),TEXT(INDIRECT(CHAR(39)&amp;$A2567&amp;CHAR(39)&amp;"!r"&amp;$B2567&amp;"c"&amp;$C2567,0),"dd-mmm-yyyy"),(INDIRECT(CHAR(39)&amp;$A2567&amp;CHAR(39)&amp;"!r"&amp;$B2567&amp;"c"&amp;$C2567,0)))</f>
        <v>0.4609026411</v>
      </c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  <c r="S2567" s="26"/>
      <c r="T2567" s="26"/>
      <c r="U2567" s="26"/>
      <c r="V2567" s="26"/>
      <c r="W2567" s="26"/>
      <c r="X2567" s="26"/>
      <c r="Y2567" s="26"/>
      <c r="Z2567" s="26"/>
    </row>
    <row r="2568" ht="13.5" customHeight="1">
      <c r="A2568" s="26" t="s">
        <v>820</v>
      </c>
      <c r="B2568" s="26">
        <f t="shared" si="51"/>
        <v>13</v>
      </c>
      <c r="C2568" s="26">
        <f t="shared" si="52"/>
        <v>22</v>
      </c>
      <c r="D2568" s="26"/>
      <c r="E2568" s="26">
        <f>plan_id</f>
        <v>510</v>
      </c>
      <c r="F2568" s="26">
        <f t="shared" si="1"/>
        <v>2011</v>
      </c>
      <c r="G2568" s="26">
        <f>VLOOKUP(INDIRECT(CHAR(39)&amp;$A2568&amp;CHAR(39)&amp;"!r2c"&amp;$C2568,0),variables,2,0)</f>
        <v>10980</v>
      </c>
      <c r="H2568" s="31" t="str">
        <f t="array" ref="H2568">IF(AND(G2568&gt;=10861,G2568&lt;=10863),TEXT(INDIRECT(CHAR(39)&amp;$A2568&amp;CHAR(39)&amp;"!r"&amp;$B2568&amp;"c"&amp;$C2568,0),"dd-mmm-yyyy"),(INDIRECT(CHAR(39)&amp;$A2568&amp;CHAR(39)&amp;"!r"&amp;$B2568&amp;"c"&amp;$C2568,0)))</f>
        <v/>
      </c>
      <c r="I2568" s="26"/>
      <c r="J2568" s="26"/>
      <c r="K2568" s="26"/>
      <c r="L2568" s="26"/>
      <c r="M2568" s="26"/>
      <c r="N2568" s="26"/>
      <c r="O2568" s="26"/>
      <c r="P2568" s="26"/>
      <c r="Q2568" s="26"/>
      <c r="R2568" s="26"/>
      <c r="S2568" s="26"/>
      <c r="T2568" s="26"/>
      <c r="U2568" s="26"/>
      <c r="V2568" s="26"/>
      <c r="W2568" s="26"/>
      <c r="X2568" s="26"/>
      <c r="Y2568" s="26"/>
      <c r="Z2568" s="26"/>
    </row>
    <row r="2569" ht="13.5" customHeight="1">
      <c r="A2569" s="26" t="s">
        <v>820</v>
      </c>
      <c r="B2569" s="26">
        <f t="shared" si="51"/>
        <v>13</v>
      </c>
      <c r="C2569" s="26">
        <f t="shared" si="52"/>
        <v>23</v>
      </c>
      <c r="D2569" s="26"/>
      <c r="E2569" s="26">
        <f>plan_id</f>
        <v>510</v>
      </c>
      <c r="F2569" s="26">
        <f t="shared" si="1"/>
        <v>2011</v>
      </c>
      <c r="G2569" s="26">
        <f>VLOOKUP(INDIRECT(CHAR(39)&amp;$A2569&amp;CHAR(39)&amp;"!r2c"&amp;$C2569,0),variables,2,0)</f>
        <v>10981</v>
      </c>
      <c r="H2569" s="31" t="str">
        <f t="array" ref="H2569">IF(AND(G2569&gt;=10861,G2569&lt;=10863),TEXT(INDIRECT(CHAR(39)&amp;$A2569&amp;CHAR(39)&amp;"!r"&amp;$B2569&amp;"c"&amp;$C2569,0),"dd-mmm-yyyy"),(INDIRECT(CHAR(39)&amp;$A2569&amp;CHAR(39)&amp;"!r"&amp;$B2569&amp;"c"&amp;$C2569,0)))</f>
        <v/>
      </c>
      <c r="I2569" s="26"/>
      <c r="J2569" s="26"/>
      <c r="K2569" s="26"/>
      <c r="L2569" s="26"/>
      <c r="M2569" s="26"/>
      <c r="N2569" s="26"/>
      <c r="O2569" s="26"/>
      <c r="P2569" s="26"/>
      <c r="Q2569" s="26"/>
      <c r="R2569" s="26"/>
      <c r="S2569" s="26"/>
      <c r="T2569" s="26"/>
      <c r="U2569" s="26"/>
      <c r="V2569" s="26"/>
      <c r="W2569" s="26"/>
      <c r="X2569" s="26"/>
      <c r="Y2569" s="26"/>
      <c r="Z2569" s="26"/>
    </row>
    <row r="2570" ht="13.5" customHeight="1">
      <c r="A2570" s="26" t="s">
        <v>820</v>
      </c>
      <c r="B2570" s="26">
        <f t="shared" si="51"/>
        <v>13</v>
      </c>
      <c r="C2570" s="26">
        <f t="shared" si="52"/>
        <v>24</v>
      </c>
      <c r="D2570" s="26"/>
      <c r="E2570" s="26">
        <f>plan_id</f>
        <v>510</v>
      </c>
      <c r="F2570" s="26">
        <f t="shared" si="1"/>
        <v>2011</v>
      </c>
      <c r="G2570" s="26">
        <f>VLOOKUP(INDIRECT(CHAR(39)&amp;$A2570&amp;CHAR(39)&amp;"!r2c"&amp;$C2570,0),variables,2,0)</f>
        <v>10998</v>
      </c>
      <c r="H2570" s="29">
        <f t="array" ref="H2570">IF(AND(G2570&gt;=10861,G2570&lt;=10863),TEXT(INDIRECT(CHAR(39)&amp;$A2570&amp;CHAR(39)&amp;"!r"&amp;$B2570&amp;"c"&amp;$C2570,0),"dd-mmm-yyyy"),(INDIRECT(CHAR(39)&amp;$A2570&amp;CHAR(39)&amp;"!r"&amp;$B2570&amp;"c"&amp;$C2570,0)))</f>
        <v>3675886000</v>
      </c>
      <c r="I2570" s="26"/>
      <c r="J2570" s="26"/>
      <c r="K2570" s="26"/>
      <c r="L2570" s="26"/>
      <c r="M2570" s="26"/>
      <c r="N2570" s="26"/>
      <c r="O2570" s="26"/>
      <c r="P2570" s="26"/>
      <c r="Q2570" s="26"/>
      <c r="R2570" s="26"/>
      <c r="S2570" s="26"/>
      <c r="T2570" s="26"/>
      <c r="U2570" s="26"/>
      <c r="V2570" s="26"/>
      <c r="W2570" s="26"/>
      <c r="X2570" s="26"/>
      <c r="Y2570" s="26"/>
      <c r="Z2570" s="26"/>
    </row>
    <row r="2571" ht="13.5" customHeight="1">
      <c r="A2571" s="26" t="s">
        <v>820</v>
      </c>
      <c r="B2571" s="26">
        <f t="shared" si="51"/>
        <v>13</v>
      </c>
      <c r="C2571" s="26">
        <f t="shared" si="52"/>
        <v>25</v>
      </c>
      <c r="D2571" s="26"/>
      <c r="E2571" s="26">
        <f>plan_id</f>
        <v>510</v>
      </c>
      <c r="F2571" s="26">
        <f t="shared" si="1"/>
        <v>2011</v>
      </c>
      <c r="G2571" s="26">
        <f>VLOOKUP(INDIRECT(CHAR(39)&amp;$A2571&amp;CHAR(39)&amp;"!r2c"&amp;$C2571,0),variables,2,0)</f>
        <v>10999</v>
      </c>
      <c r="H2571" s="29">
        <f t="array" ref="H2571">IF(AND(G2571&gt;=10861,G2571&lt;=10863),TEXT(INDIRECT(CHAR(39)&amp;$A2571&amp;CHAR(39)&amp;"!r"&amp;$B2571&amp;"c"&amp;$C2571,0),"dd-mmm-yyyy"),(INDIRECT(CHAR(39)&amp;$A2571&amp;CHAR(39)&amp;"!r"&amp;$B2571&amp;"c"&amp;$C2571,0)))</f>
        <v>4228282978</v>
      </c>
      <c r="I2571" s="26"/>
      <c r="J2571" s="26"/>
      <c r="K2571" s="26"/>
      <c r="L2571" s="26"/>
      <c r="M2571" s="26"/>
      <c r="N2571" s="26"/>
      <c r="O2571" s="26"/>
      <c r="P2571" s="26"/>
      <c r="Q2571" s="26"/>
      <c r="R2571" s="26"/>
      <c r="S2571" s="26"/>
      <c r="T2571" s="26"/>
      <c r="U2571" s="26"/>
      <c r="V2571" s="26"/>
      <c r="W2571" s="26"/>
      <c r="X2571" s="26"/>
      <c r="Y2571" s="26"/>
      <c r="Z2571" s="26"/>
    </row>
    <row r="2572" ht="13.5" customHeight="1">
      <c r="A2572" s="26" t="s">
        <v>820</v>
      </c>
      <c r="B2572" s="26">
        <f t="shared" si="51"/>
        <v>13</v>
      </c>
      <c r="C2572" s="26">
        <f t="shared" si="52"/>
        <v>26</v>
      </c>
      <c r="D2572" s="26"/>
      <c r="E2572" s="26">
        <f>plan_id</f>
        <v>510</v>
      </c>
      <c r="F2572" s="26">
        <f t="shared" si="1"/>
        <v>2011</v>
      </c>
      <c r="G2572" s="26">
        <f>VLOOKUP(INDIRECT(CHAR(39)&amp;$A2572&amp;CHAR(39)&amp;"!r2c"&amp;$C2572,0),variables,2,0)</f>
        <v>11000</v>
      </c>
      <c r="H2572" s="29">
        <f t="array" ref="H2572">IF(AND(G2572&gt;=10861,G2572&lt;=10863),TEXT(INDIRECT(CHAR(39)&amp;$A2572&amp;CHAR(39)&amp;"!r"&amp;$B2572&amp;"c"&amp;$C2572,0),"dd-mmm-yyyy"),(INDIRECT(CHAR(39)&amp;$A2572&amp;CHAR(39)&amp;"!r"&amp;$B2572&amp;"c"&amp;$C2572,0)))</f>
        <v>76587192</v>
      </c>
      <c r="I2572" s="26"/>
      <c r="J2572" s="26"/>
      <c r="K2572" s="26"/>
      <c r="L2572" s="26"/>
      <c r="M2572" s="26"/>
      <c r="N2572" s="26"/>
      <c r="O2572" s="26"/>
      <c r="P2572" s="26"/>
      <c r="Q2572" s="26"/>
      <c r="R2572" s="26"/>
      <c r="S2572" s="26"/>
      <c r="T2572" s="26"/>
      <c r="U2572" s="26"/>
      <c r="V2572" s="26"/>
      <c r="W2572" s="26"/>
      <c r="X2572" s="26"/>
      <c r="Y2572" s="26"/>
      <c r="Z2572" s="26"/>
    </row>
    <row r="2573" ht="13.5" customHeight="1">
      <c r="A2573" s="26" t="s">
        <v>820</v>
      </c>
      <c r="B2573" s="26">
        <f t="shared" si="51"/>
        <v>13</v>
      </c>
      <c r="C2573" s="26">
        <f t="shared" si="52"/>
        <v>27</v>
      </c>
      <c r="D2573" s="26"/>
      <c r="E2573" s="26">
        <f>plan_id</f>
        <v>510</v>
      </c>
      <c r="F2573" s="26">
        <f t="shared" si="1"/>
        <v>2011</v>
      </c>
      <c r="G2573" s="26">
        <f>VLOOKUP(INDIRECT(CHAR(39)&amp;$A2573&amp;CHAR(39)&amp;"!r2c"&amp;$C2573,0),variables,2,0)</f>
        <v>11001</v>
      </c>
      <c r="H2573" s="29">
        <f t="array" ref="H2573">IF(AND(G2573&gt;=10861,G2573&lt;=10863),TEXT(INDIRECT(CHAR(39)&amp;$A2573&amp;CHAR(39)&amp;"!r"&amp;$B2573&amp;"c"&amp;$C2573,0),"dd-mmm-yyyy"),(INDIRECT(CHAR(39)&amp;$A2573&amp;CHAR(39)&amp;"!r"&amp;$B2573&amp;"c"&amp;$C2573,0)))</f>
        <v>17792071</v>
      </c>
      <c r="I2573" s="26"/>
      <c r="J2573" s="26"/>
      <c r="K2573" s="26"/>
      <c r="L2573" s="26"/>
      <c r="M2573" s="26"/>
      <c r="N2573" s="26"/>
      <c r="O2573" s="26"/>
      <c r="P2573" s="26"/>
      <c r="Q2573" s="26"/>
      <c r="R2573" s="26"/>
      <c r="S2573" s="26"/>
      <c r="T2573" s="26"/>
      <c r="U2573" s="26"/>
      <c r="V2573" s="26"/>
      <c r="W2573" s="26"/>
      <c r="X2573" s="26"/>
      <c r="Y2573" s="26"/>
      <c r="Z2573" s="26"/>
    </row>
    <row r="2574" ht="13.5" customHeight="1">
      <c r="A2574" s="26" t="s">
        <v>820</v>
      </c>
      <c r="B2574" s="26">
        <f t="shared" si="51"/>
        <v>13</v>
      </c>
      <c r="C2574" s="26">
        <f t="shared" si="52"/>
        <v>28</v>
      </c>
      <c r="D2574" s="26"/>
      <c r="E2574" s="26">
        <f>plan_id</f>
        <v>510</v>
      </c>
      <c r="F2574" s="26">
        <f t="shared" si="1"/>
        <v>2011</v>
      </c>
      <c r="G2574" s="26">
        <f>VLOOKUP(INDIRECT(CHAR(39)&amp;$A2574&amp;CHAR(39)&amp;"!r2c"&amp;$C2574,0),variables,2,0)</f>
        <v>11002</v>
      </c>
      <c r="H2574" s="29" t="str">
        <f t="array" ref="H2574">IF(AND(G2574&gt;=10861,G2574&lt;=10863),TEXT(INDIRECT(CHAR(39)&amp;$A2574&amp;CHAR(39)&amp;"!r"&amp;$B2574&amp;"c"&amp;$C2574,0),"dd-mmm-yyyy"),(INDIRECT(CHAR(39)&amp;$A2574&amp;CHAR(39)&amp;"!r"&amp;$B2574&amp;"c"&amp;$C2574,0)))</f>
        <v/>
      </c>
      <c r="I2574" s="26"/>
      <c r="J2574" s="26"/>
      <c r="K2574" s="26"/>
      <c r="L2574" s="26"/>
      <c r="M2574" s="26"/>
      <c r="N2574" s="26"/>
      <c r="O2574" s="26"/>
      <c r="P2574" s="26"/>
      <c r="Q2574" s="26"/>
      <c r="R2574" s="26"/>
      <c r="S2574" s="26"/>
      <c r="T2574" s="26"/>
      <c r="U2574" s="26"/>
      <c r="V2574" s="26"/>
      <c r="W2574" s="26"/>
      <c r="X2574" s="26"/>
      <c r="Y2574" s="26"/>
      <c r="Z2574" s="26"/>
    </row>
    <row r="2575" ht="13.5" customHeight="1">
      <c r="A2575" s="26" t="s">
        <v>820</v>
      </c>
      <c r="B2575" s="26">
        <f t="shared" si="51"/>
        <v>13</v>
      </c>
      <c r="C2575" s="26">
        <f t="shared" si="52"/>
        <v>29</v>
      </c>
      <c r="D2575" s="26"/>
      <c r="E2575" s="26">
        <f>plan_id</f>
        <v>510</v>
      </c>
      <c r="F2575" s="26">
        <f t="shared" si="1"/>
        <v>2011</v>
      </c>
      <c r="G2575" s="26">
        <f>VLOOKUP(INDIRECT(CHAR(39)&amp;$A2575&amp;CHAR(39)&amp;"!r2c"&amp;$C2575,0),variables,2,0)</f>
        <v>11003</v>
      </c>
      <c r="H2575" s="29">
        <f t="array" ref="H2575">IF(AND(G2575&gt;=10861,G2575&lt;=10863),TEXT(INDIRECT(CHAR(39)&amp;$A2575&amp;CHAR(39)&amp;"!r"&amp;$B2575&amp;"c"&amp;$C2575,0),"dd-mmm-yyyy"),(INDIRECT(CHAR(39)&amp;$A2575&amp;CHAR(39)&amp;"!r"&amp;$B2575&amp;"c"&amp;$C2575,0)))</f>
        <v>4322662241</v>
      </c>
      <c r="I2575" s="26"/>
      <c r="J2575" s="26"/>
      <c r="K2575" s="26"/>
      <c r="L2575" s="26"/>
      <c r="M2575" s="26"/>
      <c r="N2575" s="26"/>
      <c r="O2575" s="26"/>
      <c r="P2575" s="26"/>
      <c r="Q2575" s="26"/>
      <c r="R2575" s="26"/>
      <c r="S2575" s="26"/>
      <c r="T2575" s="26"/>
      <c r="U2575" s="26"/>
      <c r="V2575" s="26"/>
      <c r="W2575" s="26"/>
      <c r="X2575" s="26"/>
      <c r="Y2575" s="26"/>
      <c r="Z2575" s="26"/>
    </row>
    <row r="2576" ht="13.5" customHeight="1">
      <c r="A2576" s="26" t="s">
        <v>820</v>
      </c>
      <c r="B2576" s="26">
        <f t="shared" si="51"/>
        <v>14</v>
      </c>
      <c r="C2576" s="26">
        <f t="shared" si="52"/>
        <v>3</v>
      </c>
      <c r="D2576" s="26"/>
      <c r="E2576" s="26">
        <f>plan_id</f>
        <v>510</v>
      </c>
      <c r="F2576" s="26">
        <f t="shared" si="1"/>
        <v>2012</v>
      </c>
      <c r="G2576" s="26">
        <f>VLOOKUP(INDIRECT(CHAR(39)&amp;$A2576&amp;CHAR(39)&amp;"!r2c"&amp;$C2576,0),variables,2,0)</f>
        <v>10982</v>
      </c>
      <c r="H2576" s="28" t="str">
        <f t="array" ref="H2576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26"/>
      <c r="J2576" s="26"/>
      <c r="K2576" s="26"/>
      <c r="L2576" s="26"/>
      <c r="M2576" s="26"/>
      <c r="N2576" s="26"/>
      <c r="O2576" s="26"/>
      <c r="P2576" s="26"/>
      <c r="Q2576" s="26"/>
      <c r="R2576" s="26"/>
      <c r="S2576" s="26"/>
      <c r="T2576" s="26"/>
      <c r="U2576" s="26"/>
      <c r="V2576" s="26"/>
      <c r="W2576" s="26"/>
      <c r="X2576" s="26"/>
      <c r="Y2576" s="26"/>
      <c r="Z2576" s="26"/>
    </row>
    <row r="2577" ht="13.5" customHeight="1">
      <c r="A2577" s="26" t="s">
        <v>820</v>
      </c>
      <c r="B2577" s="26">
        <f t="shared" si="51"/>
        <v>14</v>
      </c>
      <c r="C2577" s="26">
        <f t="shared" si="52"/>
        <v>4</v>
      </c>
      <c r="D2577" s="26"/>
      <c r="E2577" s="26">
        <f>plan_id</f>
        <v>510</v>
      </c>
      <c r="F2577" s="26">
        <f t="shared" si="1"/>
        <v>2012</v>
      </c>
      <c r="G2577" s="26">
        <f>VLOOKUP(INDIRECT(CHAR(39)&amp;$A2577&amp;CHAR(39)&amp;"!r2c"&amp;$C2577,0),variables,2,0)</f>
        <v>10984</v>
      </c>
      <c r="H2577" s="29">
        <f t="array" ref="H2577">IF(AND(G2577&gt;=10861,G2577&lt;=10863),TEXT(INDIRECT(CHAR(39)&amp;$A2577&amp;CHAR(39)&amp;"!r"&amp;$B2577&amp;"c"&amp;$C2577,0),"dd-mmm-yyyy"),(INDIRECT(CHAR(39)&amp;$A2577&amp;CHAR(39)&amp;"!r"&amp;$B2577&amp;"c"&amp;$C2577,0)))</f>
        <v>3429945000</v>
      </c>
      <c r="I2577" s="26"/>
      <c r="J2577" s="26"/>
      <c r="K2577" s="26"/>
      <c r="L2577" s="26"/>
      <c r="M2577" s="26"/>
      <c r="N2577" s="26"/>
      <c r="O2577" s="26"/>
      <c r="P2577" s="26"/>
      <c r="Q2577" s="26"/>
      <c r="R2577" s="26"/>
      <c r="S2577" s="26"/>
      <c r="T2577" s="26"/>
      <c r="U2577" s="26"/>
      <c r="V2577" s="26"/>
      <c r="W2577" s="26"/>
      <c r="X2577" s="26"/>
      <c r="Y2577" s="26"/>
      <c r="Z2577" s="26"/>
    </row>
    <row r="2578" ht="13.5" customHeight="1">
      <c r="A2578" s="26" t="s">
        <v>820</v>
      </c>
      <c r="B2578" s="26">
        <f t="shared" si="51"/>
        <v>14</v>
      </c>
      <c r="C2578" s="26">
        <f t="shared" si="52"/>
        <v>5</v>
      </c>
      <c r="D2578" s="26"/>
      <c r="E2578" s="26">
        <f>plan_id</f>
        <v>510</v>
      </c>
      <c r="F2578" s="26">
        <f t="shared" si="1"/>
        <v>2012</v>
      </c>
      <c r="G2578" s="26">
        <f>VLOOKUP(INDIRECT(CHAR(39)&amp;$A2578&amp;CHAR(39)&amp;"!r2c"&amp;$C2578,0),variables,2,0)</f>
        <v>10985</v>
      </c>
      <c r="H2578" s="29">
        <f t="array" ref="H2578">IF(AND(G2578&gt;=10861,G2578&lt;=10863),TEXT(INDIRECT(CHAR(39)&amp;$A2578&amp;CHAR(39)&amp;"!r"&amp;$B2578&amp;"c"&amp;$C2578,0),"dd-mmm-yyyy"),(INDIRECT(CHAR(39)&amp;$A2578&amp;CHAR(39)&amp;"!r"&amp;$B2578&amp;"c"&amp;$C2578,0)))</f>
        <v>2558738970</v>
      </c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  <c r="S2578" s="26"/>
      <c r="T2578" s="26"/>
      <c r="U2578" s="26"/>
      <c r="V2578" s="26"/>
      <c r="W2578" s="26"/>
      <c r="X2578" s="26"/>
      <c r="Y2578" s="26"/>
      <c r="Z2578" s="26"/>
    </row>
    <row r="2579" ht="13.5" customHeight="1">
      <c r="A2579" s="26" t="s">
        <v>820</v>
      </c>
      <c r="B2579" s="26">
        <f t="shared" si="51"/>
        <v>14</v>
      </c>
      <c r="C2579" s="26">
        <f t="shared" si="52"/>
        <v>6</v>
      </c>
      <c r="D2579" s="26"/>
      <c r="E2579" s="26">
        <f>plan_id</f>
        <v>510</v>
      </c>
      <c r="F2579" s="26">
        <f t="shared" si="1"/>
        <v>2012</v>
      </c>
      <c r="G2579" s="26">
        <f>VLOOKUP(INDIRECT(CHAR(39)&amp;$A2579&amp;CHAR(39)&amp;"!r2c"&amp;$C2579,0),variables,2,0)</f>
        <v>10986</v>
      </c>
      <c r="H2579" s="29">
        <f t="array" ref="H2579">IF(AND(G2579&gt;=10861,G2579&lt;=10863),TEXT(INDIRECT(CHAR(39)&amp;$A2579&amp;CHAR(39)&amp;"!r"&amp;$B2579&amp;"c"&amp;$C2579,0),"dd-mmm-yyyy"),(INDIRECT(CHAR(39)&amp;$A2579&amp;CHAR(39)&amp;"!r"&amp;$B2579&amp;"c"&amp;$C2579,0)))</f>
        <v>871206030</v>
      </c>
      <c r="I2579" s="26"/>
      <c r="J2579" s="26"/>
      <c r="K2579" s="26"/>
      <c r="L2579" s="26"/>
      <c r="M2579" s="26"/>
      <c r="N2579" s="26"/>
      <c r="O2579" s="26"/>
      <c r="P2579" s="26"/>
      <c r="Q2579" s="26"/>
      <c r="R2579" s="26"/>
      <c r="S2579" s="26"/>
      <c r="T2579" s="26"/>
      <c r="U2579" s="26"/>
      <c r="V2579" s="26"/>
      <c r="W2579" s="26"/>
      <c r="X2579" s="26"/>
      <c r="Y2579" s="26"/>
      <c r="Z2579" s="26"/>
    </row>
    <row r="2580" ht="13.5" customHeight="1">
      <c r="A2580" s="26" t="s">
        <v>820</v>
      </c>
      <c r="B2580" s="26">
        <f t="shared" si="51"/>
        <v>14</v>
      </c>
      <c r="C2580" s="26">
        <f t="shared" si="52"/>
        <v>7</v>
      </c>
      <c r="D2580" s="26"/>
      <c r="E2580" s="26">
        <f>plan_id</f>
        <v>510</v>
      </c>
      <c r="F2580" s="26">
        <f t="shared" si="1"/>
        <v>2012</v>
      </c>
      <c r="G2580" s="26">
        <f>VLOOKUP(INDIRECT(CHAR(39)&amp;$A2580&amp;CHAR(39)&amp;"!r2c"&amp;$C2580,0),variables,2,0)</f>
        <v>10974</v>
      </c>
      <c r="H2580" s="28" t="str">
        <f t="array" ref="H2580">IF(AND(G2580&gt;=10861,G2580&lt;=10863),TEXT(INDIRECT(CHAR(39)&amp;$A2580&amp;CHAR(39)&amp;"!r"&amp;$B2580&amp;"c"&amp;$C2580,0),"dd-mmm-yyyy"),(INDIRECT(CHAR(39)&amp;$A2580&amp;CHAR(39)&amp;"!r"&amp;$B2580&amp;"c"&amp;$C2580,0)))</f>
        <v>PUC</v>
      </c>
      <c r="I2580" s="26"/>
      <c r="J2580" s="26"/>
      <c r="K2580" s="26"/>
      <c r="L2580" s="26"/>
      <c r="M2580" s="26"/>
      <c r="N2580" s="26"/>
      <c r="O2580" s="26"/>
      <c r="P2580" s="26"/>
      <c r="Q2580" s="26"/>
      <c r="R2580" s="26"/>
      <c r="S2580" s="26"/>
      <c r="T2580" s="26"/>
      <c r="U2580" s="26"/>
      <c r="V2580" s="26"/>
      <c r="W2580" s="26"/>
      <c r="X2580" s="26"/>
      <c r="Y2580" s="26"/>
      <c r="Z2580" s="26"/>
    </row>
    <row r="2581" ht="13.5" customHeight="1">
      <c r="A2581" s="26" t="s">
        <v>820</v>
      </c>
      <c r="B2581" s="26">
        <f t="shared" si="51"/>
        <v>14</v>
      </c>
      <c r="C2581" s="26">
        <f t="shared" si="52"/>
        <v>8</v>
      </c>
      <c r="D2581" s="26"/>
      <c r="E2581" s="26">
        <f>plan_id</f>
        <v>510</v>
      </c>
      <c r="F2581" s="26">
        <f t="shared" si="1"/>
        <v>2012</v>
      </c>
      <c r="G2581" s="26">
        <f>VLOOKUP(INDIRECT(CHAR(39)&amp;$A2581&amp;CHAR(39)&amp;"!r2c"&amp;$C2581,0),variables,2,0)</f>
        <v>10987</v>
      </c>
      <c r="H2581" s="31">
        <f t="array" ref="H2581">IF(AND(G2581&gt;=10861,G2581&lt;=10863),TEXT(INDIRECT(CHAR(39)&amp;$A2581&amp;CHAR(39)&amp;"!r"&amp;$B2581&amp;"c"&amp;$C2581,0),"dd-mmm-yyyy"),(INDIRECT(CHAR(39)&amp;$A2581&amp;CHAR(39)&amp;"!r"&amp;$B2581&amp;"c"&amp;$C2581,0)))</f>
        <v>0.746</v>
      </c>
      <c r="I2581" s="26"/>
      <c r="J2581" s="26"/>
      <c r="K2581" s="26"/>
      <c r="L2581" s="26"/>
      <c r="M2581" s="26"/>
      <c r="N2581" s="26"/>
      <c r="O2581" s="26"/>
      <c r="P2581" s="26"/>
      <c r="Q2581" s="26"/>
      <c r="R2581" s="26"/>
      <c r="S2581" s="26"/>
      <c r="T2581" s="26"/>
      <c r="U2581" s="26"/>
      <c r="V2581" s="26"/>
      <c r="W2581" s="26"/>
      <c r="X2581" s="26"/>
      <c r="Y2581" s="26"/>
      <c r="Z2581" s="26"/>
    </row>
    <row r="2582" ht="13.5" customHeight="1">
      <c r="A2582" s="26" t="s">
        <v>820</v>
      </c>
      <c r="B2582" s="26">
        <f t="shared" si="51"/>
        <v>14</v>
      </c>
      <c r="C2582" s="26">
        <f t="shared" si="52"/>
        <v>9</v>
      </c>
      <c r="D2582" s="26"/>
      <c r="E2582" s="26">
        <f>plan_id</f>
        <v>510</v>
      </c>
      <c r="F2582" s="26">
        <f t="shared" si="1"/>
        <v>2012</v>
      </c>
      <c r="G2582" s="26">
        <f>VLOOKUP(INDIRECT(CHAR(39)&amp;$A2582&amp;CHAR(39)&amp;"!r2c"&amp;$C2582,0),variables,2,0)</f>
        <v>10885</v>
      </c>
      <c r="H2582" s="28" t="str">
        <f t="array" ref="H2582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26"/>
      <c r="J2582" s="26"/>
      <c r="K2582" s="26"/>
      <c r="L2582" s="26"/>
      <c r="M2582" s="26"/>
      <c r="N2582" s="26"/>
      <c r="O2582" s="26"/>
      <c r="P2582" s="26"/>
      <c r="Q2582" s="26"/>
      <c r="R2582" s="26"/>
      <c r="S2582" s="26"/>
      <c r="T2582" s="26"/>
      <c r="U2582" s="26"/>
      <c r="V2582" s="26"/>
      <c r="W2582" s="26"/>
      <c r="X2582" s="26"/>
      <c r="Y2582" s="26"/>
      <c r="Z2582" s="26"/>
    </row>
    <row r="2583" ht="13.5" customHeight="1">
      <c r="A2583" s="26" t="s">
        <v>820</v>
      </c>
      <c r="B2583" s="26">
        <f t="shared" si="51"/>
        <v>14</v>
      </c>
      <c r="C2583" s="26">
        <f t="shared" si="52"/>
        <v>10</v>
      </c>
      <c r="D2583" s="26"/>
      <c r="E2583" s="26">
        <f>plan_id</f>
        <v>510</v>
      </c>
      <c r="F2583" s="26">
        <f t="shared" si="1"/>
        <v>2012</v>
      </c>
      <c r="G2583" s="26">
        <f>VLOOKUP(INDIRECT(CHAR(39)&amp;$A2583&amp;CHAR(39)&amp;"!r2c"&amp;$C2583,0),variables,2,0)</f>
        <v>10886</v>
      </c>
      <c r="H2583" s="28" t="str">
        <f t="array" ref="H2583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26"/>
      <c r="J2583" s="26"/>
      <c r="K2583" s="26"/>
      <c r="L2583" s="26"/>
      <c r="M2583" s="26"/>
      <c r="N2583" s="26"/>
      <c r="O2583" s="26"/>
      <c r="P2583" s="26"/>
      <c r="Q2583" s="26"/>
      <c r="R2583" s="26"/>
      <c r="S2583" s="26"/>
      <c r="T2583" s="26"/>
      <c r="U2583" s="26"/>
      <c r="V2583" s="26"/>
      <c r="W2583" s="26"/>
      <c r="X2583" s="26"/>
      <c r="Y2583" s="26"/>
      <c r="Z2583" s="26"/>
    </row>
    <row r="2584" ht="13.5" customHeight="1">
      <c r="A2584" s="26" t="s">
        <v>820</v>
      </c>
      <c r="B2584" s="26">
        <f t="shared" si="51"/>
        <v>14</v>
      </c>
      <c r="C2584" s="26">
        <f t="shared" si="52"/>
        <v>11</v>
      </c>
      <c r="D2584" s="26"/>
      <c r="E2584" s="26">
        <f>plan_id</f>
        <v>510</v>
      </c>
      <c r="F2584" s="26">
        <f t="shared" si="1"/>
        <v>2012</v>
      </c>
      <c r="G2584" s="26">
        <f>VLOOKUP(INDIRECT(CHAR(39)&amp;$A2584&amp;CHAR(39)&amp;"!r2c"&amp;$C2584,0),variables,2,0)</f>
        <v>10887</v>
      </c>
      <c r="H2584" s="28" t="str">
        <f t="array" ref="H2584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26"/>
      <c r="J2584" s="26"/>
      <c r="K2584" s="26"/>
      <c r="L2584" s="26"/>
      <c r="M2584" s="26"/>
      <c r="N2584" s="26"/>
      <c r="O2584" s="26"/>
      <c r="P2584" s="26"/>
      <c r="Q2584" s="26"/>
      <c r="R2584" s="26"/>
      <c r="S2584" s="26"/>
      <c r="T2584" s="26"/>
      <c r="U2584" s="26"/>
      <c r="V2584" s="26"/>
      <c r="W2584" s="26"/>
      <c r="X2584" s="26"/>
      <c r="Y2584" s="26"/>
      <c r="Z2584" s="26"/>
    </row>
    <row r="2585" ht="13.5" customHeight="1">
      <c r="A2585" s="26" t="s">
        <v>820</v>
      </c>
      <c r="B2585" s="26">
        <f t="shared" si="51"/>
        <v>14</v>
      </c>
      <c r="C2585" s="26">
        <f t="shared" si="52"/>
        <v>12</v>
      </c>
      <c r="D2585" s="26"/>
      <c r="E2585" s="26">
        <f>plan_id</f>
        <v>510</v>
      </c>
      <c r="F2585" s="26">
        <f t="shared" si="1"/>
        <v>2012</v>
      </c>
      <c r="G2585" s="26">
        <f>VLOOKUP(INDIRECT(CHAR(39)&amp;$A2585&amp;CHAR(39)&amp;"!r2c"&amp;$C2585,0),variables,2,0)</f>
        <v>10883</v>
      </c>
      <c r="H2585" s="28" t="str">
        <f t="array" ref="H2585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26"/>
      <c r="J2585" s="26"/>
      <c r="K2585" s="26"/>
      <c r="L2585" s="26"/>
      <c r="M2585" s="26"/>
      <c r="N2585" s="26"/>
      <c r="O2585" s="26"/>
      <c r="P2585" s="26"/>
      <c r="Q2585" s="26"/>
      <c r="R2585" s="26"/>
      <c r="S2585" s="26"/>
      <c r="T2585" s="26"/>
      <c r="U2585" s="26"/>
      <c r="V2585" s="26"/>
      <c r="W2585" s="26"/>
      <c r="X2585" s="26"/>
      <c r="Y2585" s="26"/>
      <c r="Z2585" s="26"/>
    </row>
    <row r="2586" ht="13.5" customHeight="1">
      <c r="A2586" s="26" t="s">
        <v>820</v>
      </c>
      <c r="B2586" s="26">
        <f t="shared" si="51"/>
        <v>14</v>
      </c>
      <c r="C2586" s="26">
        <f t="shared" si="52"/>
        <v>13</v>
      </c>
      <c r="D2586" s="26"/>
      <c r="E2586" s="26">
        <f>plan_id</f>
        <v>510</v>
      </c>
      <c r="F2586" s="26">
        <f t="shared" si="1"/>
        <v>2012</v>
      </c>
      <c r="G2586" s="26">
        <f>VLOOKUP(INDIRECT(CHAR(39)&amp;$A2586&amp;CHAR(39)&amp;"!r2c"&amp;$C2586,0),variables,2,0)</f>
        <v>10989</v>
      </c>
      <c r="H2586" s="29">
        <f t="array" ref="H2586">IF(AND(G2586&gt;=10861,G2586&lt;=10863),TEXT(INDIRECT(CHAR(39)&amp;$A2586&amp;CHAR(39)&amp;"!r"&amp;$B2586&amp;"c"&amp;$C2586,0),"dd-mmm-yyyy"),(INDIRECT(CHAR(39)&amp;$A2586&amp;CHAR(39)&amp;"!r"&amp;$B2586&amp;"c"&amp;$C2586,0)))</f>
        <v>37945397000</v>
      </c>
      <c r="I2586" s="26"/>
      <c r="J2586" s="26"/>
      <c r="K2586" s="26"/>
      <c r="L2586" s="26"/>
      <c r="M2586" s="26"/>
      <c r="N2586" s="26"/>
      <c r="O2586" s="26"/>
      <c r="P2586" s="26"/>
      <c r="Q2586" s="26"/>
      <c r="R2586" s="26"/>
      <c r="S2586" s="26"/>
      <c r="T2586" s="26"/>
      <c r="U2586" s="26"/>
      <c r="V2586" s="26"/>
      <c r="W2586" s="26"/>
      <c r="X2586" s="26"/>
      <c r="Y2586" s="26"/>
      <c r="Z2586" s="26"/>
    </row>
    <row r="2587" ht="13.5" customHeight="1">
      <c r="A2587" s="26" t="s">
        <v>820</v>
      </c>
      <c r="B2587" s="26">
        <f t="shared" si="51"/>
        <v>14</v>
      </c>
      <c r="C2587" s="26">
        <f t="shared" si="52"/>
        <v>14</v>
      </c>
      <c r="D2587" s="26"/>
      <c r="E2587" s="26">
        <f>plan_id</f>
        <v>510</v>
      </c>
      <c r="F2587" s="26">
        <f t="shared" si="1"/>
        <v>2012</v>
      </c>
      <c r="G2587" s="26">
        <f>VLOOKUP(INDIRECT(CHAR(39)&amp;$A2587&amp;CHAR(39)&amp;"!r2c"&amp;$C2587,0),variables,2,0)</f>
        <v>10990</v>
      </c>
      <c r="H2587" s="29">
        <f t="array" ref="H2587">IF(AND(G2587&gt;=10861,G2587&lt;=10863),TEXT(INDIRECT(CHAR(39)&amp;$A2587&amp;CHAR(39)&amp;"!r"&amp;$B2587&amp;"c"&amp;$C2587,0),"dd-mmm-yyyy"),(INDIRECT(CHAR(39)&amp;$A2587&amp;CHAR(39)&amp;"!r"&amp;$B2587&amp;"c"&amp;$C2587,0)))</f>
        <v>90024945000</v>
      </c>
      <c r="I2587" s="26"/>
      <c r="J2587" s="26"/>
      <c r="K2587" s="26"/>
      <c r="L2587" s="26"/>
      <c r="M2587" s="26"/>
      <c r="N2587" s="26"/>
      <c r="O2587" s="26"/>
      <c r="P2587" s="26"/>
      <c r="Q2587" s="26"/>
      <c r="R2587" s="26"/>
      <c r="S2587" s="26"/>
      <c r="T2587" s="26"/>
      <c r="U2587" s="26"/>
      <c r="V2587" s="26"/>
      <c r="W2587" s="26"/>
      <c r="X2587" s="26"/>
      <c r="Y2587" s="26"/>
      <c r="Z2587" s="26"/>
    </row>
    <row r="2588" ht="13.5" customHeight="1">
      <c r="A2588" s="26" t="s">
        <v>820</v>
      </c>
      <c r="B2588" s="26">
        <f t="shared" si="51"/>
        <v>14</v>
      </c>
      <c r="C2588" s="26">
        <f t="shared" si="52"/>
        <v>15</v>
      </c>
      <c r="D2588" s="26"/>
      <c r="E2588" s="26">
        <f>plan_id</f>
        <v>510</v>
      </c>
      <c r="F2588" s="26">
        <f t="shared" si="1"/>
        <v>2012</v>
      </c>
      <c r="G2588" s="26">
        <f>VLOOKUP(INDIRECT(CHAR(39)&amp;$A2588&amp;CHAR(39)&amp;"!r2c"&amp;$C2588,0),variables,2,0)</f>
        <v>10991</v>
      </c>
      <c r="H2588" s="29">
        <f t="array" ref="H2588">IF(AND(G2588&gt;=10861,G2588&lt;=10863),TEXT(INDIRECT(CHAR(39)&amp;$A2588&amp;CHAR(39)&amp;"!r"&amp;$B2588&amp;"c"&amp;$C2588,0),"dd-mmm-yyyy"),(INDIRECT(CHAR(39)&amp;$A2588&amp;CHAR(39)&amp;"!r"&amp;$B2588&amp;"c"&amp;$C2588,0)))</f>
        <v>52079548000</v>
      </c>
      <c r="I2588" s="26"/>
      <c r="J2588" s="26"/>
      <c r="K2588" s="26"/>
      <c r="L2588" s="26"/>
      <c r="M2588" s="26"/>
      <c r="N2588" s="26"/>
      <c r="O2588" s="26"/>
      <c r="P2588" s="26"/>
      <c r="Q2588" s="26"/>
      <c r="R2588" s="26"/>
      <c r="S2588" s="26"/>
      <c r="T2588" s="26"/>
      <c r="U2588" s="26"/>
      <c r="V2588" s="26"/>
      <c r="W2588" s="26"/>
      <c r="X2588" s="26"/>
      <c r="Y2588" s="26"/>
      <c r="Z2588" s="26"/>
    </row>
    <row r="2589" ht="13.5" customHeight="1">
      <c r="A2589" s="26" t="s">
        <v>820</v>
      </c>
      <c r="B2589" s="26">
        <f t="shared" si="51"/>
        <v>14</v>
      </c>
      <c r="C2589" s="26">
        <f t="shared" si="52"/>
        <v>16</v>
      </c>
      <c r="D2589" s="26"/>
      <c r="E2589" s="26">
        <f>plan_id</f>
        <v>510</v>
      </c>
      <c r="F2589" s="26">
        <f t="shared" si="1"/>
        <v>2012</v>
      </c>
      <c r="G2589" s="26">
        <f>VLOOKUP(INDIRECT(CHAR(39)&amp;$A2589&amp;CHAR(39)&amp;"!r2c"&amp;$C2589,0),variables,2,0)</f>
        <v>10992</v>
      </c>
      <c r="H2589" s="31">
        <f t="array" ref="H2589">IF(AND(G2589&gt;=10861,G2589&lt;=10863),TEXT(INDIRECT(CHAR(39)&amp;$A2589&amp;CHAR(39)&amp;"!r"&amp;$B2589&amp;"c"&amp;$C2589,0),"dd-mmm-yyyy"),(INDIRECT(CHAR(39)&amp;$A2589&amp;CHAR(39)&amp;"!r"&amp;$B2589&amp;"c"&amp;$C2589,0)))</f>
        <v>0.421</v>
      </c>
      <c r="I2589" s="26"/>
      <c r="J2589" s="26"/>
      <c r="K2589" s="26"/>
      <c r="L2589" s="26"/>
      <c r="M2589" s="26"/>
      <c r="N2589" s="26"/>
      <c r="O2589" s="26"/>
      <c r="P2589" s="26"/>
      <c r="Q2589" s="26"/>
      <c r="R2589" s="26"/>
      <c r="S2589" s="26"/>
      <c r="T2589" s="26"/>
      <c r="U2589" s="26"/>
      <c r="V2589" s="26"/>
      <c r="W2589" s="26"/>
      <c r="X2589" s="26"/>
      <c r="Y2589" s="26"/>
      <c r="Z2589" s="26"/>
    </row>
    <row r="2590" ht="13.5" customHeight="1">
      <c r="A2590" s="26" t="s">
        <v>820</v>
      </c>
      <c r="B2590" s="26">
        <f t="shared" si="51"/>
        <v>14</v>
      </c>
      <c r="C2590" s="26">
        <f t="shared" si="52"/>
        <v>17</v>
      </c>
      <c r="D2590" s="26"/>
      <c r="E2590" s="26">
        <f>plan_id</f>
        <v>510</v>
      </c>
      <c r="F2590" s="26">
        <f t="shared" si="1"/>
        <v>2012</v>
      </c>
      <c r="G2590" s="26">
        <f>VLOOKUP(INDIRECT(CHAR(39)&amp;$A2590&amp;CHAR(39)&amp;"!r2c"&amp;$C2590,0),variables,2,0)</f>
        <v>10993</v>
      </c>
      <c r="H2590" s="29">
        <f t="array" ref="H2590">IF(AND(G2590&gt;=10861,G2590&lt;=10863),TEXT(INDIRECT(CHAR(39)&amp;$A2590&amp;CHAR(39)&amp;"!r"&amp;$B2590&amp;"c"&amp;$C2590,0),"dd-mmm-yyyy"),(INDIRECT(CHAR(39)&amp;$A2590&amp;CHAR(39)&amp;"!r"&amp;$B2590&amp;"c"&amp;$C2590,0)))</f>
        <v>9321098000</v>
      </c>
      <c r="I2590" s="26"/>
      <c r="J2590" s="26"/>
      <c r="K2590" s="26"/>
      <c r="L2590" s="26"/>
      <c r="M2590" s="26"/>
      <c r="N2590" s="26"/>
      <c r="O2590" s="26"/>
      <c r="P2590" s="26"/>
      <c r="Q2590" s="26"/>
      <c r="R2590" s="26"/>
      <c r="S2590" s="26"/>
      <c r="T2590" s="26"/>
      <c r="U2590" s="26"/>
      <c r="V2590" s="26"/>
      <c r="W2590" s="26"/>
      <c r="X2590" s="26"/>
      <c r="Y2590" s="26"/>
      <c r="Z2590" s="26"/>
    </row>
    <row r="2591" ht="13.5" customHeight="1">
      <c r="A2591" s="26" t="s">
        <v>820</v>
      </c>
      <c r="B2591" s="26">
        <f t="shared" si="51"/>
        <v>14</v>
      </c>
      <c r="C2591" s="26">
        <f t="shared" si="52"/>
        <v>18</v>
      </c>
      <c r="D2591" s="26"/>
      <c r="E2591" s="26">
        <f>plan_id</f>
        <v>510</v>
      </c>
      <c r="F2591" s="26">
        <f t="shared" si="1"/>
        <v>2012</v>
      </c>
      <c r="G2591" s="26">
        <f>VLOOKUP(INDIRECT(CHAR(39)&amp;$A2591&amp;CHAR(39)&amp;"!r2c"&amp;$C2591,0),variables,2,0)</f>
        <v>11005</v>
      </c>
      <c r="H2591" s="31" t="str">
        <f t="array" ref="H259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26"/>
      <c r="J2591" s="26"/>
      <c r="K2591" s="26"/>
      <c r="L2591" s="26"/>
      <c r="M2591" s="26"/>
      <c r="N2591" s="26"/>
      <c r="O2591" s="26"/>
      <c r="P2591" s="26"/>
      <c r="Q2591" s="26"/>
      <c r="R2591" s="26"/>
      <c r="S2591" s="26"/>
      <c r="T2591" s="26"/>
      <c r="U2591" s="26"/>
      <c r="V2591" s="26"/>
      <c r="W2591" s="26"/>
      <c r="X2591" s="26"/>
      <c r="Y2591" s="26"/>
      <c r="Z2591" s="26"/>
    </row>
    <row r="2592" ht="13.5" customHeight="1">
      <c r="A2592" s="26" t="s">
        <v>820</v>
      </c>
      <c r="B2592" s="26">
        <f t="shared" si="51"/>
        <v>14</v>
      </c>
      <c r="C2592" s="26">
        <f t="shared" si="52"/>
        <v>19</v>
      </c>
      <c r="D2592" s="26"/>
      <c r="E2592" s="26">
        <f>plan_id</f>
        <v>510</v>
      </c>
      <c r="F2592" s="26">
        <f t="shared" si="1"/>
        <v>2012</v>
      </c>
      <c r="G2592" s="26">
        <f>VLOOKUP(INDIRECT(CHAR(39)&amp;$A2592&amp;CHAR(39)&amp;"!r2c"&amp;$C2592,0),variables,2,0)</f>
        <v>10988</v>
      </c>
      <c r="H2592" s="31">
        <f t="array" ref="H2592">IF(AND(G2592&gt;=10861,G2592&lt;=10863),TEXT(INDIRECT(CHAR(39)&amp;$A2592&amp;CHAR(39)&amp;"!r"&amp;$B2592&amp;"c"&amp;$C2592,0),"dd-mmm-yyyy"),(INDIRECT(CHAR(39)&amp;$A2592&amp;CHAR(39)&amp;"!r"&amp;$B2592&amp;"c"&amp;$C2592,0)))</f>
        <v>0.367976498</v>
      </c>
      <c r="I2592" s="26"/>
      <c r="J2592" s="26"/>
      <c r="K2592" s="26"/>
      <c r="L2592" s="26"/>
      <c r="M2592" s="26"/>
      <c r="N2592" s="26"/>
      <c r="O2592" s="26"/>
      <c r="P2592" s="26"/>
      <c r="Q2592" s="26"/>
      <c r="R2592" s="26"/>
      <c r="S2592" s="26"/>
      <c r="T2592" s="26"/>
      <c r="U2592" s="26"/>
      <c r="V2592" s="26"/>
      <c r="W2592" s="26"/>
      <c r="X2592" s="26"/>
      <c r="Y2592" s="26"/>
      <c r="Z2592" s="26"/>
    </row>
    <row r="2593" ht="13.5" customHeight="1">
      <c r="A2593" s="26" t="s">
        <v>820</v>
      </c>
      <c r="B2593" s="26">
        <f t="shared" si="51"/>
        <v>14</v>
      </c>
      <c r="C2593" s="26">
        <f t="shared" si="52"/>
        <v>20</v>
      </c>
      <c r="D2593" s="26"/>
      <c r="E2593" s="26">
        <f>plan_id</f>
        <v>510</v>
      </c>
      <c r="F2593" s="26">
        <f t="shared" si="1"/>
        <v>2012</v>
      </c>
      <c r="G2593" s="26">
        <f>VLOOKUP(INDIRECT(CHAR(39)&amp;$A2593&amp;CHAR(39)&amp;"!r2c"&amp;$C2593,0),variables,2,0)</f>
        <v>10996</v>
      </c>
      <c r="H2593" s="29">
        <f t="array" ref="H2593">IF(AND(G2593&gt;=10861,G2593&lt;=10863),TEXT(INDIRECT(CHAR(39)&amp;$A2593&amp;CHAR(39)&amp;"!r"&amp;$B2593&amp;"c"&amp;$C2593,0),"dd-mmm-yyyy"),(INDIRECT(CHAR(39)&amp;$A2593&amp;CHAR(39)&amp;"!r"&amp;$B2593&amp;"c"&amp;$C2593,0)))</f>
        <v>36516825339</v>
      </c>
      <c r="I2593" s="26"/>
      <c r="J2593" s="26"/>
      <c r="K2593" s="26"/>
      <c r="L2593" s="26"/>
      <c r="M2593" s="26"/>
      <c r="N2593" s="26"/>
      <c r="O2593" s="26"/>
      <c r="P2593" s="26"/>
      <c r="Q2593" s="26"/>
      <c r="R2593" s="26"/>
      <c r="S2593" s="26"/>
      <c r="T2593" s="26"/>
      <c r="U2593" s="26"/>
      <c r="V2593" s="26"/>
      <c r="W2593" s="26"/>
      <c r="X2593" s="26"/>
      <c r="Y2593" s="26"/>
      <c r="Z2593" s="26"/>
    </row>
    <row r="2594" ht="13.5" customHeight="1">
      <c r="A2594" s="26" t="s">
        <v>820</v>
      </c>
      <c r="B2594" s="26">
        <f t="shared" si="51"/>
        <v>14</v>
      </c>
      <c r="C2594" s="26">
        <f t="shared" si="52"/>
        <v>21</v>
      </c>
      <c r="D2594" s="26"/>
      <c r="E2594" s="26">
        <f>plan_id</f>
        <v>510</v>
      </c>
      <c r="F2594" s="26">
        <f t="shared" si="1"/>
        <v>2012</v>
      </c>
      <c r="G2594" s="26">
        <f>VLOOKUP(INDIRECT(CHAR(39)&amp;$A2594&amp;CHAR(39)&amp;"!r2c"&amp;$C2594,0),variables,2,0)</f>
        <v>10997</v>
      </c>
      <c r="H2594" s="31">
        <f t="array" ref="H2594">IF(AND(G2594&gt;=10861,G2594&lt;=10863),TEXT(INDIRECT(CHAR(39)&amp;$A2594&amp;CHAR(39)&amp;"!r"&amp;$B2594&amp;"c"&amp;$C2594,0),"dd-mmm-yyyy"),(INDIRECT(CHAR(39)&amp;$A2594&amp;CHAR(39)&amp;"!r"&amp;$B2594&amp;"c"&amp;$C2594,0)))</f>
        <v>0.4056300766</v>
      </c>
      <c r="I2594" s="26"/>
      <c r="J2594" s="26"/>
      <c r="K2594" s="26"/>
      <c r="L2594" s="26"/>
      <c r="M2594" s="26"/>
      <c r="N2594" s="26"/>
      <c r="O2594" s="26"/>
      <c r="P2594" s="26"/>
      <c r="Q2594" s="26"/>
      <c r="R2594" s="26"/>
      <c r="S2594" s="26"/>
      <c r="T2594" s="26"/>
      <c r="U2594" s="26"/>
      <c r="V2594" s="26"/>
      <c r="W2594" s="26"/>
      <c r="X2594" s="26"/>
      <c r="Y2594" s="26"/>
      <c r="Z2594" s="26"/>
    </row>
    <row r="2595" ht="13.5" customHeight="1">
      <c r="A2595" s="26" t="s">
        <v>820</v>
      </c>
      <c r="B2595" s="26">
        <f t="shared" si="51"/>
        <v>14</v>
      </c>
      <c r="C2595" s="26">
        <f t="shared" si="52"/>
        <v>22</v>
      </c>
      <c r="D2595" s="26"/>
      <c r="E2595" s="26">
        <f>plan_id</f>
        <v>510</v>
      </c>
      <c r="F2595" s="26">
        <f t="shared" si="1"/>
        <v>2012</v>
      </c>
      <c r="G2595" s="26">
        <f>VLOOKUP(INDIRECT(CHAR(39)&amp;$A2595&amp;CHAR(39)&amp;"!r2c"&amp;$C2595,0),variables,2,0)</f>
        <v>10980</v>
      </c>
      <c r="H2595" s="31" t="str">
        <f t="array" ref="H2595">IF(AND(G2595&gt;=10861,G2595&lt;=10863),TEXT(INDIRECT(CHAR(39)&amp;$A2595&amp;CHAR(39)&amp;"!r"&amp;$B2595&amp;"c"&amp;$C2595,0),"dd-mmm-yyyy"),(INDIRECT(CHAR(39)&amp;$A2595&amp;CHAR(39)&amp;"!r"&amp;$B2595&amp;"c"&amp;$C2595,0)))</f>
        <v/>
      </c>
      <c r="I2595" s="26"/>
      <c r="J2595" s="26"/>
      <c r="K2595" s="26"/>
      <c r="L2595" s="26"/>
      <c r="M2595" s="26"/>
      <c r="N2595" s="26"/>
      <c r="O2595" s="26"/>
      <c r="P2595" s="26"/>
      <c r="Q2595" s="26"/>
      <c r="R2595" s="26"/>
      <c r="S2595" s="26"/>
      <c r="T2595" s="26"/>
      <c r="U2595" s="26"/>
      <c r="V2595" s="26"/>
      <c r="W2595" s="26"/>
      <c r="X2595" s="26"/>
      <c r="Y2595" s="26"/>
      <c r="Z2595" s="26"/>
    </row>
    <row r="2596" ht="13.5" customHeight="1">
      <c r="A2596" s="26" t="s">
        <v>820</v>
      </c>
      <c r="B2596" s="26">
        <f t="shared" si="51"/>
        <v>14</v>
      </c>
      <c r="C2596" s="26">
        <f t="shared" si="52"/>
        <v>23</v>
      </c>
      <c r="D2596" s="26"/>
      <c r="E2596" s="26">
        <f>plan_id</f>
        <v>510</v>
      </c>
      <c r="F2596" s="26">
        <f t="shared" si="1"/>
        <v>2012</v>
      </c>
      <c r="G2596" s="26">
        <f>VLOOKUP(INDIRECT(CHAR(39)&amp;$A2596&amp;CHAR(39)&amp;"!r2c"&amp;$C2596,0),variables,2,0)</f>
        <v>10981</v>
      </c>
      <c r="H2596" s="31" t="str">
        <f t="array" ref="H2596">IF(AND(G2596&gt;=10861,G2596&lt;=10863),TEXT(INDIRECT(CHAR(39)&amp;$A2596&amp;CHAR(39)&amp;"!r"&amp;$B2596&amp;"c"&amp;$C2596,0),"dd-mmm-yyyy"),(INDIRECT(CHAR(39)&amp;$A2596&amp;CHAR(39)&amp;"!r"&amp;$B2596&amp;"c"&amp;$C2596,0)))</f>
        <v/>
      </c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  <c r="S2596" s="26"/>
      <c r="T2596" s="26"/>
      <c r="U2596" s="26"/>
      <c r="V2596" s="26"/>
      <c r="W2596" s="26"/>
      <c r="X2596" s="26"/>
      <c r="Y2596" s="26"/>
      <c r="Z2596" s="26"/>
    </row>
    <row r="2597" ht="13.5" customHeight="1">
      <c r="A2597" s="26" t="s">
        <v>820</v>
      </c>
      <c r="B2597" s="26">
        <f t="shared" si="51"/>
        <v>14</v>
      </c>
      <c r="C2597" s="26">
        <f t="shared" si="52"/>
        <v>24</v>
      </c>
      <c r="D2597" s="26"/>
      <c r="E2597" s="26">
        <f>plan_id</f>
        <v>510</v>
      </c>
      <c r="F2597" s="26">
        <f t="shared" si="1"/>
        <v>2012</v>
      </c>
      <c r="G2597" s="26">
        <f>VLOOKUP(INDIRECT(CHAR(39)&amp;$A2597&amp;CHAR(39)&amp;"!r2c"&amp;$C2597,0),variables,2,0)</f>
        <v>10998</v>
      </c>
      <c r="H2597" s="29">
        <f t="array" ref="H2597">IF(AND(G2597&gt;=10861,G2597&lt;=10863),TEXT(INDIRECT(CHAR(39)&amp;$A2597&amp;CHAR(39)&amp;"!r"&amp;$B2597&amp;"c"&amp;$C2597,0),"dd-mmm-yyyy"),(INDIRECT(CHAR(39)&amp;$A2597&amp;CHAR(39)&amp;"!r"&amp;$B2597&amp;"c"&amp;$C2597,0)))</f>
        <v>8549556000</v>
      </c>
      <c r="I2597" s="26"/>
      <c r="J2597" s="26"/>
      <c r="K2597" s="26"/>
      <c r="L2597" s="26"/>
      <c r="M2597" s="26"/>
      <c r="N2597" s="26"/>
      <c r="O2597" s="26"/>
      <c r="P2597" s="26"/>
      <c r="Q2597" s="26"/>
      <c r="R2597" s="26"/>
      <c r="S2597" s="26"/>
      <c r="T2597" s="26"/>
      <c r="U2597" s="26"/>
      <c r="V2597" s="26"/>
      <c r="W2597" s="26"/>
      <c r="X2597" s="26"/>
      <c r="Y2597" s="26"/>
      <c r="Z2597" s="26"/>
    </row>
    <row r="2598" ht="13.5" customHeight="1">
      <c r="A2598" s="26" t="s">
        <v>820</v>
      </c>
      <c r="B2598" s="26">
        <f t="shared" si="51"/>
        <v>14</v>
      </c>
      <c r="C2598" s="26">
        <f t="shared" si="52"/>
        <v>25</v>
      </c>
      <c r="D2598" s="26"/>
      <c r="E2598" s="26">
        <f>plan_id</f>
        <v>510</v>
      </c>
      <c r="F2598" s="26">
        <f t="shared" si="1"/>
        <v>2012</v>
      </c>
      <c r="G2598" s="26">
        <f>VLOOKUP(INDIRECT(CHAR(39)&amp;$A2598&amp;CHAR(39)&amp;"!r2c"&amp;$C2598,0),variables,2,0)</f>
        <v>10999</v>
      </c>
      <c r="H2598" s="29">
        <f t="array" ref="H2598">IF(AND(G2598&gt;=10861,G2598&lt;=10863),TEXT(INDIRECT(CHAR(39)&amp;$A2598&amp;CHAR(39)&amp;"!r"&amp;$B2598&amp;"c"&amp;$C2598,0),"dd-mmm-yyyy"),(INDIRECT(CHAR(39)&amp;$A2598&amp;CHAR(39)&amp;"!r"&amp;$B2598&amp;"c"&amp;$C2598,0)))</f>
        <v>4553822073</v>
      </c>
      <c r="I2598" s="26"/>
      <c r="J2598" s="26"/>
      <c r="K2598" s="26"/>
      <c r="L2598" s="26"/>
      <c r="M2598" s="26"/>
      <c r="N2598" s="26"/>
      <c r="O2598" s="26"/>
      <c r="P2598" s="26"/>
      <c r="Q2598" s="26"/>
      <c r="R2598" s="26"/>
      <c r="S2598" s="26"/>
      <c r="T2598" s="26"/>
      <c r="U2598" s="26"/>
      <c r="V2598" s="26"/>
      <c r="W2598" s="26"/>
      <c r="X2598" s="26"/>
      <c r="Y2598" s="26"/>
      <c r="Z2598" s="26"/>
    </row>
    <row r="2599" ht="13.5" customHeight="1">
      <c r="A2599" s="26" t="s">
        <v>820</v>
      </c>
      <c r="B2599" s="26">
        <f t="shared" si="51"/>
        <v>14</v>
      </c>
      <c r="C2599" s="26">
        <f t="shared" si="52"/>
        <v>26</v>
      </c>
      <c r="D2599" s="26"/>
      <c r="E2599" s="26">
        <f>plan_id</f>
        <v>510</v>
      </c>
      <c r="F2599" s="26">
        <f t="shared" si="1"/>
        <v>2012</v>
      </c>
      <c r="G2599" s="26">
        <f>VLOOKUP(INDIRECT(CHAR(39)&amp;$A2599&amp;CHAR(39)&amp;"!r2c"&amp;$C2599,0),variables,2,0)</f>
        <v>11000</v>
      </c>
      <c r="H2599" s="29">
        <f t="array" ref="H2599">IF(AND(G2599&gt;=10861,G2599&lt;=10863),TEXT(INDIRECT(CHAR(39)&amp;$A2599&amp;CHAR(39)&amp;"!r"&amp;$B2599&amp;"c"&amp;$C2599,0),"dd-mmm-yyyy"),(INDIRECT(CHAR(39)&amp;$A2599&amp;CHAR(39)&amp;"!r"&amp;$B2599&amp;"c"&amp;$C2599,0)))</f>
        <v>84635032</v>
      </c>
      <c r="I2599" s="26"/>
      <c r="J2599" s="26"/>
      <c r="K2599" s="26"/>
      <c r="L2599" s="26"/>
      <c r="M2599" s="26"/>
      <c r="N2599" s="26"/>
      <c r="O2599" s="26"/>
      <c r="P2599" s="26"/>
      <c r="Q2599" s="26"/>
      <c r="R2599" s="26"/>
      <c r="S2599" s="26"/>
      <c r="T2599" s="26"/>
      <c r="U2599" s="26"/>
      <c r="V2599" s="26"/>
      <c r="W2599" s="26"/>
      <c r="X2599" s="26"/>
      <c r="Y2599" s="26"/>
      <c r="Z2599" s="26"/>
    </row>
    <row r="2600" ht="13.5" customHeight="1">
      <c r="A2600" s="26" t="s">
        <v>820</v>
      </c>
      <c r="B2600" s="26">
        <f t="shared" si="51"/>
        <v>14</v>
      </c>
      <c r="C2600" s="26">
        <f t="shared" si="52"/>
        <v>27</v>
      </c>
      <c r="D2600" s="26"/>
      <c r="E2600" s="26">
        <f>plan_id</f>
        <v>510</v>
      </c>
      <c r="F2600" s="26">
        <f t="shared" si="1"/>
        <v>2012</v>
      </c>
      <c r="G2600" s="26">
        <f>VLOOKUP(INDIRECT(CHAR(39)&amp;$A2600&amp;CHAR(39)&amp;"!r2c"&amp;$C2600,0),variables,2,0)</f>
        <v>11001</v>
      </c>
      <c r="H2600" s="29">
        <f t="array" ref="H2600">IF(AND(G2600&gt;=10861,G2600&lt;=10863),TEXT(INDIRECT(CHAR(39)&amp;$A2600&amp;CHAR(39)&amp;"!r"&amp;$B2600&amp;"c"&amp;$C2600,0),"dd-mmm-yyyy"),(INDIRECT(CHAR(39)&amp;$A2600&amp;CHAR(39)&amp;"!r"&amp;$B2600&amp;"c"&amp;$C2600,0)))</f>
        <v>19011899</v>
      </c>
      <c r="I2600" s="26"/>
      <c r="J2600" s="26"/>
      <c r="K2600" s="26"/>
      <c r="L2600" s="26"/>
      <c r="M2600" s="26"/>
      <c r="N2600" s="26"/>
      <c r="O2600" s="26"/>
      <c r="P2600" s="26"/>
      <c r="Q2600" s="26"/>
      <c r="R2600" s="26"/>
      <c r="S2600" s="26"/>
      <c r="T2600" s="26"/>
      <c r="U2600" s="26"/>
      <c r="V2600" s="26"/>
      <c r="W2600" s="26"/>
      <c r="X2600" s="26"/>
      <c r="Y2600" s="26"/>
      <c r="Z2600" s="26"/>
    </row>
    <row r="2601" ht="13.5" customHeight="1">
      <c r="A2601" s="26" t="s">
        <v>820</v>
      </c>
      <c r="B2601" s="26">
        <f t="shared" si="51"/>
        <v>14</v>
      </c>
      <c r="C2601" s="26">
        <f t="shared" si="52"/>
        <v>28</v>
      </c>
      <c r="D2601" s="26"/>
      <c r="E2601" s="26">
        <f>plan_id</f>
        <v>510</v>
      </c>
      <c r="F2601" s="26">
        <f t="shared" si="1"/>
        <v>2012</v>
      </c>
      <c r="G2601" s="26">
        <f>VLOOKUP(INDIRECT(CHAR(39)&amp;$A2601&amp;CHAR(39)&amp;"!r2c"&amp;$C2601,0),variables,2,0)</f>
        <v>11002</v>
      </c>
      <c r="H2601" s="29" t="str">
        <f t="array" ref="H2601">IF(AND(G2601&gt;=10861,G2601&lt;=10863),TEXT(INDIRECT(CHAR(39)&amp;$A2601&amp;CHAR(39)&amp;"!r"&amp;$B2601&amp;"c"&amp;$C2601,0),"dd-mmm-yyyy"),(INDIRECT(CHAR(39)&amp;$A2601&amp;CHAR(39)&amp;"!r"&amp;$B2601&amp;"c"&amp;$C2601,0)))</f>
        <v/>
      </c>
      <c r="I2601" s="26"/>
      <c r="J2601" s="26"/>
      <c r="K2601" s="26"/>
      <c r="L2601" s="26"/>
      <c r="M2601" s="26"/>
      <c r="N2601" s="26"/>
      <c r="O2601" s="26"/>
      <c r="P2601" s="26"/>
      <c r="Q2601" s="26"/>
      <c r="R2601" s="26"/>
      <c r="S2601" s="26"/>
      <c r="T2601" s="26"/>
      <c r="U2601" s="26"/>
      <c r="V2601" s="26"/>
      <c r="W2601" s="26"/>
      <c r="X2601" s="26"/>
      <c r="Y2601" s="26"/>
      <c r="Z2601" s="26"/>
    </row>
    <row r="2602" ht="13.5" customHeight="1">
      <c r="A2602" s="26" t="s">
        <v>820</v>
      </c>
      <c r="B2602" s="26">
        <f t="shared" si="51"/>
        <v>14</v>
      </c>
      <c r="C2602" s="26">
        <f t="shared" si="52"/>
        <v>29</v>
      </c>
      <c r="D2602" s="26"/>
      <c r="E2602" s="26">
        <f>plan_id</f>
        <v>510</v>
      </c>
      <c r="F2602" s="26">
        <f t="shared" si="1"/>
        <v>2012</v>
      </c>
      <c r="G2602" s="26">
        <f>VLOOKUP(INDIRECT(CHAR(39)&amp;$A2602&amp;CHAR(39)&amp;"!r2c"&amp;$C2602,0),variables,2,0)</f>
        <v>11003</v>
      </c>
      <c r="H2602" s="29">
        <f t="array" ref="H2602">IF(AND(G2602&gt;=10861,G2602&lt;=10863),TEXT(INDIRECT(CHAR(39)&amp;$A2602&amp;CHAR(39)&amp;"!r"&amp;$B2602&amp;"c"&amp;$C2602,0),"dd-mmm-yyyy"),(INDIRECT(CHAR(39)&amp;$A2602&amp;CHAR(39)&amp;"!r"&amp;$B2602&amp;"c"&amp;$C2602,0)))</f>
        <v>4657469004</v>
      </c>
      <c r="I2602" s="26"/>
      <c r="J2602" s="26"/>
      <c r="K2602" s="26"/>
      <c r="L2602" s="26"/>
      <c r="M2602" s="26"/>
      <c r="N2602" s="26"/>
      <c r="O2602" s="26"/>
      <c r="P2602" s="26"/>
      <c r="Q2602" s="26"/>
      <c r="R2602" s="26"/>
      <c r="S2602" s="26"/>
      <c r="T2602" s="26"/>
      <c r="U2602" s="26"/>
      <c r="V2602" s="26"/>
      <c r="W2602" s="26"/>
      <c r="X2602" s="26"/>
      <c r="Y2602" s="26"/>
      <c r="Z2602" s="26"/>
    </row>
    <row r="2603" ht="13.5" customHeight="1">
      <c r="A2603" s="26" t="s">
        <v>820</v>
      </c>
      <c r="B2603" s="26">
        <f t="shared" si="51"/>
        <v>15</v>
      </c>
      <c r="C2603" s="26">
        <f t="shared" si="52"/>
        <v>3</v>
      </c>
      <c r="D2603" s="26"/>
      <c r="E2603" s="26">
        <f>plan_id</f>
        <v>510</v>
      </c>
      <c r="F2603" s="26">
        <f t="shared" si="1"/>
        <v>2013</v>
      </c>
      <c r="G2603" s="26">
        <f>VLOOKUP(INDIRECT(CHAR(39)&amp;$A2603&amp;CHAR(39)&amp;"!r2c"&amp;$C2603,0),variables,2,0)</f>
        <v>10982</v>
      </c>
      <c r="H2603" s="28" t="str">
        <f t="array" ref="H2603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26"/>
      <c r="J2603" s="26"/>
      <c r="K2603" s="26"/>
      <c r="L2603" s="26"/>
      <c r="M2603" s="26"/>
      <c r="N2603" s="26"/>
      <c r="O2603" s="26"/>
      <c r="P2603" s="26"/>
      <c r="Q2603" s="26"/>
      <c r="R2603" s="26"/>
      <c r="S2603" s="26"/>
      <c r="T2603" s="26"/>
      <c r="U2603" s="26"/>
      <c r="V2603" s="26"/>
      <c r="W2603" s="26"/>
      <c r="X2603" s="26"/>
      <c r="Y2603" s="26"/>
      <c r="Z2603" s="26"/>
    </row>
    <row r="2604" ht="13.5" customHeight="1">
      <c r="A2604" s="26" t="s">
        <v>820</v>
      </c>
      <c r="B2604" s="26">
        <f t="shared" si="51"/>
        <v>15</v>
      </c>
      <c r="C2604" s="26">
        <f t="shared" si="52"/>
        <v>4</v>
      </c>
      <c r="D2604" s="26"/>
      <c r="E2604" s="26">
        <f>plan_id</f>
        <v>510</v>
      </c>
      <c r="F2604" s="26">
        <f t="shared" si="1"/>
        <v>2013</v>
      </c>
      <c r="G2604" s="26">
        <f>VLOOKUP(INDIRECT(CHAR(39)&amp;$A2604&amp;CHAR(39)&amp;"!r2c"&amp;$C2604,0),variables,2,0)</f>
        <v>10984</v>
      </c>
      <c r="H2604" s="29">
        <f t="array" ref="H2604">IF(AND(G2604&gt;=10861,G2604&lt;=10863),TEXT(INDIRECT(CHAR(39)&amp;$A2604&amp;CHAR(39)&amp;"!r"&amp;$B2604&amp;"c"&amp;$C2604,0),"dd-mmm-yyyy"),(INDIRECT(CHAR(39)&amp;$A2604&amp;CHAR(39)&amp;"!r"&amp;$B2604&amp;"c"&amp;$C2604,0)))</f>
        <v>3582033000</v>
      </c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  <c r="S2604" s="26"/>
      <c r="T2604" s="26"/>
      <c r="U2604" s="26"/>
      <c r="V2604" s="26"/>
      <c r="W2604" s="26"/>
      <c r="X2604" s="26"/>
      <c r="Y2604" s="26"/>
      <c r="Z2604" s="26"/>
    </row>
    <row r="2605" ht="13.5" customHeight="1">
      <c r="A2605" s="26" t="s">
        <v>820</v>
      </c>
      <c r="B2605" s="26">
        <f t="shared" si="51"/>
        <v>15</v>
      </c>
      <c r="C2605" s="26">
        <f t="shared" si="52"/>
        <v>5</v>
      </c>
      <c r="D2605" s="26"/>
      <c r="E2605" s="26">
        <f>plan_id</f>
        <v>510</v>
      </c>
      <c r="F2605" s="26">
        <f t="shared" si="1"/>
        <v>2013</v>
      </c>
      <c r="G2605" s="26">
        <f>VLOOKUP(INDIRECT(CHAR(39)&amp;$A2605&amp;CHAR(39)&amp;"!r2c"&amp;$C2605,0),variables,2,0)</f>
        <v>10985</v>
      </c>
      <c r="H2605" s="29">
        <f t="array" ref="H2605">IF(AND(G2605&gt;=10861,G2605&lt;=10863),TEXT(INDIRECT(CHAR(39)&amp;$A2605&amp;CHAR(39)&amp;"!r"&amp;$B2605&amp;"c"&amp;$C2605,0),"dd-mmm-yyyy"),(INDIRECT(CHAR(39)&amp;$A2605&amp;CHAR(39)&amp;"!r"&amp;$B2605&amp;"c"&amp;$C2605,0)))</f>
        <v>2858462334</v>
      </c>
      <c r="I2605" s="26"/>
      <c r="J2605" s="26"/>
      <c r="K2605" s="26"/>
      <c r="L2605" s="26"/>
      <c r="M2605" s="26"/>
      <c r="N2605" s="26"/>
      <c r="O2605" s="26"/>
      <c r="P2605" s="26"/>
      <c r="Q2605" s="26"/>
      <c r="R2605" s="26"/>
      <c r="S2605" s="26"/>
      <c r="T2605" s="26"/>
      <c r="U2605" s="26"/>
      <c r="V2605" s="26"/>
      <c r="W2605" s="26"/>
      <c r="X2605" s="26"/>
      <c r="Y2605" s="26"/>
      <c r="Z2605" s="26"/>
    </row>
    <row r="2606" ht="13.5" customHeight="1">
      <c r="A2606" s="26" t="s">
        <v>820</v>
      </c>
      <c r="B2606" s="26">
        <f t="shared" si="51"/>
        <v>15</v>
      </c>
      <c r="C2606" s="26">
        <f t="shared" si="52"/>
        <v>6</v>
      </c>
      <c r="D2606" s="26"/>
      <c r="E2606" s="26">
        <f>plan_id</f>
        <v>510</v>
      </c>
      <c r="F2606" s="26">
        <f t="shared" si="1"/>
        <v>2013</v>
      </c>
      <c r="G2606" s="26">
        <f>VLOOKUP(INDIRECT(CHAR(39)&amp;$A2606&amp;CHAR(39)&amp;"!r2c"&amp;$C2606,0),variables,2,0)</f>
        <v>10986</v>
      </c>
      <c r="H2606" s="29">
        <f t="array" ref="H2606">IF(AND(G2606&gt;=10861,G2606&lt;=10863),TEXT(INDIRECT(CHAR(39)&amp;$A2606&amp;CHAR(39)&amp;"!r"&amp;$B2606&amp;"c"&amp;$C2606,0),"dd-mmm-yyyy"),(INDIRECT(CHAR(39)&amp;$A2606&amp;CHAR(39)&amp;"!r"&amp;$B2606&amp;"c"&amp;$C2606,0)))</f>
        <v>723570666</v>
      </c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  <c r="S2606" s="26"/>
      <c r="T2606" s="26"/>
      <c r="U2606" s="26"/>
      <c r="V2606" s="26"/>
      <c r="W2606" s="26"/>
      <c r="X2606" s="26"/>
      <c r="Y2606" s="26"/>
      <c r="Z2606" s="26"/>
    </row>
    <row r="2607" ht="13.5" customHeight="1">
      <c r="A2607" s="26" t="s">
        <v>820</v>
      </c>
      <c r="B2607" s="26">
        <f t="shared" si="51"/>
        <v>15</v>
      </c>
      <c r="C2607" s="26">
        <f t="shared" si="52"/>
        <v>7</v>
      </c>
      <c r="D2607" s="26"/>
      <c r="E2607" s="26">
        <f>plan_id</f>
        <v>510</v>
      </c>
      <c r="F2607" s="26">
        <f t="shared" si="1"/>
        <v>2013</v>
      </c>
      <c r="G2607" s="26">
        <f>VLOOKUP(INDIRECT(CHAR(39)&amp;$A2607&amp;CHAR(39)&amp;"!r2c"&amp;$C2607,0),variables,2,0)</f>
        <v>10974</v>
      </c>
      <c r="H2607" s="28" t="str">
        <f t="array" ref="H2607">IF(AND(G2607&gt;=10861,G2607&lt;=10863),TEXT(INDIRECT(CHAR(39)&amp;$A2607&amp;CHAR(39)&amp;"!r"&amp;$B2607&amp;"c"&amp;$C2607,0),"dd-mmm-yyyy"),(INDIRECT(CHAR(39)&amp;$A2607&amp;CHAR(39)&amp;"!r"&amp;$B2607&amp;"c"&amp;$C2607,0)))</f>
        <v>PUC</v>
      </c>
      <c r="I2607" s="26"/>
      <c r="J2607" s="26"/>
      <c r="K2607" s="26"/>
      <c r="L2607" s="26"/>
      <c r="M2607" s="26"/>
      <c r="N2607" s="26"/>
      <c r="O2607" s="26"/>
      <c r="P2607" s="26"/>
      <c r="Q2607" s="26"/>
      <c r="R2607" s="26"/>
      <c r="S2607" s="26"/>
      <c r="T2607" s="26"/>
      <c r="U2607" s="26"/>
      <c r="V2607" s="26"/>
      <c r="W2607" s="26"/>
      <c r="X2607" s="26"/>
      <c r="Y2607" s="26"/>
      <c r="Z2607" s="26"/>
    </row>
    <row r="2608" ht="13.5" customHeight="1">
      <c r="A2608" s="26" t="s">
        <v>820</v>
      </c>
      <c r="B2608" s="26">
        <f t="shared" si="51"/>
        <v>15</v>
      </c>
      <c r="C2608" s="26">
        <f t="shared" si="52"/>
        <v>8</v>
      </c>
      <c r="D2608" s="26"/>
      <c r="E2608" s="26">
        <f>plan_id</f>
        <v>510</v>
      </c>
      <c r="F2608" s="26">
        <f t="shared" si="1"/>
        <v>2013</v>
      </c>
      <c r="G2608" s="26">
        <f>VLOOKUP(INDIRECT(CHAR(39)&amp;$A2608&amp;CHAR(39)&amp;"!r2c"&amp;$C2608,0),variables,2,0)</f>
        <v>10987</v>
      </c>
      <c r="H2608" s="31">
        <f t="array" ref="H2608">IF(AND(G2608&gt;=10861,G2608&lt;=10863),TEXT(INDIRECT(CHAR(39)&amp;$A2608&amp;CHAR(39)&amp;"!r"&amp;$B2608&amp;"c"&amp;$C2608,0),"dd-mmm-yyyy"),(INDIRECT(CHAR(39)&amp;$A2608&amp;CHAR(39)&amp;"!r"&amp;$B2608&amp;"c"&amp;$C2608,0)))</f>
        <v>0.798</v>
      </c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  <c r="S2608" s="26"/>
      <c r="T2608" s="26"/>
      <c r="U2608" s="26"/>
      <c r="V2608" s="26"/>
      <c r="W2608" s="26"/>
      <c r="X2608" s="26"/>
      <c r="Y2608" s="26"/>
      <c r="Z2608" s="26"/>
    </row>
    <row r="2609" ht="13.5" customHeight="1">
      <c r="A2609" s="26" t="s">
        <v>820</v>
      </c>
      <c r="B2609" s="26">
        <f t="shared" si="51"/>
        <v>15</v>
      </c>
      <c r="C2609" s="26">
        <f t="shared" si="52"/>
        <v>9</v>
      </c>
      <c r="D2609" s="26"/>
      <c r="E2609" s="26">
        <f>plan_id</f>
        <v>510</v>
      </c>
      <c r="F2609" s="26">
        <f t="shared" si="1"/>
        <v>2013</v>
      </c>
      <c r="G2609" s="26">
        <f>VLOOKUP(INDIRECT(CHAR(39)&amp;$A2609&amp;CHAR(39)&amp;"!r2c"&amp;$C2609,0),variables,2,0)</f>
        <v>10885</v>
      </c>
      <c r="H2609" s="28" t="str">
        <f t="array" ref="H2609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26"/>
      <c r="J2609" s="26"/>
      <c r="K2609" s="26"/>
      <c r="L2609" s="26"/>
      <c r="M2609" s="26"/>
      <c r="N2609" s="26"/>
      <c r="O2609" s="26"/>
      <c r="P2609" s="26"/>
      <c r="Q2609" s="26"/>
      <c r="R2609" s="26"/>
      <c r="S2609" s="26"/>
      <c r="T2609" s="26"/>
      <c r="U2609" s="26"/>
      <c r="V2609" s="26"/>
      <c r="W2609" s="26"/>
      <c r="X2609" s="26"/>
      <c r="Y2609" s="26"/>
      <c r="Z2609" s="26"/>
    </row>
    <row r="2610" ht="13.5" customHeight="1">
      <c r="A2610" s="26" t="s">
        <v>820</v>
      </c>
      <c r="B2610" s="26">
        <f t="shared" si="51"/>
        <v>15</v>
      </c>
      <c r="C2610" s="26">
        <f t="shared" si="52"/>
        <v>10</v>
      </c>
      <c r="D2610" s="26"/>
      <c r="E2610" s="26">
        <f>plan_id</f>
        <v>510</v>
      </c>
      <c r="F2610" s="26">
        <f t="shared" si="1"/>
        <v>2013</v>
      </c>
      <c r="G2610" s="26">
        <f>VLOOKUP(INDIRECT(CHAR(39)&amp;$A2610&amp;CHAR(39)&amp;"!r2c"&amp;$C2610,0),variables,2,0)</f>
        <v>10886</v>
      </c>
      <c r="H2610" s="28" t="str">
        <f t="array" ref="H2610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6"/>
      <c r="T2610" s="26"/>
      <c r="U2610" s="26"/>
      <c r="V2610" s="26"/>
      <c r="W2610" s="26"/>
      <c r="X2610" s="26"/>
      <c r="Y2610" s="26"/>
      <c r="Z2610" s="26"/>
    </row>
    <row r="2611" ht="13.5" customHeight="1">
      <c r="A2611" s="26" t="s">
        <v>820</v>
      </c>
      <c r="B2611" s="26">
        <f t="shared" si="51"/>
        <v>15</v>
      </c>
      <c r="C2611" s="26">
        <f t="shared" si="52"/>
        <v>11</v>
      </c>
      <c r="D2611" s="26"/>
      <c r="E2611" s="26">
        <f>plan_id</f>
        <v>510</v>
      </c>
      <c r="F2611" s="26">
        <f t="shared" si="1"/>
        <v>2013</v>
      </c>
      <c r="G2611" s="26">
        <f>VLOOKUP(INDIRECT(CHAR(39)&amp;$A2611&amp;CHAR(39)&amp;"!r2c"&amp;$C2611,0),variables,2,0)</f>
        <v>10887</v>
      </c>
      <c r="H2611" s="28" t="str">
        <f t="array" ref="H261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26"/>
      <c r="J2611" s="26"/>
      <c r="K2611" s="26"/>
      <c r="L2611" s="26"/>
      <c r="M2611" s="26"/>
      <c r="N2611" s="26"/>
      <c r="O2611" s="26"/>
      <c r="P2611" s="26"/>
      <c r="Q2611" s="26"/>
      <c r="R2611" s="26"/>
      <c r="S2611" s="26"/>
      <c r="T2611" s="26"/>
      <c r="U2611" s="26"/>
      <c r="V2611" s="26"/>
      <c r="W2611" s="26"/>
      <c r="X2611" s="26"/>
      <c r="Y2611" s="26"/>
      <c r="Z2611" s="26"/>
    </row>
    <row r="2612" ht="13.5" customHeight="1">
      <c r="A2612" s="26" t="s">
        <v>820</v>
      </c>
      <c r="B2612" s="26">
        <f t="shared" si="51"/>
        <v>15</v>
      </c>
      <c r="C2612" s="26">
        <f t="shared" si="52"/>
        <v>12</v>
      </c>
      <c r="D2612" s="26"/>
      <c r="E2612" s="26">
        <f>plan_id</f>
        <v>510</v>
      </c>
      <c r="F2612" s="26">
        <f t="shared" si="1"/>
        <v>2013</v>
      </c>
      <c r="G2612" s="26">
        <f>VLOOKUP(INDIRECT(CHAR(39)&amp;$A2612&amp;CHAR(39)&amp;"!r2c"&amp;$C2612,0),variables,2,0)</f>
        <v>10883</v>
      </c>
      <c r="H2612" s="28" t="str">
        <f t="array" ref="H2612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26"/>
      <c r="J2612" s="26"/>
      <c r="K2612" s="26"/>
      <c r="L2612" s="26"/>
      <c r="M2612" s="26"/>
      <c r="N2612" s="26"/>
      <c r="O2612" s="26"/>
      <c r="P2612" s="26"/>
      <c r="Q2612" s="26"/>
      <c r="R2612" s="26"/>
      <c r="S2612" s="26"/>
      <c r="T2612" s="26"/>
      <c r="U2612" s="26"/>
      <c r="V2612" s="26"/>
      <c r="W2612" s="26"/>
      <c r="X2612" s="26"/>
      <c r="Y2612" s="26"/>
      <c r="Z2612" s="26"/>
    </row>
    <row r="2613" ht="13.5" customHeight="1">
      <c r="A2613" s="26" t="s">
        <v>820</v>
      </c>
      <c r="B2613" s="26">
        <f t="shared" si="51"/>
        <v>15</v>
      </c>
      <c r="C2613" s="26">
        <f t="shared" si="52"/>
        <v>13</v>
      </c>
      <c r="D2613" s="26"/>
      <c r="E2613" s="26">
        <f>plan_id</f>
        <v>510</v>
      </c>
      <c r="F2613" s="26">
        <f t="shared" si="1"/>
        <v>2013</v>
      </c>
      <c r="G2613" s="26">
        <f>VLOOKUP(INDIRECT(CHAR(39)&amp;$A2613&amp;CHAR(39)&amp;"!r2c"&amp;$C2613,0),variables,2,0)</f>
        <v>10989</v>
      </c>
      <c r="H2613" s="29">
        <f t="array" ref="H2613">IF(AND(G2613&gt;=10861,G2613&lt;=10863),TEXT(INDIRECT(CHAR(39)&amp;$A2613&amp;CHAR(39)&amp;"!r"&amp;$B2613&amp;"c"&amp;$C2613,0),"dd-mmm-yyyy"),(INDIRECT(CHAR(39)&amp;$A2613&amp;CHAR(39)&amp;"!r"&amp;$B2613&amp;"c"&amp;$C2613,0)))</f>
        <v>38155191000</v>
      </c>
      <c r="I2613" s="26"/>
      <c r="J2613" s="26"/>
      <c r="K2613" s="26"/>
      <c r="L2613" s="26"/>
      <c r="M2613" s="26"/>
      <c r="N2613" s="26"/>
      <c r="O2613" s="26"/>
      <c r="P2613" s="26"/>
      <c r="Q2613" s="26"/>
      <c r="R2613" s="26"/>
      <c r="S2613" s="26"/>
      <c r="T2613" s="26"/>
      <c r="U2613" s="26"/>
      <c r="V2613" s="26"/>
      <c r="W2613" s="26"/>
      <c r="X2613" s="26"/>
      <c r="Y2613" s="26"/>
      <c r="Z2613" s="26"/>
    </row>
    <row r="2614" ht="13.5" customHeight="1">
      <c r="A2614" s="26" t="s">
        <v>820</v>
      </c>
      <c r="B2614" s="26">
        <f t="shared" si="51"/>
        <v>15</v>
      </c>
      <c r="C2614" s="26">
        <f t="shared" si="52"/>
        <v>14</v>
      </c>
      <c r="D2614" s="26"/>
      <c r="E2614" s="26">
        <f>plan_id</f>
        <v>510</v>
      </c>
      <c r="F2614" s="26">
        <f t="shared" si="1"/>
        <v>2013</v>
      </c>
      <c r="G2614" s="26">
        <f>VLOOKUP(INDIRECT(CHAR(39)&amp;$A2614&amp;CHAR(39)&amp;"!r2c"&amp;$C2614,0),variables,2,0)</f>
        <v>10990</v>
      </c>
      <c r="H2614" s="29">
        <f t="array" ref="H2614">IF(AND(G2614&gt;=10861,G2614&lt;=10863),TEXT(INDIRECT(CHAR(39)&amp;$A2614&amp;CHAR(39)&amp;"!r"&amp;$B2614&amp;"c"&amp;$C2614,0),"dd-mmm-yyyy"),(INDIRECT(CHAR(39)&amp;$A2614&amp;CHAR(39)&amp;"!r"&amp;$B2614&amp;"c"&amp;$C2614,0)))</f>
        <v>93886988000</v>
      </c>
      <c r="I2614" s="26"/>
      <c r="J2614" s="26"/>
      <c r="K2614" s="26"/>
      <c r="L2614" s="26"/>
      <c r="M2614" s="26"/>
      <c r="N2614" s="26"/>
      <c r="O2614" s="26"/>
      <c r="P2614" s="26"/>
      <c r="Q2614" s="26"/>
      <c r="R2614" s="26"/>
      <c r="S2614" s="26"/>
      <c r="T2614" s="26"/>
      <c r="U2614" s="26"/>
      <c r="V2614" s="26"/>
      <c r="W2614" s="26"/>
      <c r="X2614" s="26"/>
      <c r="Y2614" s="26"/>
      <c r="Z2614" s="26"/>
    </row>
    <row r="2615" ht="13.5" customHeight="1">
      <c r="A2615" s="26" t="s">
        <v>820</v>
      </c>
      <c r="B2615" s="26">
        <f t="shared" si="51"/>
        <v>15</v>
      </c>
      <c r="C2615" s="26">
        <f t="shared" si="52"/>
        <v>15</v>
      </c>
      <c r="D2615" s="26"/>
      <c r="E2615" s="26">
        <f>plan_id</f>
        <v>510</v>
      </c>
      <c r="F2615" s="26">
        <f t="shared" si="1"/>
        <v>2013</v>
      </c>
      <c r="G2615" s="26">
        <f>VLOOKUP(INDIRECT(CHAR(39)&amp;$A2615&amp;CHAR(39)&amp;"!r2c"&amp;$C2615,0),variables,2,0)</f>
        <v>10991</v>
      </c>
      <c r="H2615" s="29">
        <f t="array" ref="H2615">IF(AND(G2615&gt;=10861,G2615&lt;=10863),TEXT(INDIRECT(CHAR(39)&amp;$A2615&amp;CHAR(39)&amp;"!r"&amp;$B2615&amp;"c"&amp;$C2615,0),"dd-mmm-yyyy"),(INDIRECT(CHAR(39)&amp;$A2615&amp;CHAR(39)&amp;"!r"&amp;$B2615&amp;"c"&amp;$C2615,0)))</f>
        <v>55731797000</v>
      </c>
      <c r="I2615" s="26"/>
      <c r="J2615" s="26"/>
      <c r="K2615" s="26"/>
      <c r="L2615" s="26"/>
      <c r="M2615" s="26"/>
      <c r="N2615" s="26"/>
      <c r="O2615" s="26"/>
      <c r="P2615" s="26"/>
      <c r="Q2615" s="26"/>
      <c r="R2615" s="26"/>
      <c r="S2615" s="26"/>
      <c r="T2615" s="26"/>
      <c r="U2615" s="26"/>
      <c r="V2615" s="26"/>
      <c r="W2615" s="26"/>
      <c r="X2615" s="26"/>
      <c r="Y2615" s="26"/>
      <c r="Z2615" s="26"/>
    </row>
    <row r="2616" ht="13.5" customHeight="1">
      <c r="A2616" s="26" t="s">
        <v>820</v>
      </c>
      <c r="B2616" s="26">
        <f t="shared" si="51"/>
        <v>15</v>
      </c>
      <c r="C2616" s="26">
        <f t="shared" si="52"/>
        <v>16</v>
      </c>
      <c r="D2616" s="26"/>
      <c r="E2616" s="26">
        <f>plan_id</f>
        <v>510</v>
      </c>
      <c r="F2616" s="26">
        <f t="shared" si="1"/>
        <v>2013</v>
      </c>
      <c r="G2616" s="26">
        <f>VLOOKUP(INDIRECT(CHAR(39)&amp;$A2616&amp;CHAR(39)&amp;"!r2c"&amp;$C2616,0),variables,2,0)</f>
        <v>10992</v>
      </c>
      <c r="H2616" s="31">
        <f t="array" ref="H2616">IF(AND(G2616&gt;=10861,G2616&lt;=10863),TEXT(INDIRECT(CHAR(39)&amp;$A2616&amp;CHAR(39)&amp;"!r"&amp;$B2616&amp;"c"&amp;$C2616,0),"dd-mmm-yyyy"),(INDIRECT(CHAR(39)&amp;$A2616&amp;CHAR(39)&amp;"!r"&amp;$B2616&amp;"c"&amp;$C2616,0)))</f>
        <v>0.406</v>
      </c>
      <c r="I2616" s="26"/>
      <c r="J2616" s="26"/>
      <c r="K2616" s="26"/>
      <c r="L2616" s="26"/>
      <c r="M2616" s="26"/>
      <c r="N2616" s="26"/>
      <c r="O2616" s="26"/>
      <c r="P2616" s="26"/>
      <c r="Q2616" s="26"/>
      <c r="R2616" s="26"/>
      <c r="S2616" s="26"/>
      <c r="T2616" s="26"/>
      <c r="U2616" s="26"/>
      <c r="V2616" s="26"/>
      <c r="W2616" s="26"/>
      <c r="X2616" s="26"/>
      <c r="Y2616" s="26"/>
      <c r="Z2616" s="26"/>
    </row>
    <row r="2617" ht="13.5" customHeight="1">
      <c r="A2617" s="26" t="s">
        <v>820</v>
      </c>
      <c r="B2617" s="26">
        <f t="shared" si="51"/>
        <v>15</v>
      </c>
      <c r="C2617" s="26">
        <f t="shared" si="52"/>
        <v>17</v>
      </c>
      <c r="D2617" s="26"/>
      <c r="E2617" s="26">
        <f>plan_id</f>
        <v>510</v>
      </c>
      <c r="F2617" s="26">
        <f t="shared" si="1"/>
        <v>2013</v>
      </c>
      <c r="G2617" s="26">
        <f>VLOOKUP(INDIRECT(CHAR(39)&amp;$A2617&amp;CHAR(39)&amp;"!r2c"&amp;$C2617,0),variables,2,0)</f>
        <v>10993</v>
      </c>
      <c r="H2617" s="29">
        <f t="array" ref="H2617">IF(AND(G2617&gt;=10861,G2617&lt;=10863),TEXT(INDIRECT(CHAR(39)&amp;$A2617&amp;CHAR(39)&amp;"!r"&amp;$B2617&amp;"c"&amp;$C2617,0),"dd-mmm-yyyy"),(INDIRECT(CHAR(39)&amp;$A2617&amp;CHAR(39)&amp;"!r"&amp;$B2617&amp;"c"&amp;$C2617,0)))</f>
        <v>9394741000</v>
      </c>
      <c r="I2617" s="26"/>
      <c r="J2617" s="26"/>
      <c r="K2617" s="26"/>
      <c r="L2617" s="26"/>
      <c r="M2617" s="26"/>
      <c r="N2617" s="26"/>
      <c r="O2617" s="26"/>
      <c r="P2617" s="26"/>
      <c r="Q2617" s="26"/>
      <c r="R2617" s="26"/>
      <c r="S2617" s="26"/>
      <c r="T2617" s="26"/>
      <c r="U2617" s="26"/>
      <c r="V2617" s="26"/>
      <c r="W2617" s="26"/>
      <c r="X2617" s="26"/>
      <c r="Y2617" s="26"/>
      <c r="Z2617" s="26"/>
    </row>
    <row r="2618" ht="13.5" customHeight="1">
      <c r="A2618" s="26" t="s">
        <v>820</v>
      </c>
      <c r="B2618" s="26">
        <f t="shared" si="51"/>
        <v>15</v>
      </c>
      <c r="C2618" s="26">
        <f t="shared" si="52"/>
        <v>18</v>
      </c>
      <c r="D2618" s="26"/>
      <c r="E2618" s="26">
        <f>plan_id</f>
        <v>510</v>
      </c>
      <c r="F2618" s="26">
        <f t="shared" si="1"/>
        <v>2013</v>
      </c>
      <c r="G2618" s="26">
        <f>VLOOKUP(INDIRECT(CHAR(39)&amp;$A2618&amp;CHAR(39)&amp;"!r2c"&amp;$C2618,0),variables,2,0)</f>
        <v>11005</v>
      </c>
      <c r="H2618" s="31" t="str">
        <f t="array" ref="H2618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26"/>
      <c r="J2618" s="26"/>
      <c r="K2618" s="26"/>
      <c r="L2618" s="26"/>
      <c r="M2618" s="26"/>
      <c r="N2618" s="26"/>
      <c r="O2618" s="26"/>
      <c r="P2618" s="26"/>
      <c r="Q2618" s="26"/>
      <c r="R2618" s="26"/>
      <c r="S2618" s="26"/>
      <c r="T2618" s="26"/>
      <c r="U2618" s="26"/>
      <c r="V2618" s="26"/>
      <c r="W2618" s="26"/>
      <c r="X2618" s="26"/>
      <c r="Y2618" s="26"/>
      <c r="Z2618" s="26"/>
    </row>
    <row r="2619" ht="13.5" customHeight="1">
      <c r="A2619" s="26" t="s">
        <v>820</v>
      </c>
      <c r="B2619" s="26">
        <f t="shared" si="51"/>
        <v>15</v>
      </c>
      <c r="C2619" s="26">
        <f t="shared" si="52"/>
        <v>19</v>
      </c>
      <c r="D2619" s="26"/>
      <c r="E2619" s="26">
        <f>plan_id</f>
        <v>510</v>
      </c>
      <c r="F2619" s="26">
        <f t="shared" si="1"/>
        <v>2013</v>
      </c>
      <c r="G2619" s="26">
        <f>VLOOKUP(INDIRECT(CHAR(39)&amp;$A2619&amp;CHAR(39)&amp;"!r2c"&amp;$C2619,0),variables,2,0)</f>
        <v>10988</v>
      </c>
      <c r="H2619" s="31">
        <f t="array" ref="H2619">IF(AND(G2619&gt;=10861,G2619&lt;=10863),TEXT(INDIRECT(CHAR(39)&amp;$A2619&amp;CHAR(39)&amp;"!r"&amp;$B2619&amp;"c"&amp;$C2619,0),"dd-mmm-yyyy"),(INDIRECT(CHAR(39)&amp;$A2619&amp;CHAR(39)&amp;"!r"&amp;$B2619&amp;"c"&amp;$C2619,0)))</f>
        <v>0.3812806548</v>
      </c>
      <c r="I2619" s="26"/>
      <c r="J2619" s="26"/>
      <c r="K2619" s="26"/>
      <c r="L2619" s="26"/>
      <c r="M2619" s="26"/>
      <c r="N2619" s="26"/>
      <c r="O2619" s="26"/>
      <c r="P2619" s="26"/>
      <c r="Q2619" s="26"/>
      <c r="R2619" s="26"/>
      <c r="S2619" s="26"/>
      <c r="T2619" s="26"/>
      <c r="U2619" s="26"/>
      <c r="V2619" s="26"/>
      <c r="W2619" s="26"/>
      <c r="X2619" s="26"/>
      <c r="Y2619" s="26"/>
      <c r="Z2619" s="26"/>
    </row>
    <row r="2620" ht="13.5" customHeight="1">
      <c r="A2620" s="26" t="s">
        <v>820</v>
      </c>
      <c r="B2620" s="26">
        <f t="shared" si="51"/>
        <v>15</v>
      </c>
      <c r="C2620" s="26">
        <f t="shared" si="52"/>
        <v>20</v>
      </c>
      <c r="D2620" s="26"/>
      <c r="E2620" s="26">
        <f>plan_id</f>
        <v>510</v>
      </c>
      <c r="F2620" s="26">
        <f t="shared" si="1"/>
        <v>2013</v>
      </c>
      <c r="G2620" s="26">
        <f>VLOOKUP(INDIRECT(CHAR(39)&amp;$A2620&amp;CHAR(39)&amp;"!r2c"&amp;$C2620,0),variables,2,0)</f>
        <v>10996</v>
      </c>
      <c r="H2620" s="29">
        <f t="array" ref="H2620">IF(AND(G2620&gt;=10861,G2620&lt;=10863),TEXT(INDIRECT(CHAR(39)&amp;$A2620&amp;CHAR(39)&amp;"!r"&amp;$B2620&amp;"c"&amp;$C2620,0),"dd-mmm-yyyy"),(INDIRECT(CHAR(39)&amp;$A2620&amp;CHAR(39)&amp;"!r"&amp;$B2620&amp;"c"&amp;$C2620,0)))</f>
        <v>39858768499</v>
      </c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  <c r="S2620" s="26"/>
      <c r="T2620" s="26"/>
      <c r="U2620" s="26"/>
      <c r="V2620" s="26"/>
      <c r="W2620" s="26"/>
      <c r="X2620" s="26"/>
      <c r="Y2620" s="26"/>
      <c r="Z2620" s="26"/>
    </row>
    <row r="2621" ht="13.5" customHeight="1">
      <c r="A2621" s="26" t="s">
        <v>820</v>
      </c>
      <c r="B2621" s="26">
        <f t="shared" si="51"/>
        <v>15</v>
      </c>
      <c r="C2621" s="26">
        <f t="shared" si="52"/>
        <v>21</v>
      </c>
      <c r="D2621" s="26"/>
      <c r="E2621" s="26">
        <f>plan_id</f>
        <v>510</v>
      </c>
      <c r="F2621" s="26">
        <f t="shared" si="1"/>
        <v>2013</v>
      </c>
      <c r="G2621" s="26">
        <f>VLOOKUP(INDIRECT(CHAR(39)&amp;$A2621&amp;CHAR(39)&amp;"!r2c"&amp;$C2621,0),variables,2,0)</f>
        <v>10997</v>
      </c>
      <c r="H2621" s="31">
        <f t="array" ref="H2621">IF(AND(G2621&gt;=10861,G2621&lt;=10863),TEXT(INDIRECT(CHAR(39)&amp;$A2621&amp;CHAR(39)&amp;"!r"&amp;$B2621&amp;"c"&amp;$C2621,0),"dd-mmm-yyyy"),(INDIRECT(CHAR(39)&amp;$A2621&amp;CHAR(39)&amp;"!r"&amp;$B2621&amp;"c"&amp;$C2621,0)))</f>
        <v>0.4245398574</v>
      </c>
      <c r="I2621" s="26"/>
      <c r="J2621" s="26"/>
      <c r="K2621" s="26"/>
      <c r="L2621" s="26"/>
      <c r="M2621" s="26"/>
      <c r="N2621" s="26"/>
      <c r="O2621" s="26"/>
      <c r="P2621" s="26"/>
      <c r="Q2621" s="26"/>
      <c r="R2621" s="26"/>
      <c r="S2621" s="26"/>
      <c r="T2621" s="26"/>
      <c r="U2621" s="26"/>
      <c r="V2621" s="26"/>
      <c r="W2621" s="26"/>
      <c r="X2621" s="26"/>
      <c r="Y2621" s="26"/>
      <c r="Z2621" s="26"/>
    </row>
    <row r="2622" ht="13.5" customHeight="1">
      <c r="A2622" s="26" t="s">
        <v>820</v>
      </c>
      <c r="B2622" s="26">
        <f t="shared" si="51"/>
        <v>15</v>
      </c>
      <c r="C2622" s="26">
        <f t="shared" si="52"/>
        <v>22</v>
      </c>
      <c r="D2622" s="26"/>
      <c r="E2622" s="26">
        <f>plan_id</f>
        <v>510</v>
      </c>
      <c r="F2622" s="26">
        <f t="shared" si="1"/>
        <v>2013</v>
      </c>
      <c r="G2622" s="26">
        <f>VLOOKUP(INDIRECT(CHAR(39)&amp;$A2622&amp;CHAR(39)&amp;"!r2c"&amp;$C2622,0),variables,2,0)</f>
        <v>10980</v>
      </c>
      <c r="H2622" s="31" t="str">
        <f t="array" ref="H2622">IF(AND(G2622&gt;=10861,G2622&lt;=10863),TEXT(INDIRECT(CHAR(39)&amp;$A2622&amp;CHAR(39)&amp;"!r"&amp;$B2622&amp;"c"&amp;$C2622,0),"dd-mmm-yyyy"),(INDIRECT(CHAR(39)&amp;$A2622&amp;CHAR(39)&amp;"!r"&amp;$B2622&amp;"c"&amp;$C2622,0)))</f>
        <v/>
      </c>
      <c r="I2622" s="26"/>
      <c r="J2622" s="26"/>
      <c r="K2622" s="26"/>
      <c r="L2622" s="26"/>
      <c r="M2622" s="26"/>
      <c r="N2622" s="26"/>
      <c r="O2622" s="26"/>
      <c r="P2622" s="26"/>
      <c r="Q2622" s="26"/>
      <c r="R2622" s="26"/>
      <c r="S2622" s="26"/>
      <c r="T2622" s="26"/>
      <c r="U2622" s="26"/>
      <c r="V2622" s="26"/>
      <c r="W2622" s="26"/>
      <c r="X2622" s="26"/>
      <c r="Y2622" s="26"/>
      <c r="Z2622" s="26"/>
    </row>
    <row r="2623" ht="13.5" customHeight="1">
      <c r="A2623" s="26" t="s">
        <v>820</v>
      </c>
      <c r="B2623" s="26">
        <f t="shared" si="51"/>
        <v>15</v>
      </c>
      <c r="C2623" s="26">
        <f t="shared" si="52"/>
        <v>23</v>
      </c>
      <c r="D2623" s="26"/>
      <c r="E2623" s="26">
        <f>plan_id</f>
        <v>510</v>
      </c>
      <c r="F2623" s="26">
        <f t="shared" si="1"/>
        <v>2013</v>
      </c>
      <c r="G2623" s="26">
        <f>VLOOKUP(INDIRECT(CHAR(39)&amp;$A2623&amp;CHAR(39)&amp;"!r2c"&amp;$C2623,0),variables,2,0)</f>
        <v>10981</v>
      </c>
      <c r="H2623" s="31" t="str">
        <f t="array" ref="H2623">IF(AND(G2623&gt;=10861,G2623&lt;=10863),TEXT(INDIRECT(CHAR(39)&amp;$A2623&amp;CHAR(39)&amp;"!r"&amp;$B2623&amp;"c"&amp;$C2623,0),"dd-mmm-yyyy"),(INDIRECT(CHAR(39)&amp;$A2623&amp;CHAR(39)&amp;"!r"&amp;$B2623&amp;"c"&amp;$C2623,0)))</f>
        <v/>
      </c>
      <c r="I2623" s="26"/>
      <c r="J2623" s="26"/>
      <c r="K2623" s="26"/>
      <c r="L2623" s="26"/>
      <c r="M2623" s="26"/>
      <c r="N2623" s="26"/>
      <c r="O2623" s="26"/>
      <c r="P2623" s="26"/>
      <c r="Q2623" s="26"/>
      <c r="R2623" s="26"/>
      <c r="S2623" s="26"/>
      <c r="T2623" s="26"/>
      <c r="U2623" s="26"/>
      <c r="V2623" s="26"/>
      <c r="W2623" s="26"/>
      <c r="X2623" s="26"/>
      <c r="Y2623" s="26"/>
      <c r="Z2623" s="26"/>
    </row>
    <row r="2624" ht="13.5" customHeight="1">
      <c r="A2624" s="26" t="s">
        <v>820</v>
      </c>
      <c r="B2624" s="26">
        <f t="shared" si="51"/>
        <v>15</v>
      </c>
      <c r="C2624" s="26">
        <f t="shared" si="52"/>
        <v>24</v>
      </c>
      <c r="D2624" s="26"/>
      <c r="E2624" s="26">
        <f>plan_id</f>
        <v>510</v>
      </c>
      <c r="F2624" s="26">
        <f t="shared" si="1"/>
        <v>2013</v>
      </c>
      <c r="G2624" s="26">
        <f>VLOOKUP(INDIRECT(CHAR(39)&amp;$A2624&amp;CHAR(39)&amp;"!r2c"&amp;$C2624,0),variables,2,0)</f>
        <v>10998</v>
      </c>
      <c r="H2624" s="29">
        <f t="array" ref="H2624">IF(AND(G2624&gt;=10861,G2624&lt;=10863),TEXT(INDIRECT(CHAR(39)&amp;$A2624&amp;CHAR(39)&amp;"!r"&amp;$B2624&amp;"c"&amp;$C2624,0),"dd-mmm-yyyy"),(INDIRECT(CHAR(39)&amp;$A2624&amp;CHAR(39)&amp;"!r"&amp;$B2624&amp;"c"&amp;$C2624,0)))</f>
        <v>3652249000</v>
      </c>
      <c r="I2624" s="26"/>
      <c r="J2624" s="26"/>
      <c r="K2624" s="26"/>
      <c r="L2624" s="26"/>
      <c r="M2624" s="26"/>
      <c r="N2624" s="26"/>
      <c r="O2624" s="26"/>
      <c r="P2624" s="26"/>
      <c r="Q2624" s="26"/>
      <c r="R2624" s="26"/>
      <c r="S2624" s="26"/>
      <c r="T2624" s="26"/>
      <c r="U2624" s="26"/>
      <c r="V2624" s="26"/>
      <c r="W2624" s="26"/>
      <c r="X2624" s="26"/>
      <c r="Y2624" s="26"/>
      <c r="Z2624" s="26"/>
    </row>
    <row r="2625" ht="13.5" customHeight="1">
      <c r="A2625" s="26" t="s">
        <v>820</v>
      </c>
      <c r="B2625" s="26">
        <f t="shared" si="51"/>
        <v>15</v>
      </c>
      <c r="C2625" s="26">
        <f t="shared" si="52"/>
        <v>25</v>
      </c>
      <c r="D2625" s="26"/>
      <c r="E2625" s="26">
        <f>plan_id</f>
        <v>510</v>
      </c>
      <c r="F2625" s="26">
        <f t="shared" si="1"/>
        <v>2013</v>
      </c>
      <c r="G2625" s="26">
        <f>VLOOKUP(INDIRECT(CHAR(39)&amp;$A2625&amp;CHAR(39)&amp;"!r2c"&amp;$C2625,0),variables,2,0)</f>
        <v>10999</v>
      </c>
      <c r="H2625" s="29">
        <f t="array" ref="H2625">IF(AND(G2625&gt;=10861,G2625&lt;=10863),TEXT(INDIRECT(CHAR(39)&amp;$A2625&amp;CHAR(39)&amp;"!r"&amp;$B2625&amp;"c"&amp;$C2625,0),"dd-mmm-yyyy"),(INDIRECT(CHAR(39)&amp;$A2625&amp;CHAR(39)&amp;"!r"&amp;$B2625&amp;"c"&amp;$C2625,0)))</f>
        <v>4893084234</v>
      </c>
      <c r="I2625" s="26"/>
      <c r="J2625" s="26"/>
      <c r="K2625" s="26"/>
      <c r="L2625" s="26"/>
      <c r="M2625" s="26"/>
      <c r="N2625" s="26"/>
      <c r="O2625" s="26"/>
      <c r="P2625" s="26"/>
      <c r="Q2625" s="26"/>
      <c r="R2625" s="26"/>
      <c r="S2625" s="26"/>
      <c r="T2625" s="26"/>
      <c r="U2625" s="26"/>
      <c r="V2625" s="26"/>
      <c r="W2625" s="26"/>
      <c r="X2625" s="26"/>
      <c r="Y2625" s="26"/>
      <c r="Z2625" s="26"/>
    </row>
    <row r="2626" ht="13.5" customHeight="1">
      <c r="A2626" s="26" t="s">
        <v>820</v>
      </c>
      <c r="B2626" s="26">
        <f t="shared" si="51"/>
        <v>15</v>
      </c>
      <c r="C2626" s="26">
        <f t="shared" si="52"/>
        <v>26</v>
      </c>
      <c r="D2626" s="26"/>
      <c r="E2626" s="26">
        <f>plan_id</f>
        <v>510</v>
      </c>
      <c r="F2626" s="26">
        <f t="shared" si="1"/>
        <v>2013</v>
      </c>
      <c r="G2626" s="26">
        <f>VLOOKUP(INDIRECT(CHAR(39)&amp;$A2626&amp;CHAR(39)&amp;"!r2c"&amp;$C2626,0),variables,2,0)</f>
        <v>11000</v>
      </c>
      <c r="H2626" s="29">
        <f t="array" ref="H2626">IF(AND(G2626&gt;=10861,G2626&lt;=10863),TEXT(INDIRECT(CHAR(39)&amp;$A2626&amp;CHAR(39)&amp;"!r"&amp;$B2626&amp;"c"&amp;$C2626,0),"dd-mmm-yyyy"),(INDIRECT(CHAR(39)&amp;$A2626&amp;CHAR(39)&amp;"!r"&amp;$B2626&amp;"c"&amp;$C2626,0)))</f>
        <v>88397549</v>
      </c>
      <c r="I2626" s="26"/>
      <c r="J2626" s="26"/>
      <c r="K2626" s="26"/>
      <c r="L2626" s="26"/>
      <c r="M2626" s="26"/>
      <c r="N2626" s="26"/>
      <c r="O2626" s="26"/>
      <c r="P2626" s="26"/>
      <c r="Q2626" s="26"/>
      <c r="R2626" s="26"/>
      <c r="S2626" s="26"/>
      <c r="T2626" s="26"/>
      <c r="U2626" s="26"/>
      <c r="V2626" s="26"/>
      <c r="W2626" s="26"/>
      <c r="X2626" s="26"/>
      <c r="Y2626" s="26"/>
      <c r="Z2626" s="26"/>
    </row>
    <row r="2627" ht="13.5" customHeight="1">
      <c r="A2627" s="26" t="s">
        <v>820</v>
      </c>
      <c r="B2627" s="26">
        <f t="shared" si="51"/>
        <v>15</v>
      </c>
      <c r="C2627" s="26">
        <f t="shared" si="52"/>
        <v>27</v>
      </c>
      <c r="D2627" s="26"/>
      <c r="E2627" s="26">
        <f>plan_id</f>
        <v>510</v>
      </c>
      <c r="F2627" s="26">
        <f t="shared" si="1"/>
        <v>2013</v>
      </c>
      <c r="G2627" s="26">
        <f>VLOOKUP(INDIRECT(CHAR(39)&amp;$A2627&amp;CHAR(39)&amp;"!r2c"&amp;$C2627,0),variables,2,0)</f>
        <v>11001</v>
      </c>
      <c r="H2627" s="29">
        <f t="array" ref="H2627">IF(AND(G2627&gt;=10861,G2627&lt;=10863),TEXT(INDIRECT(CHAR(39)&amp;$A2627&amp;CHAR(39)&amp;"!r"&amp;$B2627&amp;"c"&amp;$C2627,0),"dd-mmm-yyyy"),(INDIRECT(CHAR(39)&amp;$A2627&amp;CHAR(39)&amp;"!r"&amp;$B2627&amp;"c"&amp;$C2627,0)))</f>
        <v>20257553</v>
      </c>
      <c r="I2627" s="26"/>
      <c r="J2627" s="26"/>
      <c r="K2627" s="26"/>
      <c r="L2627" s="26"/>
      <c r="M2627" s="26"/>
      <c r="N2627" s="26"/>
      <c r="O2627" s="26"/>
      <c r="P2627" s="26"/>
      <c r="Q2627" s="26"/>
      <c r="R2627" s="26"/>
      <c r="S2627" s="26"/>
      <c r="T2627" s="26"/>
      <c r="U2627" s="26"/>
      <c r="V2627" s="26"/>
      <c r="W2627" s="26"/>
      <c r="X2627" s="26"/>
      <c r="Y2627" s="26"/>
      <c r="Z2627" s="26"/>
    </row>
    <row r="2628" ht="13.5" customHeight="1">
      <c r="A2628" s="26" t="s">
        <v>820</v>
      </c>
      <c r="B2628" s="26">
        <f t="shared" si="51"/>
        <v>15</v>
      </c>
      <c r="C2628" s="26">
        <f t="shared" si="52"/>
        <v>28</v>
      </c>
      <c r="D2628" s="26"/>
      <c r="E2628" s="26">
        <f>plan_id</f>
        <v>510</v>
      </c>
      <c r="F2628" s="26">
        <f t="shared" si="1"/>
        <v>2013</v>
      </c>
      <c r="G2628" s="26">
        <f>VLOOKUP(INDIRECT(CHAR(39)&amp;$A2628&amp;CHAR(39)&amp;"!r2c"&amp;$C2628,0),variables,2,0)</f>
        <v>11002</v>
      </c>
      <c r="H2628" s="29" t="str">
        <f t="array" ref="H2628">IF(AND(G2628&gt;=10861,G2628&lt;=10863),TEXT(INDIRECT(CHAR(39)&amp;$A2628&amp;CHAR(39)&amp;"!r"&amp;$B2628&amp;"c"&amp;$C2628,0),"dd-mmm-yyyy"),(INDIRECT(CHAR(39)&amp;$A2628&amp;CHAR(39)&amp;"!r"&amp;$B2628&amp;"c"&amp;$C2628,0)))</f>
        <v/>
      </c>
      <c r="I2628" s="26"/>
      <c r="J2628" s="26"/>
      <c r="K2628" s="26"/>
      <c r="L2628" s="26"/>
      <c r="M2628" s="26"/>
      <c r="N2628" s="26"/>
      <c r="O2628" s="26"/>
      <c r="P2628" s="26"/>
      <c r="Q2628" s="26"/>
      <c r="R2628" s="26"/>
      <c r="S2628" s="26"/>
      <c r="T2628" s="26"/>
      <c r="U2628" s="26"/>
      <c r="V2628" s="26"/>
      <c r="W2628" s="26"/>
      <c r="X2628" s="26"/>
      <c r="Y2628" s="26"/>
      <c r="Z2628" s="26"/>
    </row>
    <row r="2629" ht="13.5" customHeight="1">
      <c r="A2629" s="26" t="s">
        <v>820</v>
      </c>
      <c r="B2629" s="26">
        <f t="shared" si="51"/>
        <v>15</v>
      </c>
      <c r="C2629" s="26">
        <f t="shared" si="52"/>
        <v>29</v>
      </c>
      <c r="D2629" s="26"/>
      <c r="E2629" s="26">
        <f>plan_id</f>
        <v>510</v>
      </c>
      <c r="F2629" s="26">
        <f t="shared" si="1"/>
        <v>2013</v>
      </c>
      <c r="G2629" s="26">
        <f>VLOOKUP(INDIRECT(CHAR(39)&amp;$A2629&amp;CHAR(39)&amp;"!r2c"&amp;$C2629,0),variables,2,0)</f>
        <v>11003</v>
      </c>
      <c r="H2629" s="29">
        <f t="array" ref="H2629">IF(AND(G2629&gt;=10861,G2629&lt;=10863),TEXT(INDIRECT(CHAR(39)&amp;$A2629&amp;CHAR(39)&amp;"!r"&amp;$B2629&amp;"c"&amp;$C2629,0),"dd-mmm-yyyy"),(INDIRECT(CHAR(39)&amp;$A2629&amp;CHAR(39)&amp;"!r"&amp;$B2629&amp;"c"&amp;$C2629,0)))</f>
        <v>5001739336</v>
      </c>
      <c r="I2629" s="26"/>
      <c r="J2629" s="26"/>
      <c r="K2629" s="26"/>
      <c r="L2629" s="26"/>
      <c r="M2629" s="26"/>
      <c r="N2629" s="26"/>
      <c r="O2629" s="26"/>
      <c r="P2629" s="26"/>
      <c r="Q2629" s="26"/>
      <c r="R2629" s="26"/>
      <c r="S2629" s="26"/>
      <c r="T2629" s="26"/>
      <c r="U2629" s="26"/>
      <c r="V2629" s="26"/>
      <c r="W2629" s="26"/>
      <c r="X2629" s="26"/>
      <c r="Y2629" s="26"/>
      <c r="Z2629" s="26"/>
    </row>
    <row r="2630" ht="13.5" customHeight="1">
      <c r="A2630" s="26" t="s">
        <v>820</v>
      </c>
      <c r="B2630" s="26">
        <f t="shared" si="51"/>
        <v>16</v>
      </c>
      <c r="C2630" s="26">
        <f t="shared" si="52"/>
        <v>3</v>
      </c>
      <c r="D2630" s="26"/>
      <c r="E2630" s="26">
        <f>plan_id</f>
        <v>510</v>
      </c>
      <c r="F2630" s="26">
        <f t="shared" si="1"/>
        <v>2014</v>
      </c>
      <c r="G2630" s="26">
        <f>VLOOKUP(INDIRECT(CHAR(39)&amp;$A2630&amp;CHAR(39)&amp;"!r2c"&amp;$C2630,0),variables,2,0)</f>
        <v>10982</v>
      </c>
      <c r="H2630" s="28" t="str">
        <f t="array" ref="H2630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26"/>
      <c r="J2630" s="26"/>
      <c r="K2630" s="26"/>
      <c r="L2630" s="26"/>
      <c r="M2630" s="26"/>
      <c r="N2630" s="26"/>
      <c r="O2630" s="26"/>
      <c r="P2630" s="26"/>
      <c r="Q2630" s="26"/>
      <c r="R2630" s="26"/>
      <c r="S2630" s="26"/>
      <c r="T2630" s="26"/>
      <c r="U2630" s="26"/>
      <c r="V2630" s="26"/>
      <c r="W2630" s="26"/>
      <c r="X2630" s="26"/>
      <c r="Y2630" s="26"/>
      <c r="Z2630" s="26"/>
    </row>
    <row r="2631" ht="13.5" customHeight="1">
      <c r="A2631" s="26" t="s">
        <v>820</v>
      </c>
      <c r="B2631" s="26">
        <f t="shared" si="51"/>
        <v>16</v>
      </c>
      <c r="C2631" s="26">
        <f t="shared" si="52"/>
        <v>4</v>
      </c>
      <c r="D2631" s="26"/>
      <c r="E2631" s="26">
        <f>plan_id</f>
        <v>510</v>
      </c>
      <c r="F2631" s="26">
        <f t="shared" si="1"/>
        <v>2014</v>
      </c>
      <c r="G2631" s="26">
        <f>VLOOKUP(INDIRECT(CHAR(39)&amp;$A2631&amp;CHAR(39)&amp;"!r2c"&amp;$C2631,0),variables,2,0)</f>
        <v>10984</v>
      </c>
      <c r="H2631" s="28" t="str">
        <f t="array" ref="H263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26"/>
      <c r="J2631" s="26"/>
      <c r="K2631" s="26"/>
      <c r="L2631" s="26"/>
      <c r="M2631" s="26"/>
      <c r="N2631" s="26"/>
      <c r="O2631" s="26"/>
      <c r="P2631" s="26"/>
      <c r="Q2631" s="26"/>
      <c r="R2631" s="26"/>
      <c r="S2631" s="26"/>
      <c r="T2631" s="26"/>
      <c r="U2631" s="26"/>
      <c r="V2631" s="26"/>
      <c r="W2631" s="26"/>
      <c r="X2631" s="26"/>
      <c r="Y2631" s="26"/>
      <c r="Z2631" s="26"/>
    </row>
    <row r="2632" ht="13.5" customHeight="1">
      <c r="A2632" s="26" t="s">
        <v>820</v>
      </c>
      <c r="B2632" s="26">
        <f t="shared" si="51"/>
        <v>16</v>
      </c>
      <c r="C2632" s="26">
        <f t="shared" si="52"/>
        <v>5</v>
      </c>
      <c r="D2632" s="26"/>
      <c r="E2632" s="26">
        <f>plan_id</f>
        <v>510</v>
      </c>
      <c r="F2632" s="26">
        <f t="shared" si="1"/>
        <v>2014</v>
      </c>
      <c r="G2632" s="26">
        <f>VLOOKUP(INDIRECT(CHAR(39)&amp;$A2632&amp;CHAR(39)&amp;"!r2c"&amp;$C2632,0),variables,2,0)</f>
        <v>10985</v>
      </c>
      <c r="H2632" s="28" t="str">
        <f t="array" ref="H2632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26"/>
      <c r="J2632" s="26"/>
      <c r="K2632" s="26"/>
      <c r="L2632" s="26"/>
      <c r="M2632" s="26"/>
      <c r="N2632" s="26"/>
      <c r="O2632" s="26"/>
      <c r="P2632" s="26"/>
      <c r="Q2632" s="26"/>
      <c r="R2632" s="26"/>
      <c r="S2632" s="26"/>
      <c r="T2632" s="26"/>
      <c r="U2632" s="26"/>
      <c r="V2632" s="26"/>
      <c r="W2632" s="26"/>
      <c r="X2632" s="26"/>
      <c r="Y2632" s="26"/>
      <c r="Z2632" s="26"/>
    </row>
    <row r="2633" ht="13.5" customHeight="1">
      <c r="A2633" s="26" t="s">
        <v>820</v>
      </c>
      <c r="B2633" s="26">
        <f t="shared" si="51"/>
        <v>16</v>
      </c>
      <c r="C2633" s="26">
        <f t="shared" si="52"/>
        <v>6</v>
      </c>
      <c r="D2633" s="26"/>
      <c r="E2633" s="26">
        <f>plan_id</f>
        <v>510</v>
      </c>
      <c r="F2633" s="26">
        <f t="shared" si="1"/>
        <v>2014</v>
      </c>
      <c r="G2633" s="26">
        <f>VLOOKUP(INDIRECT(CHAR(39)&amp;$A2633&amp;CHAR(39)&amp;"!r2c"&amp;$C2633,0),variables,2,0)</f>
        <v>10986</v>
      </c>
      <c r="H2633" s="28" t="str">
        <f t="array" ref="H2633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26"/>
      <c r="J2633" s="26"/>
      <c r="K2633" s="26"/>
      <c r="L2633" s="26"/>
      <c r="M2633" s="26"/>
      <c r="N2633" s="26"/>
      <c r="O2633" s="26"/>
      <c r="P2633" s="26"/>
      <c r="Q2633" s="26"/>
      <c r="R2633" s="26"/>
      <c r="S2633" s="26"/>
      <c r="T2633" s="26"/>
      <c r="U2633" s="26"/>
      <c r="V2633" s="26"/>
      <c r="W2633" s="26"/>
      <c r="X2633" s="26"/>
      <c r="Y2633" s="26"/>
      <c r="Z2633" s="26"/>
    </row>
    <row r="2634" ht="13.5" customHeight="1">
      <c r="A2634" s="26" t="s">
        <v>820</v>
      </c>
      <c r="B2634" s="26">
        <f t="shared" si="51"/>
        <v>16</v>
      </c>
      <c r="C2634" s="26">
        <f t="shared" si="52"/>
        <v>7</v>
      </c>
      <c r="D2634" s="26"/>
      <c r="E2634" s="26">
        <f>plan_id</f>
        <v>510</v>
      </c>
      <c r="F2634" s="26">
        <f t="shared" si="1"/>
        <v>2014</v>
      </c>
      <c r="G2634" s="26">
        <f>VLOOKUP(INDIRECT(CHAR(39)&amp;$A2634&amp;CHAR(39)&amp;"!r2c"&amp;$C2634,0),variables,2,0)</f>
        <v>10974</v>
      </c>
      <c r="H2634" s="28" t="str">
        <f t="array" ref="H2634">IF(AND(G2634&gt;=10861,G2634&lt;=10863),TEXT(INDIRECT(CHAR(39)&amp;$A2634&amp;CHAR(39)&amp;"!r"&amp;$B2634&amp;"c"&amp;$C2634,0),"dd-mmm-yyyy"),(INDIRECT(CHAR(39)&amp;$A2634&amp;CHAR(39)&amp;"!r"&amp;$B2634&amp;"c"&amp;$C2634,0)))</f>
        <v>PUC</v>
      </c>
      <c r="I2634" s="26"/>
      <c r="J2634" s="26"/>
      <c r="K2634" s="26"/>
      <c r="L2634" s="26"/>
      <c r="M2634" s="26"/>
      <c r="N2634" s="26"/>
      <c r="O2634" s="26"/>
      <c r="P2634" s="26"/>
      <c r="Q2634" s="26"/>
      <c r="R2634" s="26"/>
      <c r="S2634" s="26"/>
      <c r="T2634" s="26"/>
      <c r="U2634" s="26"/>
      <c r="V2634" s="26"/>
      <c r="W2634" s="26"/>
      <c r="X2634" s="26"/>
      <c r="Y2634" s="26"/>
      <c r="Z2634" s="26"/>
    </row>
    <row r="2635" ht="13.5" customHeight="1">
      <c r="A2635" s="26" t="s">
        <v>820</v>
      </c>
      <c r="B2635" s="26">
        <f t="shared" si="51"/>
        <v>16</v>
      </c>
      <c r="C2635" s="26">
        <f t="shared" si="52"/>
        <v>8</v>
      </c>
      <c r="D2635" s="26"/>
      <c r="E2635" s="26">
        <f>plan_id</f>
        <v>510</v>
      </c>
      <c r="F2635" s="26">
        <f t="shared" si="1"/>
        <v>2014</v>
      </c>
      <c r="G2635" s="26">
        <f>VLOOKUP(INDIRECT(CHAR(39)&amp;$A2635&amp;CHAR(39)&amp;"!r2c"&amp;$C2635,0),variables,2,0)</f>
        <v>10987</v>
      </c>
      <c r="H2635" s="28" t="str">
        <f t="array" ref="H2635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26"/>
      <c r="J2635" s="26"/>
      <c r="K2635" s="26"/>
      <c r="L2635" s="26"/>
      <c r="M2635" s="26"/>
      <c r="N2635" s="26"/>
      <c r="O2635" s="26"/>
      <c r="P2635" s="26"/>
      <c r="Q2635" s="26"/>
      <c r="R2635" s="26"/>
      <c r="S2635" s="26"/>
      <c r="T2635" s="26"/>
      <c r="U2635" s="26"/>
      <c r="V2635" s="26"/>
      <c r="W2635" s="26"/>
      <c r="X2635" s="26"/>
      <c r="Y2635" s="26"/>
      <c r="Z2635" s="26"/>
    </row>
    <row r="2636" ht="13.5" customHeight="1">
      <c r="A2636" s="26" t="s">
        <v>820</v>
      </c>
      <c r="B2636" s="26">
        <f t="shared" si="51"/>
        <v>16</v>
      </c>
      <c r="C2636" s="26">
        <f t="shared" si="52"/>
        <v>9</v>
      </c>
      <c r="D2636" s="26"/>
      <c r="E2636" s="26">
        <f>plan_id</f>
        <v>510</v>
      </c>
      <c r="F2636" s="26">
        <f t="shared" si="1"/>
        <v>2014</v>
      </c>
      <c r="G2636" s="26">
        <f>VLOOKUP(INDIRECT(CHAR(39)&amp;$A2636&amp;CHAR(39)&amp;"!r2c"&amp;$C2636,0),variables,2,0)</f>
        <v>10885</v>
      </c>
      <c r="H2636" s="29">
        <f t="array" ref="H2636">IF(AND(G2636&gt;=10861,G2636&lt;=10863),TEXT(INDIRECT(CHAR(39)&amp;$A2636&amp;CHAR(39)&amp;"!r"&amp;$B2636&amp;"c"&amp;$C2636,0),"dd-mmm-yyyy"),(INDIRECT(CHAR(39)&amp;$A2636&amp;CHAR(39)&amp;"!r"&amp;$B2636&amp;"c"&amp;$C2636,0)))</f>
        <v>4091978000</v>
      </c>
      <c r="I2636" s="26"/>
      <c r="J2636" s="26"/>
      <c r="K2636" s="26"/>
      <c r="L2636" s="26"/>
      <c r="M2636" s="26"/>
      <c r="N2636" s="26"/>
      <c r="O2636" s="26"/>
      <c r="P2636" s="26"/>
      <c r="Q2636" s="26"/>
      <c r="R2636" s="26"/>
      <c r="S2636" s="26"/>
      <c r="T2636" s="26"/>
      <c r="U2636" s="26"/>
      <c r="V2636" s="26"/>
      <c r="W2636" s="26"/>
      <c r="X2636" s="26"/>
      <c r="Y2636" s="26"/>
      <c r="Z2636" s="26"/>
    </row>
    <row r="2637" ht="13.5" customHeight="1">
      <c r="A2637" s="26" t="s">
        <v>820</v>
      </c>
      <c r="B2637" s="26">
        <f t="shared" si="51"/>
        <v>16</v>
      </c>
      <c r="C2637" s="26">
        <f t="shared" si="52"/>
        <v>10</v>
      </c>
      <c r="D2637" s="26"/>
      <c r="E2637" s="26">
        <f>plan_id</f>
        <v>510</v>
      </c>
      <c r="F2637" s="26">
        <f t="shared" si="1"/>
        <v>2014</v>
      </c>
      <c r="G2637" s="26">
        <f>VLOOKUP(INDIRECT(CHAR(39)&amp;$A2637&amp;CHAR(39)&amp;"!r2c"&amp;$C2637,0),variables,2,0)</f>
        <v>10886</v>
      </c>
      <c r="H2637" s="29">
        <f t="array" ref="H2637">IF(AND(G2637&gt;=10861,G2637&lt;=10863),TEXT(INDIRECT(CHAR(39)&amp;$A2637&amp;CHAR(39)&amp;"!r"&amp;$B2637&amp;"c"&amp;$C2637,0),"dd-mmm-yyyy"),(INDIRECT(CHAR(39)&amp;$A2637&amp;CHAR(39)&amp;"!r"&amp;$B2637&amp;"c"&amp;$C2637,0)))</f>
        <v>3594706000</v>
      </c>
      <c r="I2637" s="26"/>
      <c r="J2637" s="26"/>
      <c r="K2637" s="26"/>
      <c r="L2637" s="26"/>
      <c r="M2637" s="26"/>
      <c r="N2637" s="26"/>
      <c r="O2637" s="26"/>
      <c r="P2637" s="26"/>
      <c r="Q2637" s="26"/>
      <c r="R2637" s="26"/>
      <c r="S2637" s="26"/>
      <c r="T2637" s="26"/>
      <c r="U2637" s="26"/>
      <c r="V2637" s="26"/>
      <c r="W2637" s="26"/>
      <c r="X2637" s="26"/>
      <c r="Y2637" s="26"/>
      <c r="Z2637" s="26"/>
    </row>
    <row r="2638" ht="13.5" customHeight="1">
      <c r="A2638" s="26" t="s">
        <v>820</v>
      </c>
      <c r="B2638" s="26">
        <f t="shared" si="51"/>
        <v>16</v>
      </c>
      <c r="C2638" s="26">
        <f t="shared" si="52"/>
        <v>11</v>
      </c>
      <c r="D2638" s="26"/>
      <c r="E2638" s="26">
        <f>plan_id</f>
        <v>510</v>
      </c>
      <c r="F2638" s="26">
        <f t="shared" si="1"/>
        <v>2014</v>
      </c>
      <c r="G2638" s="26">
        <f>VLOOKUP(INDIRECT(CHAR(39)&amp;$A2638&amp;CHAR(39)&amp;"!r2c"&amp;$C2638,0),variables,2,0)</f>
        <v>10887</v>
      </c>
      <c r="H2638" s="29">
        <f t="array" ref="H2638">IF(AND(G2638&gt;=10861,G2638&lt;=10863),TEXT(INDIRECT(CHAR(39)&amp;$A2638&amp;CHAR(39)&amp;"!r"&amp;$B2638&amp;"c"&amp;$C2638,0),"dd-mmm-yyyy"),(INDIRECT(CHAR(39)&amp;$A2638&amp;CHAR(39)&amp;"!r"&amp;$B2638&amp;"c"&amp;$C2638,0)))</f>
        <v>497272000</v>
      </c>
      <c r="I2638" s="26"/>
      <c r="J2638" s="26"/>
      <c r="K2638" s="26"/>
      <c r="L2638" s="26"/>
      <c r="M2638" s="26"/>
      <c r="N2638" s="26"/>
      <c r="O2638" s="26"/>
      <c r="P2638" s="26"/>
      <c r="Q2638" s="26"/>
      <c r="R2638" s="26"/>
      <c r="S2638" s="26"/>
      <c r="T2638" s="26"/>
      <c r="U2638" s="26"/>
      <c r="V2638" s="26"/>
      <c r="W2638" s="26"/>
      <c r="X2638" s="26"/>
      <c r="Y2638" s="26"/>
      <c r="Z2638" s="26"/>
    </row>
    <row r="2639" ht="13.5" customHeight="1">
      <c r="A2639" s="26" t="s">
        <v>820</v>
      </c>
      <c r="B2639" s="26">
        <f t="shared" si="51"/>
        <v>16</v>
      </c>
      <c r="C2639" s="26">
        <f t="shared" si="52"/>
        <v>12</v>
      </c>
      <c r="D2639" s="26"/>
      <c r="E2639" s="26">
        <f>plan_id</f>
        <v>510</v>
      </c>
      <c r="F2639" s="26">
        <f t="shared" si="1"/>
        <v>2014</v>
      </c>
      <c r="G2639" s="26">
        <f>VLOOKUP(INDIRECT(CHAR(39)&amp;$A2639&amp;CHAR(39)&amp;"!r2c"&amp;$C2639,0),variables,2,0)</f>
        <v>10883</v>
      </c>
      <c r="H2639" s="31">
        <f t="array" ref="H2639">IF(AND(G2639&gt;=10861,G2639&lt;=10863),TEXT(INDIRECT(CHAR(39)&amp;$A2639&amp;CHAR(39)&amp;"!r"&amp;$B2639&amp;"c"&amp;$C2639,0),"dd-mmm-yyyy"),(INDIRECT(CHAR(39)&amp;$A2639&amp;CHAR(39)&amp;"!r"&amp;$B2639&amp;"c"&amp;$C2639,0)))</f>
        <v>0.878476375</v>
      </c>
      <c r="I2639" s="26"/>
      <c r="J2639" s="26"/>
      <c r="K2639" s="26"/>
      <c r="L2639" s="26"/>
      <c r="M2639" s="26"/>
      <c r="N2639" s="26"/>
      <c r="O2639" s="26"/>
      <c r="P2639" s="26"/>
      <c r="Q2639" s="26"/>
      <c r="R2639" s="26"/>
      <c r="S2639" s="26"/>
      <c r="T2639" s="26"/>
      <c r="U2639" s="26"/>
      <c r="V2639" s="26"/>
      <c r="W2639" s="26"/>
      <c r="X2639" s="26"/>
      <c r="Y2639" s="26"/>
      <c r="Z2639" s="26"/>
    </row>
    <row r="2640" ht="13.5" customHeight="1">
      <c r="A2640" s="26" t="s">
        <v>820</v>
      </c>
      <c r="B2640" s="26">
        <f t="shared" si="51"/>
        <v>16</v>
      </c>
      <c r="C2640" s="26">
        <f t="shared" si="52"/>
        <v>13</v>
      </c>
      <c r="D2640" s="26"/>
      <c r="E2640" s="26">
        <f>plan_id</f>
        <v>510</v>
      </c>
      <c r="F2640" s="26">
        <f t="shared" si="1"/>
        <v>2014</v>
      </c>
      <c r="G2640" s="26">
        <f>VLOOKUP(INDIRECT(CHAR(39)&amp;$A2640&amp;CHAR(39)&amp;"!r2c"&amp;$C2640,0),variables,2,0)</f>
        <v>10989</v>
      </c>
      <c r="H2640" s="29">
        <f t="array" ref="H2640">IF(AND(G2640&gt;=10861,G2640&lt;=10863),TEXT(INDIRECT(CHAR(39)&amp;$A2640&amp;CHAR(39)&amp;"!r"&amp;$B2640&amp;"c"&amp;$C2640,0),"dd-mmm-yyyy"),(INDIRECT(CHAR(39)&amp;$A2640&amp;CHAR(39)&amp;"!r"&amp;$B2640&amp;"c"&amp;$C2640,0)))</f>
        <v>42150765261</v>
      </c>
      <c r="I2640" s="26"/>
      <c r="J2640" s="26"/>
      <c r="K2640" s="26"/>
      <c r="L2640" s="26"/>
      <c r="M2640" s="26"/>
      <c r="N2640" s="26"/>
      <c r="O2640" s="26"/>
      <c r="P2640" s="26"/>
      <c r="Q2640" s="26"/>
      <c r="R2640" s="26"/>
      <c r="S2640" s="26"/>
      <c r="T2640" s="26"/>
      <c r="U2640" s="26"/>
      <c r="V2640" s="26"/>
      <c r="W2640" s="26"/>
      <c r="X2640" s="26"/>
      <c r="Y2640" s="26"/>
      <c r="Z2640" s="26"/>
    </row>
    <row r="2641" ht="13.5" customHeight="1">
      <c r="A2641" s="26" t="s">
        <v>820</v>
      </c>
      <c r="B2641" s="26">
        <f t="shared" si="51"/>
        <v>16</v>
      </c>
      <c r="C2641" s="26">
        <f t="shared" si="52"/>
        <v>14</v>
      </c>
      <c r="D2641" s="26"/>
      <c r="E2641" s="26">
        <f>plan_id</f>
        <v>510</v>
      </c>
      <c r="F2641" s="26">
        <f t="shared" si="1"/>
        <v>2014</v>
      </c>
      <c r="G2641" s="26">
        <f>VLOOKUP(INDIRECT(CHAR(39)&amp;$A2641&amp;CHAR(39)&amp;"!r2c"&amp;$C2641,0),variables,2,0)</f>
        <v>10990</v>
      </c>
      <c r="H2641" s="29">
        <f t="array" ref="H2641">IF(AND(G2641&gt;=10861,G2641&lt;=10863),TEXT(INDIRECT(CHAR(39)&amp;$A2641&amp;CHAR(39)&amp;"!r"&amp;$B2641&amp;"c"&amp;$C2641,0),"dd-mmm-yyyy"),(INDIRECT(CHAR(39)&amp;$A2641&amp;CHAR(39)&amp;"!r"&amp;$B2641&amp;"c"&amp;$C2641,0)))</f>
        <v>103740377267</v>
      </c>
      <c r="I2641" s="26"/>
      <c r="J2641" s="26"/>
      <c r="K2641" s="26"/>
      <c r="L2641" s="26"/>
      <c r="M2641" s="26"/>
      <c r="N2641" s="26"/>
      <c r="O2641" s="26"/>
      <c r="P2641" s="26"/>
      <c r="Q2641" s="26"/>
      <c r="R2641" s="26"/>
      <c r="S2641" s="26"/>
      <c r="T2641" s="26"/>
      <c r="U2641" s="26"/>
      <c r="V2641" s="26"/>
      <c r="W2641" s="26"/>
      <c r="X2641" s="26"/>
      <c r="Y2641" s="26"/>
      <c r="Z2641" s="26"/>
    </row>
    <row r="2642" ht="13.5" customHeight="1">
      <c r="A2642" s="26" t="s">
        <v>820</v>
      </c>
      <c r="B2642" s="26">
        <f t="shared" si="51"/>
        <v>16</v>
      </c>
      <c r="C2642" s="26">
        <f t="shared" si="52"/>
        <v>15</v>
      </c>
      <c r="D2642" s="26"/>
      <c r="E2642" s="26">
        <f>plan_id</f>
        <v>510</v>
      </c>
      <c r="F2642" s="26">
        <f t="shared" si="1"/>
        <v>2014</v>
      </c>
      <c r="G2642" s="26">
        <f>VLOOKUP(INDIRECT(CHAR(39)&amp;$A2642&amp;CHAR(39)&amp;"!r2c"&amp;$C2642,0),variables,2,0)</f>
        <v>10991</v>
      </c>
      <c r="H2642" s="29">
        <f t="array" ref="H2642">IF(AND(G2642&gt;=10861,G2642&lt;=10863),TEXT(INDIRECT(CHAR(39)&amp;$A2642&amp;CHAR(39)&amp;"!r"&amp;$B2642&amp;"c"&amp;$C2642,0),"dd-mmm-yyyy"),(INDIRECT(CHAR(39)&amp;$A2642&amp;CHAR(39)&amp;"!r"&amp;$B2642&amp;"c"&amp;$C2642,0)))</f>
        <v>61589612006</v>
      </c>
      <c r="I2642" s="26"/>
      <c r="J2642" s="26"/>
      <c r="K2642" s="26"/>
      <c r="L2642" s="26"/>
      <c r="M2642" s="26"/>
      <c r="N2642" s="26"/>
      <c r="O2642" s="26"/>
      <c r="P2642" s="26"/>
      <c r="Q2642" s="26"/>
      <c r="R2642" s="26"/>
      <c r="S2642" s="26"/>
      <c r="T2642" s="26"/>
      <c r="U2642" s="26"/>
      <c r="V2642" s="26"/>
      <c r="W2642" s="26"/>
      <c r="X2642" s="26"/>
      <c r="Y2642" s="26"/>
      <c r="Z2642" s="26"/>
    </row>
    <row r="2643" ht="13.5" customHeight="1">
      <c r="A2643" s="26" t="s">
        <v>820</v>
      </c>
      <c r="B2643" s="26">
        <f t="shared" si="51"/>
        <v>16</v>
      </c>
      <c r="C2643" s="26">
        <f t="shared" si="52"/>
        <v>16</v>
      </c>
      <c r="D2643" s="26"/>
      <c r="E2643" s="26">
        <f>plan_id</f>
        <v>510</v>
      </c>
      <c r="F2643" s="26">
        <f t="shared" si="1"/>
        <v>2014</v>
      </c>
      <c r="G2643" s="26">
        <f>VLOOKUP(INDIRECT(CHAR(39)&amp;$A2643&amp;CHAR(39)&amp;"!r2c"&amp;$C2643,0),variables,2,0)</f>
        <v>10992</v>
      </c>
      <c r="H2643" s="31">
        <f t="array" ref="H2643">IF(AND(G2643&gt;=10861,G2643&lt;=10863),TEXT(INDIRECT(CHAR(39)&amp;$A2643&amp;CHAR(39)&amp;"!r"&amp;$B2643&amp;"c"&amp;$C2643,0),"dd-mmm-yyyy"),(INDIRECT(CHAR(39)&amp;$A2643&amp;CHAR(39)&amp;"!r"&amp;$B2643&amp;"c"&amp;$C2643,0)))</f>
        <v>0.406</v>
      </c>
      <c r="I2643" s="26"/>
      <c r="J2643" s="26"/>
      <c r="K2643" s="26"/>
      <c r="L2643" s="26"/>
      <c r="M2643" s="26"/>
      <c r="N2643" s="26"/>
      <c r="O2643" s="26"/>
      <c r="P2643" s="26"/>
      <c r="Q2643" s="26"/>
      <c r="R2643" s="26"/>
      <c r="S2643" s="26"/>
      <c r="T2643" s="26"/>
      <c r="U2643" s="26"/>
      <c r="V2643" s="26"/>
      <c r="W2643" s="26"/>
      <c r="X2643" s="26"/>
      <c r="Y2643" s="26"/>
      <c r="Z2643" s="26"/>
    </row>
    <row r="2644" ht="13.5" customHeight="1">
      <c r="A2644" s="26" t="s">
        <v>820</v>
      </c>
      <c r="B2644" s="26">
        <f t="shared" si="51"/>
        <v>16</v>
      </c>
      <c r="C2644" s="26">
        <f t="shared" si="52"/>
        <v>17</v>
      </c>
      <c r="D2644" s="26"/>
      <c r="E2644" s="26">
        <f>plan_id</f>
        <v>510</v>
      </c>
      <c r="F2644" s="26">
        <f t="shared" si="1"/>
        <v>2014</v>
      </c>
      <c r="G2644" s="26">
        <f>VLOOKUP(INDIRECT(CHAR(39)&amp;$A2644&amp;CHAR(39)&amp;"!r2c"&amp;$C2644,0),variables,2,0)</f>
        <v>10993</v>
      </c>
      <c r="H2644" s="29">
        <f t="array" ref="H2644">IF(AND(G2644&gt;=10861,G2644&lt;=10863),TEXT(INDIRECT(CHAR(39)&amp;$A2644&amp;CHAR(39)&amp;"!r"&amp;$B2644&amp;"c"&amp;$C2644,0),"dd-mmm-yyyy"),(INDIRECT(CHAR(39)&amp;$A2644&amp;CHAR(39)&amp;"!r"&amp;$B2644&amp;"c"&amp;$C2644,0)))</f>
        <v>9512810000</v>
      </c>
      <c r="I2644" s="26"/>
      <c r="J2644" s="26"/>
      <c r="K2644" s="26"/>
      <c r="L2644" s="26"/>
      <c r="M2644" s="26"/>
      <c r="N2644" s="26"/>
      <c r="O2644" s="26"/>
      <c r="P2644" s="26"/>
      <c r="Q2644" s="26"/>
      <c r="R2644" s="26"/>
      <c r="S2644" s="26"/>
      <c r="T2644" s="26"/>
      <c r="U2644" s="26"/>
      <c r="V2644" s="26"/>
      <c r="W2644" s="26"/>
      <c r="X2644" s="26"/>
      <c r="Y2644" s="26"/>
      <c r="Z2644" s="26"/>
    </row>
    <row r="2645" ht="13.5" customHeight="1">
      <c r="A2645" s="26" t="s">
        <v>820</v>
      </c>
      <c r="B2645" s="26">
        <f t="shared" si="51"/>
        <v>16</v>
      </c>
      <c r="C2645" s="26">
        <f t="shared" si="52"/>
        <v>18</v>
      </c>
      <c r="D2645" s="26"/>
      <c r="E2645" s="26">
        <f>plan_id</f>
        <v>510</v>
      </c>
      <c r="F2645" s="26">
        <f t="shared" si="1"/>
        <v>2014</v>
      </c>
      <c r="G2645" s="26">
        <f>VLOOKUP(INDIRECT(CHAR(39)&amp;$A2645&amp;CHAR(39)&amp;"!r2c"&amp;$C2645,0),variables,2,0)</f>
        <v>11005</v>
      </c>
      <c r="H2645" s="31">
        <f t="array" ref="H2645">IF(AND(G2645&gt;=10861,G2645&lt;=10863),TEXT(INDIRECT(CHAR(39)&amp;$A2645&amp;CHAR(39)&amp;"!r"&amp;$B2645&amp;"c"&amp;$C2645,0),"dd-mmm-yyyy"),(INDIRECT(CHAR(39)&amp;$A2645&amp;CHAR(39)&amp;"!r"&amp;$B2645&amp;"c"&amp;$C2645,0)))</f>
        <v>0.4301544969</v>
      </c>
      <c r="I2645" s="26"/>
      <c r="J2645" s="26"/>
      <c r="K2645" s="26"/>
      <c r="L2645" s="26"/>
      <c r="M2645" s="26"/>
      <c r="N2645" s="26"/>
      <c r="O2645" s="26"/>
      <c r="P2645" s="26"/>
      <c r="Q2645" s="26"/>
      <c r="R2645" s="26"/>
      <c r="S2645" s="26"/>
      <c r="T2645" s="26"/>
      <c r="U2645" s="26"/>
      <c r="V2645" s="26"/>
      <c r="W2645" s="26"/>
      <c r="X2645" s="26"/>
      <c r="Y2645" s="26"/>
      <c r="Z2645" s="26"/>
    </row>
    <row r="2646" ht="13.5" customHeight="1">
      <c r="A2646" s="26" t="s">
        <v>820</v>
      </c>
      <c r="B2646" s="26">
        <f t="shared" si="51"/>
        <v>16</v>
      </c>
      <c r="C2646" s="26">
        <f t="shared" si="52"/>
        <v>19</v>
      </c>
      <c r="D2646" s="26"/>
      <c r="E2646" s="26">
        <f>plan_id</f>
        <v>510</v>
      </c>
      <c r="F2646" s="26">
        <f t="shared" si="1"/>
        <v>2014</v>
      </c>
      <c r="G2646" s="26">
        <f>VLOOKUP(INDIRECT(CHAR(39)&amp;$A2646&amp;CHAR(39)&amp;"!r2c"&amp;$C2646,0),variables,2,0)</f>
        <v>10988</v>
      </c>
      <c r="H2646" s="28" t="str">
        <f t="array" ref="H2646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26"/>
      <c r="J2646" s="26"/>
      <c r="K2646" s="26"/>
      <c r="L2646" s="26"/>
      <c r="M2646" s="26"/>
      <c r="N2646" s="26"/>
      <c r="O2646" s="26"/>
      <c r="P2646" s="26"/>
      <c r="Q2646" s="26"/>
      <c r="R2646" s="26"/>
      <c r="S2646" s="26"/>
      <c r="T2646" s="26"/>
      <c r="U2646" s="26"/>
      <c r="V2646" s="26"/>
      <c r="W2646" s="26"/>
      <c r="X2646" s="26"/>
      <c r="Y2646" s="26"/>
      <c r="Z2646" s="26"/>
    </row>
    <row r="2647" ht="13.5" customHeight="1">
      <c r="A2647" s="26" t="s">
        <v>820</v>
      </c>
      <c r="B2647" s="26">
        <f t="shared" si="51"/>
        <v>16</v>
      </c>
      <c r="C2647" s="26">
        <f t="shared" si="52"/>
        <v>20</v>
      </c>
      <c r="D2647" s="26"/>
      <c r="E2647" s="26">
        <f>plan_id</f>
        <v>510</v>
      </c>
      <c r="F2647" s="26">
        <f t="shared" si="1"/>
        <v>2014</v>
      </c>
      <c r="G2647" s="26">
        <f>VLOOKUP(INDIRECT(CHAR(39)&amp;$A2647&amp;CHAR(39)&amp;"!r2c"&amp;$C2647,0),variables,2,0)</f>
        <v>10996</v>
      </c>
      <c r="H2647" s="29">
        <f t="array" ref="H2647">IF(AND(G2647&gt;=10861,G2647&lt;=10863),TEXT(INDIRECT(CHAR(39)&amp;$A2647&amp;CHAR(39)&amp;"!r"&amp;$B2647&amp;"c"&amp;$C2647,0),"dd-mmm-yyyy"),(INDIRECT(CHAR(39)&amp;$A2647&amp;CHAR(39)&amp;"!r"&amp;$B2647&amp;"c"&amp;$C2647,0)))</f>
        <v>45824382514</v>
      </c>
      <c r="I2647" s="26"/>
      <c r="J2647" s="26"/>
      <c r="K2647" s="26"/>
      <c r="L2647" s="26"/>
      <c r="M2647" s="26"/>
      <c r="N2647" s="26"/>
      <c r="O2647" s="26"/>
      <c r="P2647" s="26"/>
      <c r="Q2647" s="26"/>
      <c r="R2647" s="26"/>
      <c r="S2647" s="26"/>
      <c r="T2647" s="26"/>
      <c r="U2647" s="26"/>
      <c r="V2647" s="26"/>
      <c r="W2647" s="26"/>
      <c r="X2647" s="26"/>
      <c r="Y2647" s="26"/>
      <c r="Z2647" s="26"/>
    </row>
    <row r="2648" ht="13.5" customHeight="1">
      <c r="A2648" s="26" t="s">
        <v>820</v>
      </c>
      <c r="B2648" s="26">
        <f t="shared" si="51"/>
        <v>16</v>
      </c>
      <c r="C2648" s="26">
        <f t="shared" si="52"/>
        <v>21</v>
      </c>
      <c r="D2648" s="26"/>
      <c r="E2648" s="26">
        <f>plan_id</f>
        <v>510</v>
      </c>
      <c r="F2648" s="26">
        <f t="shared" si="1"/>
        <v>2014</v>
      </c>
      <c r="G2648" s="26">
        <f>VLOOKUP(INDIRECT(CHAR(39)&amp;$A2648&amp;CHAR(39)&amp;"!r2c"&amp;$C2648,0),variables,2,0)</f>
        <v>10997</v>
      </c>
      <c r="H2648" s="31">
        <f t="array" ref="H2648">IF(AND(G2648&gt;=10861,G2648&lt;=10863),TEXT(INDIRECT(CHAR(39)&amp;$A2648&amp;CHAR(39)&amp;"!r"&amp;$B2648&amp;"c"&amp;$C2648,0),"dd-mmm-yyyy"),(INDIRECT(CHAR(39)&amp;$A2648&amp;CHAR(39)&amp;"!r"&amp;$B2648&amp;"c"&amp;$C2648,0)))</f>
        <v>0.4417217647</v>
      </c>
      <c r="I2648" s="26"/>
      <c r="J2648" s="26"/>
      <c r="K2648" s="26"/>
      <c r="L2648" s="26"/>
      <c r="M2648" s="26"/>
      <c r="N2648" s="26"/>
      <c r="O2648" s="26"/>
      <c r="P2648" s="26"/>
      <c r="Q2648" s="26"/>
      <c r="R2648" s="26"/>
      <c r="S2648" s="26"/>
      <c r="T2648" s="26"/>
      <c r="U2648" s="26"/>
      <c r="V2648" s="26"/>
      <c r="W2648" s="26"/>
      <c r="X2648" s="26"/>
      <c r="Y2648" s="26"/>
      <c r="Z2648" s="26"/>
    </row>
    <row r="2649" ht="13.5" customHeight="1">
      <c r="A2649" s="26" t="s">
        <v>820</v>
      </c>
      <c r="B2649" s="26">
        <f t="shared" si="51"/>
        <v>16</v>
      </c>
      <c r="C2649" s="26">
        <f t="shared" si="52"/>
        <v>22</v>
      </c>
      <c r="D2649" s="26"/>
      <c r="E2649" s="26">
        <f>plan_id</f>
        <v>510</v>
      </c>
      <c r="F2649" s="26">
        <f t="shared" si="1"/>
        <v>2014</v>
      </c>
      <c r="G2649" s="26">
        <f>VLOOKUP(INDIRECT(CHAR(39)&amp;$A2649&amp;CHAR(39)&amp;"!r2c"&amp;$C2649,0),variables,2,0)</f>
        <v>10980</v>
      </c>
      <c r="H2649" s="31" t="str">
        <f t="array" ref="H2649">IF(AND(G2649&gt;=10861,G2649&lt;=10863),TEXT(INDIRECT(CHAR(39)&amp;$A2649&amp;CHAR(39)&amp;"!r"&amp;$B2649&amp;"c"&amp;$C2649,0),"dd-mmm-yyyy"),(INDIRECT(CHAR(39)&amp;$A2649&amp;CHAR(39)&amp;"!r"&amp;$B2649&amp;"c"&amp;$C2649,0)))</f>
        <v/>
      </c>
      <c r="I2649" s="26"/>
      <c r="J2649" s="26"/>
      <c r="K2649" s="26"/>
      <c r="L2649" s="26"/>
      <c r="M2649" s="26"/>
      <c r="N2649" s="26"/>
      <c r="O2649" s="26"/>
      <c r="P2649" s="26"/>
      <c r="Q2649" s="26"/>
      <c r="R2649" s="26"/>
      <c r="S2649" s="26"/>
      <c r="T2649" s="26"/>
      <c r="U2649" s="26"/>
      <c r="V2649" s="26"/>
      <c r="W2649" s="26"/>
      <c r="X2649" s="26"/>
      <c r="Y2649" s="26"/>
      <c r="Z2649" s="26"/>
    </row>
    <row r="2650" ht="13.5" customHeight="1">
      <c r="A2650" s="26" t="s">
        <v>820</v>
      </c>
      <c r="B2650" s="26">
        <f t="shared" si="51"/>
        <v>16</v>
      </c>
      <c r="C2650" s="26">
        <f t="shared" si="52"/>
        <v>23</v>
      </c>
      <c r="D2650" s="26"/>
      <c r="E2650" s="26">
        <f>plan_id</f>
        <v>510</v>
      </c>
      <c r="F2650" s="26">
        <f t="shared" si="1"/>
        <v>2014</v>
      </c>
      <c r="G2650" s="26">
        <f>VLOOKUP(INDIRECT(CHAR(39)&amp;$A2650&amp;CHAR(39)&amp;"!r2c"&amp;$C2650,0),variables,2,0)</f>
        <v>10981</v>
      </c>
      <c r="H2650" s="31" t="str">
        <f t="array" ref="H2650">IF(AND(G2650&gt;=10861,G2650&lt;=10863),TEXT(INDIRECT(CHAR(39)&amp;$A2650&amp;CHAR(39)&amp;"!r"&amp;$B2650&amp;"c"&amp;$C2650,0),"dd-mmm-yyyy"),(INDIRECT(CHAR(39)&amp;$A2650&amp;CHAR(39)&amp;"!r"&amp;$B2650&amp;"c"&amp;$C2650,0)))</f>
        <v/>
      </c>
      <c r="I2650" s="26"/>
      <c r="J2650" s="26"/>
      <c r="K2650" s="26"/>
      <c r="L2650" s="26"/>
      <c r="M2650" s="26"/>
      <c r="N2650" s="26"/>
      <c r="O2650" s="26"/>
      <c r="P2650" s="26"/>
      <c r="Q2650" s="26"/>
      <c r="R2650" s="26"/>
      <c r="S2650" s="26"/>
      <c r="T2650" s="26"/>
      <c r="U2650" s="26"/>
      <c r="V2650" s="26"/>
      <c r="W2650" s="26"/>
      <c r="X2650" s="26"/>
      <c r="Y2650" s="26"/>
      <c r="Z2650" s="26"/>
    </row>
    <row r="2651" ht="13.5" customHeight="1">
      <c r="A2651" s="26" t="s">
        <v>820</v>
      </c>
      <c r="B2651" s="26">
        <f t="shared" si="51"/>
        <v>16</v>
      </c>
      <c r="C2651" s="26">
        <f t="shared" si="52"/>
        <v>24</v>
      </c>
      <c r="D2651" s="26"/>
      <c r="E2651" s="26">
        <f>plan_id</f>
        <v>510</v>
      </c>
      <c r="F2651" s="26">
        <f t="shared" si="1"/>
        <v>2014</v>
      </c>
      <c r="G2651" s="26">
        <f>VLOOKUP(INDIRECT(CHAR(39)&amp;$A2651&amp;CHAR(39)&amp;"!r2c"&amp;$C2651,0),variables,2,0)</f>
        <v>10998</v>
      </c>
      <c r="H2651" s="29">
        <f t="array" ref="H2651">IF(AND(G2651&gt;=10861,G2651&lt;=10863),TEXT(INDIRECT(CHAR(39)&amp;$A2651&amp;CHAR(39)&amp;"!r"&amp;$B2651&amp;"c"&amp;$C2651,0),"dd-mmm-yyyy"),(INDIRECT(CHAR(39)&amp;$A2651&amp;CHAR(39)&amp;"!r"&amp;$B2651&amp;"c"&amp;$C2651,0)))</f>
        <v>5857814718</v>
      </c>
      <c r="I2651" s="26"/>
      <c r="J2651" s="26"/>
      <c r="K2651" s="26"/>
      <c r="L2651" s="26"/>
      <c r="M2651" s="26"/>
      <c r="N2651" s="26"/>
      <c r="O2651" s="26"/>
      <c r="P2651" s="26"/>
      <c r="Q2651" s="26"/>
      <c r="R2651" s="26"/>
      <c r="S2651" s="26"/>
      <c r="T2651" s="26"/>
      <c r="U2651" s="26"/>
      <c r="V2651" s="26"/>
      <c r="W2651" s="26"/>
      <c r="X2651" s="26"/>
      <c r="Y2651" s="26"/>
      <c r="Z2651" s="26"/>
    </row>
    <row r="2652" ht="13.5" customHeight="1">
      <c r="A2652" s="26" t="s">
        <v>820</v>
      </c>
      <c r="B2652" s="26">
        <f t="shared" si="51"/>
        <v>16</v>
      </c>
      <c r="C2652" s="26">
        <f t="shared" si="52"/>
        <v>25</v>
      </c>
      <c r="D2652" s="26"/>
      <c r="E2652" s="26">
        <f>plan_id</f>
        <v>510</v>
      </c>
      <c r="F2652" s="26">
        <f t="shared" si="1"/>
        <v>2014</v>
      </c>
      <c r="G2652" s="26">
        <f>VLOOKUP(INDIRECT(CHAR(39)&amp;$A2652&amp;CHAR(39)&amp;"!r2c"&amp;$C2652,0),variables,2,0)</f>
        <v>10999</v>
      </c>
      <c r="H2652" s="29">
        <f t="array" ref="H2652">IF(AND(G2652&gt;=10861,G2652&lt;=10863),TEXT(INDIRECT(CHAR(39)&amp;$A2652&amp;CHAR(39)&amp;"!r"&amp;$B2652&amp;"c"&amp;$C2652,0),"dd-mmm-yyyy"),(INDIRECT(CHAR(39)&amp;$A2652&amp;CHAR(39)&amp;"!r"&amp;$B2652&amp;"c"&amp;$C2652,0)))</f>
        <v>5225206828</v>
      </c>
      <c r="I2652" s="26"/>
      <c r="J2652" s="26"/>
      <c r="K2652" s="26"/>
      <c r="L2652" s="26"/>
      <c r="M2652" s="26"/>
      <c r="N2652" s="26"/>
      <c r="O2652" s="26"/>
      <c r="P2652" s="26"/>
      <c r="Q2652" s="26"/>
      <c r="R2652" s="26"/>
      <c r="S2652" s="26"/>
      <c r="T2652" s="26"/>
      <c r="U2652" s="26"/>
      <c r="V2652" s="26"/>
      <c r="W2652" s="26"/>
      <c r="X2652" s="26"/>
      <c r="Y2652" s="26"/>
      <c r="Z2652" s="26"/>
    </row>
    <row r="2653" ht="13.5" customHeight="1">
      <c r="A2653" s="26" t="s">
        <v>820</v>
      </c>
      <c r="B2653" s="26">
        <f t="shared" si="51"/>
        <v>16</v>
      </c>
      <c r="C2653" s="26">
        <f t="shared" si="52"/>
        <v>26</v>
      </c>
      <c r="D2653" s="26"/>
      <c r="E2653" s="26">
        <f>plan_id</f>
        <v>510</v>
      </c>
      <c r="F2653" s="26">
        <f t="shared" si="1"/>
        <v>2014</v>
      </c>
      <c r="G2653" s="26">
        <f>VLOOKUP(INDIRECT(CHAR(39)&amp;$A2653&amp;CHAR(39)&amp;"!r2c"&amp;$C2653,0),variables,2,0)</f>
        <v>11000</v>
      </c>
      <c r="H2653" s="29">
        <f t="array" ref="H2653">IF(AND(G2653&gt;=10861,G2653&lt;=10863),TEXT(INDIRECT(CHAR(39)&amp;$A2653&amp;CHAR(39)&amp;"!r"&amp;$B2653&amp;"c"&amp;$C2653,0),"dd-mmm-yyyy"),(INDIRECT(CHAR(39)&amp;$A2653&amp;CHAR(39)&amp;"!r"&amp;$B2653&amp;"c"&amp;$C2653,0)))</f>
        <v>95456151</v>
      </c>
      <c r="I2653" s="26"/>
      <c r="J2653" s="26"/>
      <c r="K2653" s="26"/>
      <c r="L2653" s="26"/>
      <c r="M2653" s="26"/>
      <c r="N2653" s="26"/>
      <c r="O2653" s="26"/>
      <c r="P2653" s="26"/>
      <c r="Q2653" s="26"/>
      <c r="R2653" s="26"/>
      <c r="S2653" s="26"/>
      <c r="T2653" s="26"/>
      <c r="U2653" s="26"/>
      <c r="V2653" s="26"/>
      <c r="W2653" s="26"/>
      <c r="X2653" s="26"/>
      <c r="Y2653" s="26"/>
      <c r="Z2653" s="26"/>
    </row>
    <row r="2654" ht="13.5" customHeight="1">
      <c r="A2654" s="26" t="s">
        <v>820</v>
      </c>
      <c r="B2654" s="26">
        <f t="shared" si="51"/>
        <v>16</v>
      </c>
      <c r="C2654" s="26">
        <f t="shared" si="52"/>
        <v>27</v>
      </c>
      <c r="D2654" s="26"/>
      <c r="E2654" s="26">
        <f>plan_id</f>
        <v>510</v>
      </c>
      <c r="F2654" s="26">
        <f t="shared" si="1"/>
        <v>2014</v>
      </c>
      <c r="G2654" s="26">
        <f>VLOOKUP(INDIRECT(CHAR(39)&amp;$A2654&amp;CHAR(39)&amp;"!r2c"&amp;$C2654,0),variables,2,0)</f>
        <v>11001</v>
      </c>
      <c r="H2654" s="29">
        <f t="array" ref="H2654">IF(AND(G2654&gt;=10861,G2654&lt;=10863),TEXT(INDIRECT(CHAR(39)&amp;$A2654&amp;CHAR(39)&amp;"!r"&amp;$B2654&amp;"c"&amp;$C2654,0),"dd-mmm-yyyy"),(INDIRECT(CHAR(39)&amp;$A2654&amp;CHAR(39)&amp;"!r"&amp;$B2654&amp;"c"&amp;$C2654,0)))</f>
        <v>21218069</v>
      </c>
      <c r="I2654" s="26"/>
      <c r="J2654" s="26"/>
      <c r="K2654" s="26"/>
      <c r="L2654" s="26"/>
      <c r="M2654" s="26"/>
      <c r="N2654" s="26"/>
      <c r="O2654" s="26"/>
      <c r="P2654" s="26"/>
      <c r="Q2654" s="26"/>
      <c r="R2654" s="26"/>
      <c r="S2654" s="26"/>
      <c r="T2654" s="26"/>
      <c r="U2654" s="26"/>
      <c r="V2654" s="26"/>
      <c r="W2654" s="26"/>
      <c r="X2654" s="26"/>
      <c r="Y2654" s="26"/>
      <c r="Z2654" s="26"/>
    </row>
    <row r="2655" ht="13.5" customHeight="1">
      <c r="A2655" s="26" t="s">
        <v>820</v>
      </c>
      <c r="B2655" s="26">
        <f t="shared" si="51"/>
        <v>16</v>
      </c>
      <c r="C2655" s="26">
        <f t="shared" si="52"/>
        <v>28</v>
      </c>
      <c r="D2655" s="26"/>
      <c r="E2655" s="26">
        <f>plan_id</f>
        <v>510</v>
      </c>
      <c r="F2655" s="26">
        <f t="shared" si="1"/>
        <v>2014</v>
      </c>
      <c r="G2655" s="26">
        <f>VLOOKUP(INDIRECT(CHAR(39)&amp;$A2655&amp;CHAR(39)&amp;"!r2c"&amp;$C2655,0),variables,2,0)</f>
        <v>11002</v>
      </c>
      <c r="H2655" s="29" t="str">
        <f t="array" ref="H2655">IF(AND(G2655&gt;=10861,G2655&lt;=10863),TEXT(INDIRECT(CHAR(39)&amp;$A2655&amp;CHAR(39)&amp;"!r"&amp;$B2655&amp;"c"&amp;$C2655,0),"dd-mmm-yyyy"),(INDIRECT(CHAR(39)&amp;$A2655&amp;CHAR(39)&amp;"!r"&amp;$B2655&amp;"c"&amp;$C2655,0)))</f>
        <v/>
      </c>
      <c r="I2655" s="26"/>
      <c r="J2655" s="26"/>
      <c r="K2655" s="26"/>
      <c r="L2655" s="26"/>
      <c r="M2655" s="26"/>
      <c r="N2655" s="26"/>
      <c r="O2655" s="26"/>
      <c r="P2655" s="26"/>
      <c r="Q2655" s="26"/>
      <c r="R2655" s="26"/>
      <c r="S2655" s="26"/>
      <c r="T2655" s="26"/>
      <c r="U2655" s="26"/>
      <c r="V2655" s="26"/>
      <c r="W2655" s="26"/>
      <c r="X2655" s="26"/>
      <c r="Y2655" s="26"/>
      <c r="Z2655" s="26"/>
    </row>
    <row r="2656" ht="13.5" customHeight="1">
      <c r="A2656" s="26" t="s">
        <v>820</v>
      </c>
      <c r="B2656" s="26">
        <f t="shared" si="51"/>
        <v>16</v>
      </c>
      <c r="C2656" s="26">
        <f t="shared" si="52"/>
        <v>29</v>
      </c>
      <c r="D2656" s="26"/>
      <c r="E2656" s="26">
        <f>plan_id</f>
        <v>510</v>
      </c>
      <c r="F2656" s="26">
        <f t="shared" si="1"/>
        <v>2014</v>
      </c>
      <c r="G2656" s="26">
        <f>VLOOKUP(INDIRECT(CHAR(39)&amp;$A2656&amp;CHAR(39)&amp;"!r2c"&amp;$C2656,0),variables,2,0)</f>
        <v>11003</v>
      </c>
      <c r="H2656" s="29">
        <f t="array" ref="H2656">IF(AND(G2656&gt;=10861,G2656&lt;=10863),TEXT(INDIRECT(CHAR(39)&amp;$A2656&amp;CHAR(39)&amp;"!r"&amp;$B2656&amp;"c"&amp;$C2656,0),"dd-mmm-yyyy"),(INDIRECT(CHAR(39)&amp;$A2656&amp;CHAR(39)&amp;"!r"&amp;$B2656&amp;"c"&amp;$C2656,0)))</f>
        <v>5341881048</v>
      </c>
      <c r="I2656" s="26"/>
      <c r="J2656" s="26"/>
      <c r="K2656" s="26"/>
      <c r="L2656" s="26"/>
      <c r="M2656" s="26"/>
      <c r="N2656" s="26"/>
      <c r="O2656" s="26"/>
      <c r="P2656" s="26"/>
      <c r="Q2656" s="26"/>
      <c r="R2656" s="26"/>
      <c r="S2656" s="26"/>
      <c r="T2656" s="26"/>
      <c r="U2656" s="26"/>
      <c r="V2656" s="26"/>
      <c r="W2656" s="26"/>
      <c r="X2656" s="26"/>
      <c r="Y2656" s="26"/>
      <c r="Z2656" s="26"/>
    </row>
    <row r="2657" ht="13.5" customHeight="1">
      <c r="A2657" s="26" t="s">
        <v>820</v>
      </c>
      <c r="B2657" s="26">
        <f t="shared" si="51"/>
        <v>17</v>
      </c>
      <c r="C2657" s="26">
        <f t="shared" si="52"/>
        <v>3</v>
      </c>
      <c r="D2657" s="26"/>
      <c r="E2657" s="26">
        <f>plan_id</f>
        <v>510</v>
      </c>
      <c r="F2657" s="26">
        <f t="shared" si="1"/>
        <v>2015</v>
      </c>
      <c r="G2657" s="26">
        <f>VLOOKUP(INDIRECT(CHAR(39)&amp;$A2657&amp;CHAR(39)&amp;"!r2c"&amp;$C2657,0),variables,2,0)</f>
        <v>10982</v>
      </c>
      <c r="H2657" s="28" t="str">
        <f t="array" ref="H2657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26"/>
      <c r="J2657" s="26"/>
      <c r="K2657" s="26"/>
      <c r="L2657" s="26"/>
      <c r="M2657" s="26"/>
      <c r="N2657" s="26"/>
      <c r="O2657" s="26"/>
      <c r="P2657" s="26"/>
      <c r="Q2657" s="26"/>
      <c r="R2657" s="26"/>
      <c r="S2657" s="26"/>
      <c r="T2657" s="26"/>
      <c r="U2657" s="26"/>
      <c r="V2657" s="26"/>
      <c r="W2657" s="26"/>
      <c r="X2657" s="26"/>
      <c r="Y2657" s="26"/>
      <c r="Z2657" s="26"/>
    </row>
    <row r="2658" ht="13.5" customHeight="1">
      <c r="A2658" s="26" t="s">
        <v>820</v>
      </c>
      <c r="B2658" s="26">
        <f t="shared" si="51"/>
        <v>17</v>
      </c>
      <c r="C2658" s="26">
        <f t="shared" si="52"/>
        <v>4</v>
      </c>
      <c r="D2658" s="26"/>
      <c r="E2658" s="26">
        <f>plan_id</f>
        <v>510</v>
      </c>
      <c r="F2658" s="26">
        <f t="shared" si="1"/>
        <v>2015</v>
      </c>
      <c r="G2658" s="26">
        <f>VLOOKUP(INDIRECT(CHAR(39)&amp;$A2658&amp;CHAR(39)&amp;"!r2c"&amp;$C2658,0),variables,2,0)</f>
        <v>10984</v>
      </c>
      <c r="H2658" s="28" t="str">
        <f t="array" ref="H2658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26"/>
      <c r="J2658" s="26"/>
      <c r="K2658" s="26"/>
      <c r="L2658" s="26"/>
      <c r="M2658" s="26"/>
      <c r="N2658" s="26"/>
      <c r="O2658" s="26"/>
      <c r="P2658" s="26"/>
      <c r="Q2658" s="26"/>
      <c r="R2658" s="26"/>
      <c r="S2658" s="26"/>
      <c r="T2658" s="26"/>
      <c r="U2658" s="26"/>
      <c r="V2658" s="26"/>
      <c r="W2658" s="26"/>
      <c r="X2658" s="26"/>
      <c r="Y2658" s="26"/>
      <c r="Z2658" s="26"/>
    </row>
    <row r="2659" ht="13.5" customHeight="1">
      <c r="A2659" s="26" t="s">
        <v>820</v>
      </c>
      <c r="B2659" s="26">
        <f t="shared" si="51"/>
        <v>17</v>
      </c>
      <c r="C2659" s="26">
        <f t="shared" si="52"/>
        <v>5</v>
      </c>
      <c r="D2659" s="26"/>
      <c r="E2659" s="26">
        <f>plan_id</f>
        <v>510</v>
      </c>
      <c r="F2659" s="26">
        <f t="shared" si="1"/>
        <v>2015</v>
      </c>
      <c r="G2659" s="26">
        <f>VLOOKUP(INDIRECT(CHAR(39)&amp;$A2659&amp;CHAR(39)&amp;"!r2c"&amp;$C2659,0),variables,2,0)</f>
        <v>10985</v>
      </c>
      <c r="H2659" s="28" t="str">
        <f t="array" ref="H2659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26"/>
      <c r="J2659" s="26"/>
      <c r="K2659" s="26"/>
      <c r="L2659" s="26"/>
      <c r="M2659" s="26"/>
      <c r="N2659" s="26"/>
      <c r="O2659" s="26"/>
      <c r="P2659" s="26"/>
      <c r="Q2659" s="26"/>
      <c r="R2659" s="26"/>
      <c r="S2659" s="26"/>
      <c r="T2659" s="26"/>
      <c r="U2659" s="26"/>
      <c r="V2659" s="26"/>
      <c r="W2659" s="26"/>
      <c r="X2659" s="26"/>
      <c r="Y2659" s="26"/>
      <c r="Z2659" s="26"/>
    </row>
    <row r="2660" ht="13.5" customHeight="1">
      <c r="A2660" s="26" t="s">
        <v>820</v>
      </c>
      <c r="B2660" s="26">
        <f t="shared" si="51"/>
        <v>17</v>
      </c>
      <c r="C2660" s="26">
        <f t="shared" si="52"/>
        <v>6</v>
      </c>
      <c r="D2660" s="26"/>
      <c r="E2660" s="26">
        <f>plan_id</f>
        <v>510</v>
      </c>
      <c r="F2660" s="26">
        <f t="shared" si="1"/>
        <v>2015</v>
      </c>
      <c r="G2660" s="26">
        <f>VLOOKUP(INDIRECT(CHAR(39)&amp;$A2660&amp;CHAR(39)&amp;"!r2c"&amp;$C2660,0),variables,2,0)</f>
        <v>10986</v>
      </c>
      <c r="H2660" s="28" t="str">
        <f t="array" ref="H2660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26"/>
      <c r="J2660" s="26"/>
      <c r="K2660" s="26"/>
      <c r="L2660" s="26"/>
      <c r="M2660" s="26"/>
      <c r="N2660" s="26"/>
      <c r="O2660" s="26"/>
      <c r="P2660" s="26"/>
      <c r="Q2660" s="26"/>
      <c r="R2660" s="26"/>
      <c r="S2660" s="26"/>
      <c r="T2660" s="26"/>
      <c r="U2660" s="26"/>
      <c r="V2660" s="26"/>
      <c r="W2660" s="26"/>
      <c r="X2660" s="26"/>
      <c r="Y2660" s="26"/>
      <c r="Z2660" s="26"/>
    </row>
    <row r="2661" ht="13.5" customHeight="1">
      <c r="A2661" s="26" t="s">
        <v>820</v>
      </c>
      <c r="B2661" s="26">
        <f t="shared" si="51"/>
        <v>17</v>
      </c>
      <c r="C2661" s="26">
        <f t="shared" si="52"/>
        <v>7</v>
      </c>
      <c r="D2661" s="26"/>
      <c r="E2661" s="26">
        <f>plan_id</f>
        <v>510</v>
      </c>
      <c r="F2661" s="26">
        <f t="shared" si="1"/>
        <v>2015</v>
      </c>
      <c r="G2661" s="26">
        <f>VLOOKUP(INDIRECT(CHAR(39)&amp;$A2661&amp;CHAR(39)&amp;"!r2c"&amp;$C2661,0),variables,2,0)</f>
        <v>10974</v>
      </c>
      <c r="H2661" s="28" t="str">
        <f t="array" ref="H2661">IF(AND(G2661&gt;=10861,G2661&lt;=10863),TEXT(INDIRECT(CHAR(39)&amp;$A2661&amp;CHAR(39)&amp;"!r"&amp;$B2661&amp;"c"&amp;$C2661,0),"dd-mmm-yyyy"),(INDIRECT(CHAR(39)&amp;$A2661&amp;CHAR(39)&amp;"!r"&amp;$B2661&amp;"c"&amp;$C2661,0)))</f>
        <v>PUC</v>
      </c>
      <c r="I2661" s="26"/>
      <c r="J2661" s="26"/>
      <c r="K2661" s="26"/>
      <c r="L2661" s="26"/>
      <c r="M2661" s="26"/>
      <c r="N2661" s="26"/>
      <c r="O2661" s="26"/>
      <c r="P2661" s="26"/>
      <c r="Q2661" s="26"/>
      <c r="R2661" s="26"/>
      <c r="S2661" s="26"/>
      <c r="T2661" s="26"/>
      <c r="U2661" s="26"/>
      <c r="V2661" s="26"/>
      <c r="W2661" s="26"/>
      <c r="X2661" s="26"/>
      <c r="Y2661" s="26"/>
      <c r="Z2661" s="26"/>
    </row>
    <row r="2662" ht="13.5" customHeight="1">
      <c r="A2662" s="26" t="s">
        <v>820</v>
      </c>
      <c r="B2662" s="26">
        <f t="shared" si="51"/>
        <v>17</v>
      </c>
      <c r="C2662" s="26">
        <f t="shared" si="52"/>
        <v>8</v>
      </c>
      <c r="D2662" s="26"/>
      <c r="E2662" s="26">
        <f>plan_id</f>
        <v>510</v>
      </c>
      <c r="F2662" s="26">
        <f t="shared" si="1"/>
        <v>2015</v>
      </c>
      <c r="G2662" s="26">
        <f>VLOOKUP(INDIRECT(CHAR(39)&amp;$A2662&amp;CHAR(39)&amp;"!r2c"&amp;$C2662,0),variables,2,0)</f>
        <v>10987</v>
      </c>
      <c r="H2662" s="28" t="str">
        <f t="array" ref="H2662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26"/>
      <c r="J2662" s="26"/>
      <c r="K2662" s="26"/>
      <c r="L2662" s="26"/>
      <c r="M2662" s="26"/>
      <c r="N2662" s="26"/>
      <c r="O2662" s="26"/>
      <c r="P2662" s="26"/>
      <c r="Q2662" s="26"/>
      <c r="R2662" s="26"/>
      <c r="S2662" s="26"/>
      <c r="T2662" s="26"/>
      <c r="U2662" s="26"/>
      <c r="V2662" s="26"/>
      <c r="W2662" s="26"/>
      <c r="X2662" s="26"/>
      <c r="Y2662" s="26"/>
      <c r="Z2662" s="26"/>
    </row>
    <row r="2663" ht="13.5" customHeight="1">
      <c r="A2663" s="26" t="s">
        <v>820</v>
      </c>
      <c r="B2663" s="26">
        <f t="shared" si="51"/>
        <v>17</v>
      </c>
      <c r="C2663" s="26">
        <f t="shared" si="52"/>
        <v>9</v>
      </c>
      <c r="D2663" s="26"/>
      <c r="E2663" s="26">
        <f>plan_id</f>
        <v>510</v>
      </c>
      <c r="F2663" s="26">
        <f t="shared" si="1"/>
        <v>2015</v>
      </c>
      <c r="G2663" s="26">
        <f>VLOOKUP(INDIRECT(CHAR(39)&amp;$A2663&amp;CHAR(39)&amp;"!r2c"&amp;$C2663,0),variables,2,0)</f>
        <v>10885</v>
      </c>
      <c r="H2663" s="29">
        <f t="array" ref="H2663">IF(AND(G2663&gt;=10861,G2663&lt;=10863),TEXT(INDIRECT(CHAR(39)&amp;$A2663&amp;CHAR(39)&amp;"!r"&amp;$B2663&amp;"c"&amp;$C2663,0),"dd-mmm-yyyy"),(INDIRECT(CHAR(39)&amp;$A2663&amp;CHAR(39)&amp;"!r"&amp;$B2663&amp;"c"&amp;$C2663,0)))</f>
        <v>4119526000</v>
      </c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6"/>
      <c r="X2663" s="26"/>
      <c r="Y2663" s="26"/>
      <c r="Z2663" s="26"/>
    </row>
    <row r="2664" ht="13.5" customHeight="1">
      <c r="A2664" s="26" t="s">
        <v>820</v>
      </c>
      <c r="B2664" s="26">
        <f t="shared" si="51"/>
        <v>17</v>
      </c>
      <c r="C2664" s="26">
        <f t="shared" si="52"/>
        <v>10</v>
      </c>
      <c r="D2664" s="26"/>
      <c r="E2664" s="26">
        <f>plan_id</f>
        <v>510</v>
      </c>
      <c r="F2664" s="26">
        <f t="shared" si="1"/>
        <v>2015</v>
      </c>
      <c r="G2664" s="26">
        <f>VLOOKUP(INDIRECT(CHAR(39)&amp;$A2664&amp;CHAR(39)&amp;"!r2c"&amp;$C2664,0),variables,2,0)</f>
        <v>10886</v>
      </c>
      <c r="H2664" s="29">
        <f t="array" ref="H2664">IF(AND(G2664&gt;=10861,G2664&lt;=10863),TEXT(INDIRECT(CHAR(39)&amp;$A2664&amp;CHAR(39)&amp;"!r"&amp;$B2664&amp;"c"&amp;$C2664,0),"dd-mmm-yyyy"),(INDIRECT(CHAR(39)&amp;$A2664&amp;CHAR(39)&amp;"!r"&amp;$B2664&amp;"c"&amp;$C2664,0)))</f>
        <v>3521658000</v>
      </c>
      <c r="I2664" s="26"/>
      <c r="J2664" s="26"/>
      <c r="K2664" s="26"/>
      <c r="L2664" s="26"/>
      <c r="M2664" s="26"/>
      <c r="N2664" s="26"/>
      <c r="O2664" s="26"/>
      <c r="P2664" s="26"/>
      <c r="Q2664" s="26"/>
      <c r="R2664" s="26"/>
      <c r="S2664" s="26"/>
      <c r="T2664" s="26"/>
      <c r="U2664" s="26"/>
      <c r="V2664" s="26"/>
      <c r="W2664" s="26"/>
      <c r="X2664" s="26"/>
      <c r="Y2664" s="26"/>
      <c r="Z2664" s="26"/>
    </row>
    <row r="2665" ht="13.5" customHeight="1">
      <c r="A2665" s="26" t="s">
        <v>820</v>
      </c>
      <c r="B2665" s="26">
        <f t="shared" si="51"/>
        <v>17</v>
      </c>
      <c r="C2665" s="26">
        <f t="shared" si="52"/>
        <v>11</v>
      </c>
      <c r="D2665" s="26"/>
      <c r="E2665" s="26">
        <f>plan_id</f>
        <v>510</v>
      </c>
      <c r="F2665" s="26">
        <f t="shared" si="1"/>
        <v>2015</v>
      </c>
      <c r="G2665" s="26">
        <f>VLOOKUP(INDIRECT(CHAR(39)&amp;$A2665&amp;CHAR(39)&amp;"!r2c"&amp;$C2665,0),variables,2,0)</f>
        <v>10887</v>
      </c>
      <c r="H2665" s="29">
        <f t="array" ref="H2665">IF(AND(G2665&gt;=10861,G2665&lt;=10863),TEXT(INDIRECT(CHAR(39)&amp;$A2665&amp;CHAR(39)&amp;"!r"&amp;$B2665&amp;"c"&amp;$C2665,0),"dd-mmm-yyyy"),(INDIRECT(CHAR(39)&amp;$A2665&amp;CHAR(39)&amp;"!r"&amp;$B2665&amp;"c"&amp;$C2665,0)))</f>
        <v>597868000</v>
      </c>
      <c r="I2665" s="26"/>
      <c r="J2665" s="26"/>
      <c r="K2665" s="26"/>
      <c r="L2665" s="26"/>
      <c r="M2665" s="26"/>
      <c r="N2665" s="26"/>
      <c r="O2665" s="26"/>
      <c r="P2665" s="26"/>
      <c r="Q2665" s="26"/>
      <c r="R2665" s="26"/>
      <c r="S2665" s="26"/>
      <c r="T2665" s="26"/>
      <c r="U2665" s="26"/>
      <c r="V2665" s="26"/>
      <c r="W2665" s="26"/>
      <c r="X2665" s="26"/>
      <c r="Y2665" s="26"/>
      <c r="Z2665" s="26"/>
    </row>
    <row r="2666" ht="13.5" customHeight="1">
      <c r="A2666" s="26" t="s">
        <v>820</v>
      </c>
      <c r="B2666" s="26">
        <f t="shared" si="51"/>
        <v>17</v>
      </c>
      <c r="C2666" s="26">
        <f t="shared" si="52"/>
        <v>12</v>
      </c>
      <c r="D2666" s="26"/>
      <c r="E2666" s="26">
        <f>plan_id</f>
        <v>510</v>
      </c>
      <c r="F2666" s="26">
        <f t="shared" si="1"/>
        <v>2015</v>
      </c>
      <c r="G2666" s="26">
        <f>VLOOKUP(INDIRECT(CHAR(39)&amp;$A2666&amp;CHAR(39)&amp;"!r2c"&amp;$C2666,0),variables,2,0)</f>
        <v>10883</v>
      </c>
      <c r="H2666" s="31">
        <f t="array" ref="H2666">IF(AND(G2666&gt;=10861,G2666&lt;=10863),TEXT(INDIRECT(CHAR(39)&amp;$A2666&amp;CHAR(39)&amp;"!r"&amp;$B2666&amp;"c"&amp;$C2666,0),"dd-mmm-yyyy"),(INDIRECT(CHAR(39)&amp;$A2666&amp;CHAR(39)&amp;"!r"&amp;$B2666&amp;"c"&amp;$C2666,0)))</f>
        <v>0.8548697107</v>
      </c>
      <c r="I2666" s="26"/>
      <c r="J2666" s="26"/>
      <c r="K2666" s="26"/>
      <c r="L2666" s="26"/>
      <c r="M2666" s="26"/>
      <c r="N2666" s="26"/>
      <c r="O2666" s="26"/>
      <c r="P2666" s="26"/>
      <c r="Q2666" s="26"/>
      <c r="R2666" s="26"/>
      <c r="S2666" s="26"/>
      <c r="T2666" s="26"/>
      <c r="U2666" s="26"/>
      <c r="V2666" s="26"/>
      <c r="W2666" s="26"/>
      <c r="X2666" s="26"/>
      <c r="Y2666" s="26"/>
      <c r="Z2666" s="26"/>
    </row>
    <row r="2667" ht="13.5" customHeight="1">
      <c r="A2667" s="26" t="s">
        <v>820</v>
      </c>
      <c r="B2667" s="26">
        <f t="shared" si="51"/>
        <v>17</v>
      </c>
      <c r="C2667" s="26">
        <f t="shared" si="52"/>
        <v>13</v>
      </c>
      <c r="D2667" s="26"/>
      <c r="E2667" s="26">
        <f>plan_id</f>
        <v>510</v>
      </c>
      <c r="F2667" s="26">
        <f t="shared" si="1"/>
        <v>2015</v>
      </c>
      <c r="G2667" s="26">
        <f>VLOOKUP(INDIRECT(CHAR(39)&amp;$A2667&amp;CHAR(39)&amp;"!r2c"&amp;$C2667,0),variables,2,0)</f>
        <v>10989</v>
      </c>
      <c r="H2667" s="29">
        <f t="array" ref="H2667">IF(AND(G2667&gt;=10861,G2667&lt;=10863),TEXT(INDIRECT(CHAR(39)&amp;$A2667&amp;CHAR(39)&amp;"!r"&amp;$B2667&amp;"c"&amp;$C2667,0),"dd-mmm-yyyy"),(INDIRECT(CHAR(39)&amp;$A2667&amp;CHAR(39)&amp;"!r"&amp;$B2667&amp;"c"&amp;$C2667,0)))</f>
        <v>45435192645</v>
      </c>
      <c r="I2667" s="26"/>
      <c r="J2667" s="26"/>
      <c r="K2667" s="26"/>
      <c r="L2667" s="26"/>
      <c r="M2667" s="26"/>
      <c r="N2667" s="26"/>
      <c r="O2667" s="26"/>
      <c r="P2667" s="26"/>
      <c r="Q2667" s="26"/>
      <c r="R2667" s="26"/>
      <c r="S2667" s="26"/>
      <c r="T2667" s="26"/>
      <c r="U2667" s="26"/>
      <c r="V2667" s="26"/>
      <c r="W2667" s="26"/>
      <c r="X2667" s="26"/>
      <c r="Y2667" s="26"/>
      <c r="Z2667" s="26"/>
    </row>
    <row r="2668" ht="13.5" customHeight="1">
      <c r="A2668" s="26" t="s">
        <v>820</v>
      </c>
      <c r="B2668" s="26">
        <f t="shared" si="51"/>
        <v>17</v>
      </c>
      <c r="C2668" s="26">
        <f t="shared" si="52"/>
        <v>14</v>
      </c>
      <c r="D2668" s="26"/>
      <c r="E2668" s="26">
        <f>plan_id</f>
        <v>510</v>
      </c>
      <c r="F2668" s="26">
        <f t="shared" si="1"/>
        <v>2015</v>
      </c>
      <c r="G2668" s="26">
        <f>VLOOKUP(INDIRECT(CHAR(39)&amp;$A2668&amp;CHAR(39)&amp;"!r2c"&amp;$C2668,0),variables,2,0)</f>
        <v>10990</v>
      </c>
      <c r="H2668" s="29">
        <f t="array" ref="H2668">IF(AND(G2668&gt;=10861,G2668&lt;=10863),TEXT(INDIRECT(CHAR(39)&amp;$A2668&amp;CHAR(39)&amp;"!r"&amp;$B2668&amp;"c"&amp;$C2668,0),"dd-mmm-yyyy"),(INDIRECT(CHAR(39)&amp;$A2668&amp;CHAR(39)&amp;"!r"&amp;$B2668&amp;"c"&amp;$C2668,0)))</f>
        <v>108121825171</v>
      </c>
      <c r="I2668" s="26"/>
      <c r="J2668" s="26"/>
      <c r="K2668" s="26"/>
      <c r="L2668" s="26"/>
      <c r="M2668" s="26"/>
      <c r="N2668" s="26"/>
      <c r="O2668" s="26"/>
      <c r="P2668" s="26"/>
      <c r="Q2668" s="26"/>
      <c r="R2668" s="26"/>
      <c r="S2668" s="26"/>
      <c r="T2668" s="26"/>
      <c r="U2668" s="26"/>
      <c r="V2668" s="26"/>
      <c r="W2668" s="26"/>
      <c r="X2668" s="26"/>
      <c r="Y2668" s="26"/>
      <c r="Z2668" s="26"/>
    </row>
    <row r="2669" ht="13.5" customHeight="1">
      <c r="A2669" s="26" t="s">
        <v>820</v>
      </c>
      <c r="B2669" s="26">
        <f t="shared" si="51"/>
        <v>17</v>
      </c>
      <c r="C2669" s="26">
        <f t="shared" si="52"/>
        <v>15</v>
      </c>
      <c r="D2669" s="26"/>
      <c r="E2669" s="26">
        <f>plan_id</f>
        <v>510</v>
      </c>
      <c r="F2669" s="26">
        <f t="shared" si="1"/>
        <v>2015</v>
      </c>
      <c r="G2669" s="26">
        <f>VLOOKUP(INDIRECT(CHAR(39)&amp;$A2669&amp;CHAR(39)&amp;"!r2c"&amp;$C2669,0),variables,2,0)</f>
        <v>10991</v>
      </c>
      <c r="H2669" s="29">
        <f t="array" ref="H2669">IF(AND(G2669&gt;=10861,G2669&lt;=10863),TEXT(INDIRECT(CHAR(39)&amp;$A2669&amp;CHAR(39)&amp;"!r"&amp;$B2669&amp;"c"&amp;$C2669,0),"dd-mmm-yyyy"),(INDIRECT(CHAR(39)&amp;$A2669&amp;CHAR(39)&amp;"!r"&amp;$B2669&amp;"c"&amp;$C2669,0)))</f>
        <v>62686632526</v>
      </c>
      <c r="I2669" s="26"/>
      <c r="J2669" s="26"/>
      <c r="K2669" s="26"/>
      <c r="L2669" s="26"/>
      <c r="M2669" s="26"/>
      <c r="N2669" s="26"/>
      <c r="O2669" s="26"/>
      <c r="P2669" s="26"/>
      <c r="Q2669" s="26"/>
      <c r="R2669" s="26"/>
      <c r="S2669" s="26"/>
      <c r="T2669" s="26"/>
      <c r="U2669" s="26"/>
      <c r="V2669" s="26"/>
      <c r="W2669" s="26"/>
      <c r="X2669" s="26"/>
      <c r="Y2669" s="26"/>
      <c r="Z2669" s="26"/>
    </row>
    <row r="2670" ht="13.5" customHeight="1">
      <c r="A2670" s="26" t="s">
        <v>820</v>
      </c>
      <c r="B2670" s="26">
        <f t="shared" si="51"/>
        <v>17</v>
      </c>
      <c r="C2670" s="26">
        <f t="shared" si="52"/>
        <v>16</v>
      </c>
      <c r="D2670" s="26"/>
      <c r="E2670" s="26">
        <f>plan_id</f>
        <v>510</v>
      </c>
      <c r="F2670" s="26">
        <f t="shared" si="1"/>
        <v>2015</v>
      </c>
      <c r="G2670" s="26">
        <f>VLOOKUP(INDIRECT(CHAR(39)&amp;$A2670&amp;CHAR(39)&amp;"!r2c"&amp;$C2670,0),variables,2,0)</f>
        <v>10992</v>
      </c>
      <c r="H2670" s="31">
        <f t="array" ref="H2670">IF(AND(G2670&gt;=10861,G2670&lt;=10863),TEXT(INDIRECT(CHAR(39)&amp;$A2670&amp;CHAR(39)&amp;"!r"&amp;$B2670&amp;"c"&amp;$C2670,0),"dd-mmm-yyyy"),(INDIRECT(CHAR(39)&amp;$A2670&amp;CHAR(39)&amp;"!r"&amp;$B2670&amp;"c"&amp;$C2670,0)))</f>
        <v>0.42</v>
      </c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  <c r="S2670" s="26"/>
      <c r="T2670" s="26"/>
      <c r="U2670" s="26"/>
      <c r="V2670" s="26"/>
      <c r="W2670" s="26"/>
      <c r="X2670" s="26"/>
      <c r="Y2670" s="26"/>
      <c r="Z2670" s="26"/>
    </row>
    <row r="2671" ht="13.5" customHeight="1">
      <c r="A2671" s="26" t="s">
        <v>820</v>
      </c>
      <c r="B2671" s="26">
        <f t="shared" si="51"/>
        <v>17</v>
      </c>
      <c r="C2671" s="26">
        <f t="shared" si="52"/>
        <v>17</v>
      </c>
      <c r="D2671" s="26"/>
      <c r="E2671" s="26">
        <f>plan_id</f>
        <v>510</v>
      </c>
      <c r="F2671" s="26">
        <f t="shared" si="1"/>
        <v>2015</v>
      </c>
      <c r="G2671" s="26">
        <f>VLOOKUP(INDIRECT(CHAR(39)&amp;$A2671&amp;CHAR(39)&amp;"!r2c"&amp;$C2671,0),variables,2,0)</f>
        <v>10993</v>
      </c>
      <c r="H2671" s="29">
        <f t="array" ref="H2671">IF(AND(G2671&gt;=10861,G2671&lt;=10863),TEXT(INDIRECT(CHAR(39)&amp;$A2671&amp;CHAR(39)&amp;"!r"&amp;$B2671&amp;"c"&amp;$C2671,0),"dd-mmm-yyyy"),(INDIRECT(CHAR(39)&amp;$A2671&amp;CHAR(39)&amp;"!r"&amp;$B2671&amp;"c"&amp;$C2671,0)))</f>
        <v>9641171000</v>
      </c>
      <c r="I2671" s="26"/>
      <c r="J2671" s="26"/>
      <c r="K2671" s="26"/>
      <c r="L2671" s="26"/>
      <c r="M2671" s="26"/>
      <c r="N2671" s="26"/>
      <c r="O2671" s="26"/>
      <c r="P2671" s="26"/>
      <c r="Q2671" s="26"/>
      <c r="R2671" s="26"/>
      <c r="S2671" s="26"/>
      <c r="T2671" s="26"/>
      <c r="U2671" s="26"/>
      <c r="V2671" s="26"/>
      <c r="W2671" s="26"/>
      <c r="X2671" s="26"/>
      <c r="Y2671" s="26"/>
      <c r="Z2671" s="26"/>
    </row>
    <row r="2672" ht="13.5" customHeight="1">
      <c r="A2672" s="26" t="s">
        <v>820</v>
      </c>
      <c r="B2672" s="26">
        <f t="shared" si="51"/>
        <v>17</v>
      </c>
      <c r="C2672" s="26">
        <f t="shared" si="52"/>
        <v>18</v>
      </c>
      <c r="D2672" s="26"/>
      <c r="E2672" s="26">
        <f>plan_id</f>
        <v>510</v>
      </c>
      <c r="F2672" s="26">
        <f t="shared" si="1"/>
        <v>2015</v>
      </c>
      <c r="G2672" s="26">
        <f>VLOOKUP(INDIRECT(CHAR(39)&amp;$A2672&amp;CHAR(39)&amp;"!r2c"&amp;$C2672,0),variables,2,0)</f>
        <v>11005</v>
      </c>
      <c r="H2672" s="31">
        <f t="array" ref="H2672">IF(AND(G2672&gt;=10861,G2672&lt;=10863),TEXT(INDIRECT(CHAR(39)&amp;$A2672&amp;CHAR(39)&amp;"!r"&amp;$B2672&amp;"c"&amp;$C2672,0),"dd-mmm-yyyy"),(INDIRECT(CHAR(39)&amp;$A2672&amp;CHAR(39)&amp;"!r"&amp;$B2672&amp;"c"&amp;$C2672,0)))</f>
        <v>0.4272848184</v>
      </c>
      <c r="I2672" s="26"/>
      <c r="J2672" s="26"/>
      <c r="K2672" s="26"/>
      <c r="L2672" s="26"/>
      <c r="M2672" s="26"/>
      <c r="N2672" s="26"/>
      <c r="O2672" s="26"/>
      <c r="P2672" s="26"/>
      <c r="Q2672" s="26"/>
      <c r="R2672" s="26"/>
      <c r="S2672" s="26"/>
      <c r="T2672" s="26"/>
      <c r="U2672" s="26"/>
      <c r="V2672" s="26"/>
      <c r="W2672" s="26"/>
      <c r="X2672" s="26"/>
      <c r="Y2672" s="26"/>
      <c r="Z2672" s="26"/>
    </row>
    <row r="2673" ht="13.5" customHeight="1">
      <c r="A2673" s="26" t="s">
        <v>820</v>
      </c>
      <c r="B2673" s="26">
        <f t="shared" si="51"/>
        <v>17</v>
      </c>
      <c r="C2673" s="26">
        <f t="shared" si="52"/>
        <v>19</v>
      </c>
      <c r="D2673" s="26"/>
      <c r="E2673" s="26">
        <f>plan_id</f>
        <v>510</v>
      </c>
      <c r="F2673" s="26">
        <f t="shared" si="1"/>
        <v>2015</v>
      </c>
      <c r="G2673" s="26">
        <f>VLOOKUP(INDIRECT(CHAR(39)&amp;$A2673&amp;CHAR(39)&amp;"!r2c"&amp;$C2673,0),variables,2,0)</f>
        <v>10988</v>
      </c>
      <c r="H2673" s="28" t="str">
        <f t="array" ref="H2673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26"/>
      <c r="J2673" s="26"/>
      <c r="K2673" s="26"/>
      <c r="L2673" s="26"/>
      <c r="M2673" s="26"/>
      <c r="N2673" s="26"/>
      <c r="O2673" s="26"/>
      <c r="P2673" s="26"/>
      <c r="Q2673" s="26"/>
      <c r="R2673" s="26"/>
      <c r="S2673" s="26"/>
      <c r="T2673" s="26"/>
      <c r="U2673" s="26"/>
      <c r="V2673" s="26"/>
      <c r="W2673" s="26"/>
      <c r="X2673" s="26"/>
      <c r="Y2673" s="26"/>
      <c r="Z2673" s="26"/>
    </row>
    <row r="2674" ht="13.5" customHeight="1">
      <c r="A2674" s="26" t="s">
        <v>820</v>
      </c>
      <c r="B2674" s="26">
        <f t="shared" si="51"/>
        <v>17</v>
      </c>
      <c r="C2674" s="26">
        <f t="shared" si="52"/>
        <v>20</v>
      </c>
      <c r="D2674" s="26"/>
      <c r="E2674" s="26">
        <f>plan_id</f>
        <v>510</v>
      </c>
      <c r="F2674" s="26">
        <f t="shared" si="1"/>
        <v>2015</v>
      </c>
      <c r="G2674" s="26">
        <f>VLOOKUP(INDIRECT(CHAR(39)&amp;$A2674&amp;CHAR(39)&amp;"!r2c"&amp;$C2674,0),variables,2,0)</f>
        <v>10996</v>
      </c>
      <c r="H2674" s="29">
        <f t="array" ref="H2674">IF(AND(G2674&gt;=10861,G2674&lt;=10863),TEXT(INDIRECT(CHAR(39)&amp;$A2674&amp;CHAR(39)&amp;"!r"&amp;$B2674&amp;"c"&amp;$C2674,0),"dd-mmm-yyyy"),(INDIRECT(CHAR(39)&amp;$A2674&amp;CHAR(39)&amp;"!r"&amp;$B2674&amp;"c"&amp;$C2674,0)))</f>
        <v>46406915593</v>
      </c>
      <c r="I2674" s="26"/>
      <c r="J2674" s="26"/>
      <c r="K2674" s="26"/>
      <c r="L2674" s="26"/>
      <c r="M2674" s="26"/>
      <c r="N2674" s="26"/>
      <c r="O2674" s="26"/>
      <c r="P2674" s="26"/>
      <c r="Q2674" s="26"/>
      <c r="R2674" s="26"/>
      <c r="S2674" s="26"/>
      <c r="T2674" s="26"/>
      <c r="U2674" s="26"/>
      <c r="V2674" s="26"/>
      <c r="W2674" s="26"/>
      <c r="X2674" s="26"/>
      <c r="Y2674" s="26"/>
      <c r="Z2674" s="26"/>
    </row>
    <row r="2675" ht="13.5" customHeight="1">
      <c r="A2675" s="26" t="s">
        <v>820</v>
      </c>
      <c r="B2675" s="26">
        <f t="shared" si="51"/>
        <v>17</v>
      </c>
      <c r="C2675" s="26">
        <f t="shared" si="52"/>
        <v>21</v>
      </c>
      <c r="D2675" s="26"/>
      <c r="E2675" s="26">
        <f>plan_id</f>
        <v>510</v>
      </c>
      <c r="F2675" s="26">
        <f t="shared" si="1"/>
        <v>2015</v>
      </c>
      <c r="G2675" s="26">
        <f>VLOOKUP(INDIRECT(CHAR(39)&amp;$A2675&amp;CHAR(39)&amp;"!r2c"&amp;$C2675,0),variables,2,0)</f>
        <v>10997</v>
      </c>
      <c r="H2675" s="31">
        <f t="array" ref="H2675">IF(AND(G2675&gt;=10861,G2675&lt;=10863),TEXT(INDIRECT(CHAR(39)&amp;$A2675&amp;CHAR(39)&amp;"!r"&amp;$B2675&amp;"c"&amp;$C2675,0),"dd-mmm-yyyy"),(INDIRECT(CHAR(39)&amp;$A2675&amp;CHAR(39)&amp;"!r"&amp;$B2675&amp;"c"&amp;$C2675,0)))</f>
        <v>0.4292095099</v>
      </c>
      <c r="I2675" s="26"/>
      <c r="J2675" s="26"/>
      <c r="K2675" s="26"/>
      <c r="L2675" s="26"/>
      <c r="M2675" s="26"/>
      <c r="N2675" s="26"/>
      <c r="O2675" s="26"/>
      <c r="P2675" s="26"/>
      <c r="Q2675" s="26"/>
      <c r="R2675" s="26"/>
      <c r="S2675" s="26"/>
      <c r="T2675" s="26"/>
      <c r="U2675" s="26"/>
      <c r="V2675" s="26"/>
      <c r="W2675" s="26"/>
      <c r="X2675" s="26"/>
      <c r="Y2675" s="26"/>
      <c r="Z2675" s="26"/>
    </row>
    <row r="2676" ht="13.5" customHeight="1">
      <c r="A2676" s="26" t="s">
        <v>820</v>
      </c>
      <c r="B2676" s="26">
        <f t="shared" si="51"/>
        <v>17</v>
      </c>
      <c r="C2676" s="26">
        <f t="shared" si="52"/>
        <v>22</v>
      </c>
      <c r="D2676" s="26"/>
      <c r="E2676" s="26">
        <f>plan_id</f>
        <v>510</v>
      </c>
      <c r="F2676" s="26">
        <f t="shared" si="1"/>
        <v>2015</v>
      </c>
      <c r="G2676" s="26">
        <f>VLOOKUP(INDIRECT(CHAR(39)&amp;$A2676&amp;CHAR(39)&amp;"!r2c"&amp;$C2676,0),variables,2,0)</f>
        <v>10980</v>
      </c>
      <c r="H2676" s="31" t="str">
        <f t="array" ref="H2676">IF(AND(G2676&gt;=10861,G2676&lt;=10863),TEXT(INDIRECT(CHAR(39)&amp;$A2676&amp;CHAR(39)&amp;"!r"&amp;$B2676&amp;"c"&amp;$C2676,0),"dd-mmm-yyyy"),(INDIRECT(CHAR(39)&amp;$A2676&amp;CHAR(39)&amp;"!r"&amp;$B2676&amp;"c"&amp;$C2676,0)))</f>
        <v/>
      </c>
      <c r="I2676" s="26"/>
      <c r="J2676" s="26"/>
      <c r="K2676" s="26"/>
      <c r="L2676" s="26"/>
      <c r="M2676" s="26"/>
      <c r="N2676" s="26"/>
      <c r="O2676" s="26"/>
      <c r="P2676" s="26"/>
      <c r="Q2676" s="26"/>
      <c r="R2676" s="26"/>
      <c r="S2676" s="26"/>
      <c r="T2676" s="26"/>
      <c r="U2676" s="26"/>
      <c r="V2676" s="26"/>
      <c r="W2676" s="26"/>
      <c r="X2676" s="26"/>
      <c r="Y2676" s="26"/>
      <c r="Z2676" s="26"/>
    </row>
    <row r="2677" ht="13.5" customHeight="1">
      <c r="A2677" s="26" t="s">
        <v>820</v>
      </c>
      <c r="B2677" s="26">
        <f t="shared" si="51"/>
        <v>17</v>
      </c>
      <c r="C2677" s="26">
        <f t="shared" si="52"/>
        <v>23</v>
      </c>
      <c r="D2677" s="26"/>
      <c r="E2677" s="26">
        <f>plan_id</f>
        <v>510</v>
      </c>
      <c r="F2677" s="26">
        <f t="shared" si="1"/>
        <v>2015</v>
      </c>
      <c r="G2677" s="26">
        <f>VLOOKUP(INDIRECT(CHAR(39)&amp;$A2677&amp;CHAR(39)&amp;"!r2c"&amp;$C2677,0),variables,2,0)</f>
        <v>10981</v>
      </c>
      <c r="H2677" s="31" t="str">
        <f t="array" ref="H2677">IF(AND(G2677&gt;=10861,G2677&lt;=10863),TEXT(INDIRECT(CHAR(39)&amp;$A2677&amp;CHAR(39)&amp;"!r"&amp;$B2677&amp;"c"&amp;$C2677,0),"dd-mmm-yyyy"),(INDIRECT(CHAR(39)&amp;$A2677&amp;CHAR(39)&amp;"!r"&amp;$B2677&amp;"c"&amp;$C2677,0)))</f>
        <v/>
      </c>
      <c r="I2677" s="26"/>
      <c r="J2677" s="26"/>
      <c r="K2677" s="26"/>
      <c r="L2677" s="26"/>
      <c r="M2677" s="26"/>
      <c r="N2677" s="26"/>
      <c r="O2677" s="26"/>
      <c r="P2677" s="26"/>
      <c r="Q2677" s="26"/>
      <c r="R2677" s="26"/>
      <c r="S2677" s="26"/>
      <c r="T2677" s="26"/>
      <c r="U2677" s="26"/>
      <c r="V2677" s="26"/>
      <c r="W2677" s="26"/>
      <c r="X2677" s="26"/>
      <c r="Y2677" s="26"/>
      <c r="Z2677" s="26"/>
    </row>
    <row r="2678" ht="13.5" customHeight="1">
      <c r="A2678" s="26" t="s">
        <v>820</v>
      </c>
      <c r="B2678" s="26">
        <f t="shared" si="51"/>
        <v>17</v>
      </c>
      <c r="C2678" s="26">
        <f t="shared" si="52"/>
        <v>24</v>
      </c>
      <c r="D2678" s="26"/>
      <c r="E2678" s="26">
        <f>plan_id</f>
        <v>510</v>
      </c>
      <c r="F2678" s="26">
        <f t="shared" si="1"/>
        <v>2015</v>
      </c>
      <c r="G2678" s="26">
        <f>VLOOKUP(INDIRECT(CHAR(39)&amp;$A2678&amp;CHAR(39)&amp;"!r2c"&amp;$C2678,0),variables,2,0)</f>
        <v>10998</v>
      </c>
      <c r="H2678" s="29">
        <f t="array" ref="H2678">IF(AND(G2678&gt;=10861,G2678&lt;=10863),TEXT(INDIRECT(CHAR(39)&amp;$A2678&amp;CHAR(39)&amp;"!r"&amp;$B2678&amp;"c"&amp;$C2678,0),"dd-mmm-yyyy"),(INDIRECT(CHAR(39)&amp;$A2678&amp;CHAR(39)&amp;"!r"&amp;$B2678&amp;"c"&amp;$C2678,0)))</f>
        <v>1097020520</v>
      </c>
      <c r="I2678" s="26"/>
      <c r="J2678" s="26"/>
      <c r="K2678" s="26"/>
      <c r="L2678" s="26"/>
      <c r="M2678" s="26"/>
      <c r="N2678" s="26"/>
      <c r="O2678" s="26"/>
      <c r="P2678" s="26"/>
      <c r="Q2678" s="26"/>
      <c r="R2678" s="26"/>
      <c r="S2678" s="26"/>
      <c r="T2678" s="26"/>
      <c r="U2678" s="26"/>
      <c r="V2678" s="26"/>
      <c r="W2678" s="26"/>
      <c r="X2678" s="26"/>
      <c r="Y2678" s="26"/>
      <c r="Z2678" s="26"/>
    </row>
    <row r="2679" ht="13.5" customHeight="1">
      <c r="A2679" s="26" t="s">
        <v>820</v>
      </c>
      <c r="B2679" s="26">
        <f t="shared" si="51"/>
        <v>17</v>
      </c>
      <c r="C2679" s="26">
        <f t="shared" si="52"/>
        <v>25</v>
      </c>
      <c r="D2679" s="26"/>
      <c r="E2679" s="26">
        <f>plan_id</f>
        <v>510</v>
      </c>
      <c r="F2679" s="26">
        <f t="shared" si="1"/>
        <v>2015</v>
      </c>
      <c r="G2679" s="26">
        <f>VLOOKUP(INDIRECT(CHAR(39)&amp;$A2679&amp;CHAR(39)&amp;"!r2c"&amp;$C2679,0),variables,2,0)</f>
        <v>10999</v>
      </c>
      <c r="H2679" s="29">
        <f t="array" ref="H2679">IF(AND(G2679&gt;=10861,G2679&lt;=10863),TEXT(INDIRECT(CHAR(39)&amp;$A2679&amp;CHAR(39)&amp;"!r"&amp;$B2679&amp;"c"&amp;$C2679,0),"dd-mmm-yyyy"),(INDIRECT(CHAR(39)&amp;$A2679&amp;CHAR(39)&amp;"!r"&amp;$B2679&amp;"c"&amp;$C2679,0)))</f>
        <v>5536399447</v>
      </c>
      <c r="I2679" s="26"/>
      <c r="J2679" s="26"/>
      <c r="K2679" s="26"/>
      <c r="L2679" s="26"/>
      <c r="M2679" s="26"/>
      <c r="N2679" s="26"/>
      <c r="O2679" s="26"/>
      <c r="P2679" s="26"/>
      <c r="Q2679" s="26"/>
      <c r="R2679" s="26"/>
      <c r="S2679" s="26"/>
      <c r="T2679" s="26"/>
      <c r="U2679" s="26"/>
      <c r="V2679" s="26"/>
      <c r="W2679" s="26"/>
      <c r="X2679" s="26"/>
      <c r="Y2679" s="26"/>
      <c r="Z2679" s="26"/>
    </row>
    <row r="2680" ht="13.5" customHeight="1">
      <c r="A2680" s="26" t="s">
        <v>820</v>
      </c>
      <c r="B2680" s="26">
        <f t="shared" si="51"/>
        <v>17</v>
      </c>
      <c r="C2680" s="26">
        <f t="shared" si="52"/>
        <v>26</v>
      </c>
      <c r="D2680" s="26"/>
      <c r="E2680" s="26">
        <f>plan_id</f>
        <v>510</v>
      </c>
      <c r="F2680" s="26">
        <f t="shared" si="1"/>
        <v>2015</v>
      </c>
      <c r="G2680" s="26">
        <f>VLOOKUP(INDIRECT(CHAR(39)&amp;$A2680&amp;CHAR(39)&amp;"!r2c"&amp;$C2680,0),variables,2,0)</f>
        <v>11000</v>
      </c>
      <c r="H2680" s="29">
        <f t="array" ref="H2680">IF(AND(G2680&gt;=10861,G2680&lt;=10863),TEXT(INDIRECT(CHAR(39)&amp;$A2680&amp;CHAR(39)&amp;"!r"&amp;$B2680&amp;"c"&amp;$C2680,0),"dd-mmm-yyyy"),(INDIRECT(CHAR(39)&amp;$A2680&amp;CHAR(39)&amp;"!r"&amp;$B2680&amp;"c"&amp;$C2680,0)))</f>
        <v>88637726</v>
      </c>
      <c r="I2680" s="26"/>
      <c r="J2680" s="26"/>
      <c r="K2680" s="26"/>
      <c r="L2680" s="26"/>
      <c r="M2680" s="26"/>
      <c r="N2680" s="26"/>
      <c r="O2680" s="26"/>
      <c r="P2680" s="26"/>
      <c r="Q2680" s="26"/>
      <c r="R2680" s="26"/>
      <c r="S2680" s="26"/>
      <c r="T2680" s="26"/>
      <c r="U2680" s="26"/>
      <c r="V2680" s="26"/>
      <c r="W2680" s="26"/>
      <c r="X2680" s="26"/>
      <c r="Y2680" s="26"/>
      <c r="Z2680" s="26"/>
    </row>
    <row r="2681" ht="13.5" customHeight="1">
      <c r="A2681" s="26" t="s">
        <v>820</v>
      </c>
      <c r="B2681" s="26">
        <f t="shared" si="51"/>
        <v>17</v>
      </c>
      <c r="C2681" s="26">
        <f t="shared" si="52"/>
        <v>27</v>
      </c>
      <c r="D2681" s="26"/>
      <c r="E2681" s="26">
        <f>plan_id</f>
        <v>510</v>
      </c>
      <c r="F2681" s="26">
        <f t="shared" si="1"/>
        <v>2015</v>
      </c>
      <c r="G2681" s="26">
        <f>VLOOKUP(INDIRECT(CHAR(39)&amp;$A2681&amp;CHAR(39)&amp;"!r2c"&amp;$C2681,0),variables,2,0)</f>
        <v>11001</v>
      </c>
      <c r="H2681" s="29">
        <f t="array" ref="H2681">IF(AND(G2681&gt;=10861,G2681&lt;=10863),TEXT(INDIRECT(CHAR(39)&amp;$A2681&amp;CHAR(39)&amp;"!r"&amp;$B2681&amp;"c"&amp;$C2681,0),"dd-mmm-yyyy"),(INDIRECT(CHAR(39)&amp;$A2681&amp;CHAR(39)&amp;"!r"&amp;$B2681&amp;"c"&amp;$C2681,0)))</f>
        <v>21686860</v>
      </c>
      <c r="I2681" s="26"/>
      <c r="J2681" s="26"/>
      <c r="K2681" s="26"/>
      <c r="L2681" s="26"/>
      <c r="M2681" s="26"/>
      <c r="N2681" s="26"/>
      <c r="O2681" s="26"/>
      <c r="P2681" s="26"/>
      <c r="Q2681" s="26"/>
      <c r="R2681" s="26"/>
      <c r="S2681" s="26"/>
      <c r="T2681" s="26"/>
      <c r="U2681" s="26"/>
      <c r="V2681" s="26"/>
      <c r="W2681" s="26"/>
      <c r="X2681" s="26"/>
      <c r="Y2681" s="26"/>
      <c r="Z2681" s="26"/>
    </row>
    <row r="2682" ht="13.5" customHeight="1">
      <c r="A2682" s="26" t="s">
        <v>820</v>
      </c>
      <c r="B2682" s="26">
        <f t="shared" si="51"/>
        <v>17</v>
      </c>
      <c r="C2682" s="26">
        <f t="shared" si="52"/>
        <v>28</v>
      </c>
      <c r="D2682" s="26"/>
      <c r="E2682" s="26">
        <f>plan_id</f>
        <v>510</v>
      </c>
      <c r="F2682" s="26">
        <f t="shared" si="1"/>
        <v>2015</v>
      </c>
      <c r="G2682" s="26">
        <f>VLOOKUP(INDIRECT(CHAR(39)&amp;$A2682&amp;CHAR(39)&amp;"!r2c"&amp;$C2682,0),variables,2,0)</f>
        <v>11002</v>
      </c>
      <c r="H2682" s="29" t="str">
        <f t="array" ref="H2682">IF(AND(G2682&gt;=10861,G2682&lt;=10863),TEXT(INDIRECT(CHAR(39)&amp;$A2682&amp;CHAR(39)&amp;"!r"&amp;$B2682&amp;"c"&amp;$C2682,0),"dd-mmm-yyyy"),(INDIRECT(CHAR(39)&amp;$A2682&amp;CHAR(39)&amp;"!r"&amp;$B2682&amp;"c"&amp;$C2682,0)))</f>
        <v/>
      </c>
      <c r="I2682" s="26"/>
      <c r="J2682" s="26"/>
      <c r="K2682" s="26"/>
      <c r="L2682" s="26"/>
      <c r="M2682" s="26"/>
      <c r="N2682" s="26"/>
      <c r="O2682" s="26"/>
      <c r="P2682" s="26"/>
      <c r="Q2682" s="26"/>
      <c r="R2682" s="26"/>
      <c r="S2682" s="26"/>
      <c r="T2682" s="26"/>
      <c r="U2682" s="26"/>
      <c r="V2682" s="26"/>
      <c r="W2682" s="26"/>
      <c r="X2682" s="26"/>
      <c r="Y2682" s="26"/>
      <c r="Z2682" s="26"/>
    </row>
    <row r="2683" ht="13.5" customHeight="1">
      <c r="A2683" s="26" t="s">
        <v>820</v>
      </c>
      <c r="B2683" s="26">
        <f t="shared" si="51"/>
        <v>17</v>
      </c>
      <c r="C2683" s="26">
        <f t="shared" si="52"/>
        <v>29</v>
      </c>
      <c r="D2683" s="26"/>
      <c r="E2683" s="26">
        <f>plan_id</f>
        <v>510</v>
      </c>
      <c r="F2683" s="26">
        <f t="shared" si="1"/>
        <v>2015</v>
      </c>
      <c r="G2683" s="26">
        <f>VLOOKUP(INDIRECT(CHAR(39)&amp;$A2683&amp;CHAR(39)&amp;"!r2c"&amp;$C2683,0),variables,2,0)</f>
        <v>11003</v>
      </c>
      <c r="H2683" s="29">
        <f t="array" ref="H2683">IF(AND(G2683&gt;=10861,G2683&lt;=10863),TEXT(INDIRECT(CHAR(39)&amp;$A2683&amp;CHAR(39)&amp;"!r"&amp;$B2683&amp;"c"&amp;$C2683,0),"dd-mmm-yyyy"),(INDIRECT(CHAR(39)&amp;$A2683&amp;CHAR(39)&amp;"!r"&amp;$B2683&amp;"c"&amp;$C2683,0)))</f>
        <v>5646724033</v>
      </c>
      <c r="I2683" s="26"/>
      <c r="J2683" s="26"/>
      <c r="K2683" s="26"/>
      <c r="L2683" s="26"/>
      <c r="M2683" s="26"/>
      <c r="N2683" s="26"/>
      <c r="O2683" s="26"/>
      <c r="P2683" s="26"/>
      <c r="Q2683" s="26"/>
      <c r="R2683" s="26"/>
      <c r="S2683" s="26"/>
      <c r="T2683" s="26"/>
      <c r="U2683" s="26"/>
      <c r="V2683" s="26"/>
      <c r="W2683" s="26"/>
      <c r="X2683" s="26"/>
      <c r="Y2683" s="26"/>
      <c r="Z2683" s="26"/>
    </row>
    <row r="2684" ht="13.5" customHeight="1">
      <c r="A2684" s="26" t="s">
        <v>820</v>
      </c>
      <c r="B2684" s="26">
        <f t="shared" si="51"/>
        <v>18</v>
      </c>
      <c r="C2684" s="26">
        <f t="shared" si="52"/>
        <v>3</v>
      </c>
      <c r="D2684" s="26"/>
      <c r="E2684" s="26">
        <f>plan_id</f>
        <v>510</v>
      </c>
      <c r="F2684" s="26">
        <f t="shared" si="1"/>
        <v>2016</v>
      </c>
      <c r="G2684" s="26">
        <f>VLOOKUP(INDIRECT(CHAR(39)&amp;$A2684&amp;CHAR(39)&amp;"!r2c"&amp;$C2684,0),variables,2,0)</f>
        <v>10982</v>
      </c>
      <c r="H2684" s="28" t="str">
        <f t="array" ref="H2684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26"/>
      <c r="J2684" s="26"/>
      <c r="K2684" s="26"/>
      <c r="L2684" s="26"/>
      <c r="M2684" s="26"/>
      <c r="N2684" s="26"/>
      <c r="O2684" s="26"/>
      <c r="P2684" s="26"/>
      <c r="Q2684" s="26"/>
      <c r="R2684" s="26"/>
      <c r="S2684" s="26"/>
      <c r="T2684" s="26"/>
      <c r="U2684" s="26"/>
      <c r="V2684" s="26"/>
      <c r="W2684" s="26"/>
      <c r="X2684" s="26"/>
      <c r="Y2684" s="26"/>
      <c r="Z2684" s="26"/>
    </row>
    <row r="2685" ht="13.5" customHeight="1">
      <c r="A2685" s="26" t="s">
        <v>820</v>
      </c>
      <c r="B2685" s="26">
        <f t="shared" si="51"/>
        <v>18</v>
      </c>
      <c r="C2685" s="26">
        <f t="shared" si="52"/>
        <v>4</v>
      </c>
      <c r="D2685" s="26"/>
      <c r="E2685" s="26">
        <f>plan_id</f>
        <v>510</v>
      </c>
      <c r="F2685" s="26">
        <f t="shared" si="1"/>
        <v>2016</v>
      </c>
      <c r="G2685" s="26">
        <f>VLOOKUP(INDIRECT(CHAR(39)&amp;$A2685&amp;CHAR(39)&amp;"!r2c"&amp;$C2685,0),variables,2,0)</f>
        <v>10984</v>
      </c>
      <c r="H2685" s="28" t="str">
        <f t="array" ref="H2685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26"/>
      <c r="J2685" s="26"/>
      <c r="K2685" s="26"/>
      <c r="L2685" s="26"/>
      <c r="M2685" s="26"/>
      <c r="N2685" s="26"/>
      <c r="O2685" s="26"/>
      <c r="P2685" s="26"/>
      <c r="Q2685" s="26"/>
      <c r="R2685" s="26"/>
      <c r="S2685" s="26"/>
      <c r="T2685" s="26"/>
      <c r="U2685" s="26"/>
      <c r="V2685" s="26"/>
      <c r="W2685" s="26"/>
      <c r="X2685" s="26"/>
      <c r="Y2685" s="26"/>
      <c r="Z2685" s="26"/>
    </row>
    <row r="2686" ht="13.5" customHeight="1">
      <c r="A2686" s="26" t="s">
        <v>820</v>
      </c>
      <c r="B2686" s="26">
        <f t="shared" si="51"/>
        <v>18</v>
      </c>
      <c r="C2686" s="26">
        <f t="shared" si="52"/>
        <v>5</v>
      </c>
      <c r="D2686" s="26"/>
      <c r="E2686" s="26">
        <f>plan_id</f>
        <v>510</v>
      </c>
      <c r="F2686" s="26">
        <f t="shared" si="1"/>
        <v>2016</v>
      </c>
      <c r="G2686" s="26">
        <f>VLOOKUP(INDIRECT(CHAR(39)&amp;$A2686&amp;CHAR(39)&amp;"!r2c"&amp;$C2686,0),variables,2,0)</f>
        <v>10985</v>
      </c>
      <c r="H2686" s="28" t="str">
        <f t="array" ref="H2686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26"/>
      <c r="J2686" s="26"/>
      <c r="K2686" s="26"/>
      <c r="L2686" s="26"/>
      <c r="M2686" s="26"/>
      <c r="N2686" s="26"/>
      <c r="O2686" s="26"/>
      <c r="P2686" s="26"/>
      <c r="Q2686" s="26"/>
      <c r="R2686" s="26"/>
      <c r="S2686" s="26"/>
      <c r="T2686" s="26"/>
      <c r="U2686" s="26"/>
      <c r="V2686" s="26"/>
      <c r="W2686" s="26"/>
      <c r="X2686" s="26"/>
      <c r="Y2686" s="26"/>
      <c r="Z2686" s="26"/>
    </row>
    <row r="2687" ht="13.5" customHeight="1">
      <c r="A2687" s="26" t="s">
        <v>820</v>
      </c>
      <c r="B2687" s="26">
        <f t="shared" si="51"/>
        <v>18</v>
      </c>
      <c r="C2687" s="26">
        <f t="shared" si="52"/>
        <v>6</v>
      </c>
      <c r="D2687" s="26"/>
      <c r="E2687" s="26">
        <f>plan_id</f>
        <v>510</v>
      </c>
      <c r="F2687" s="26">
        <f t="shared" si="1"/>
        <v>2016</v>
      </c>
      <c r="G2687" s="26">
        <f>VLOOKUP(INDIRECT(CHAR(39)&amp;$A2687&amp;CHAR(39)&amp;"!r2c"&amp;$C2687,0),variables,2,0)</f>
        <v>10986</v>
      </c>
      <c r="H2687" s="28" t="str">
        <f t="array" ref="H2687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26"/>
      <c r="J2687" s="26"/>
      <c r="K2687" s="26"/>
      <c r="L2687" s="26"/>
      <c r="M2687" s="26"/>
      <c r="N2687" s="26"/>
      <c r="O2687" s="26"/>
      <c r="P2687" s="26"/>
      <c r="Q2687" s="26"/>
      <c r="R2687" s="26"/>
      <c r="S2687" s="26"/>
      <c r="T2687" s="26"/>
      <c r="U2687" s="26"/>
      <c r="V2687" s="26"/>
      <c r="W2687" s="26"/>
      <c r="X2687" s="26"/>
      <c r="Y2687" s="26"/>
      <c r="Z2687" s="26"/>
    </row>
    <row r="2688" ht="13.5" customHeight="1">
      <c r="A2688" s="26" t="s">
        <v>820</v>
      </c>
      <c r="B2688" s="26">
        <f t="shared" si="51"/>
        <v>18</v>
      </c>
      <c r="C2688" s="26">
        <f t="shared" si="52"/>
        <v>7</v>
      </c>
      <c r="D2688" s="26"/>
      <c r="E2688" s="26">
        <f>plan_id</f>
        <v>510</v>
      </c>
      <c r="F2688" s="26">
        <f t="shared" si="1"/>
        <v>2016</v>
      </c>
      <c r="G2688" s="26">
        <f>VLOOKUP(INDIRECT(CHAR(39)&amp;$A2688&amp;CHAR(39)&amp;"!r2c"&amp;$C2688,0),variables,2,0)</f>
        <v>10974</v>
      </c>
      <c r="H2688" s="28" t="str">
        <f t="array" ref="H2688">IF(AND(G2688&gt;=10861,G2688&lt;=10863),TEXT(INDIRECT(CHAR(39)&amp;$A2688&amp;CHAR(39)&amp;"!r"&amp;$B2688&amp;"c"&amp;$C2688,0),"dd-mmm-yyyy"),(INDIRECT(CHAR(39)&amp;$A2688&amp;CHAR(39)&amp;"!r"&amp;$B2688&amp;"c"&amp;$C2688,0)))</f>
        <v>PUC</v>
      </c>
      <c r="I2688" s="26"/>
      <c r="J2688" s="26"/>
      <c r="K2688" s="26"/>
      <c r="L2688" s="26"/>
      <c r="M2688" s="26"/>
      <c r="N2688" s="26"/>
      <c r="O2688" s="26"/>
      <c r="P2688" s="26"/>
      <c r="Q2688" s="26"/>
      <c r="R2688" s="26"/>
      <c r="S2688" s="26"/>
      <c r="T2688" s="26"/>
      <c r="U2688" s="26"/>
      <c r="V2688" s="26"/>
      <c r="W2688" s="26"/>
      <c r="X2688" s="26"/>
      <c r="Y2688" s="26"/>
      <c r="Z2688" s="26"/>
    </row>
    <row r="2689" ht="13.5" customHeight="1">
      <c r="A2689" s="26" t="s">
        <v>820</v>
      </c>
      <c r="B2689" s="26">
        <f t="shared" si="51"/>
        <v>18</v>
      </c>
      <c r="C2689" s="26">
        <f t="shared" si="52"/>
        <v>8</v>
      </c>
      <c r="D2689" s="26"/>
      <c r="E2689" s="26">
        <f>plan_id</f>
        <v>510</v>
      </c>
      <c r="F2689" s="26">
        <f t="shared" si="1"/>
        <v>2016</v>
      </c>
      <c r="G2689" s="26">
        <f>VLOOKUP(INDIRECT(CHAR(39)&amp;$A2689&amp;CHAR(39)&amp;"!r2c"&amp;$C2689,0),variables,2,0)</f>
        <v>10987</v>
      </c>
      <c r="H2689" s="28" t="str">
        <f t="array" ref="H2689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26"/>
      <c r="J2689" s="26"/>
      <c r="K2689" s="26"/>
      <c r="L2689" s="26"/>
      <c r="M2689" s="26"/>
      <c r="N2689" s="26"/>
      <c r="O2689" s="26"/>
      <c r="P2689" s="26"/>
      <c r="Q2689" s="26"/>
      <c r="R2689" s="26"/>
      <c r="S2689" s="26"/>
      <c r="T2689" s="26"/>
      <c r="U2689" s="26"/>
      <c r="V2689" s="26"/>
      <c r="W2689" s="26"/>
      <c r="X2689" s="26"/>
      <c r="Y2689" s="26"/>
      <c r="Z2689" s="26"/>
    </row>
    <row r="2690" ht="13.5" customHeight="1">
      <c r="A2690" s="26" t="s">
        <v>820</v>
      </c>
      <c r="B2690" s="26">
        <f t="shared" si="51"/>
        <v>18</v>
      </c>
      <c r="C2690" s="26">
        <f t="shared" si="52"/>
        <v>9</v>
      </c>
      <c r="D2690" s="26"/>
      <c r="E2690" s="26">
        <f>plan_id</f>
        <v>510</v>
      </c>
      <c r="F2690" s="26">
        <f t="shared" si="1"/>
        <v>2016</v>
      </c>
      <c r="G2690" s="26">
        <f>VLOOKUP(INDIRECT(CHAR(39)&amp;$A2690&amp;CHAR(39)&amp;"!r2c"&amp;$C2690,0),variables,2,0)</f>
        <v>10885</v>
      </c>
      <c r="H2690" s="29">
        <f t="array" ref="H2690">IF(AND(G2690&gt;=10861,G2690&lt;=10863),TEXT(INDIRECT(CHAR(39)&amp;$A2690&amp;CHAR(39)&amp;"!r"&amp;$B2690&amp;"c"&amp;$C2690,0),"dd-mmm-yyyy"),(INDIRECT(CHAR(39)&amp;$A2690&amp;CHAR(39)&amp;"!r"&amp;$B2690&amp;"c"&amp;$C2690,0)))</f>
        <v>4582530000</v>
      </c>
      <c r="I2690" s="26"/>
      <c r="J2690" s="26"/>
      <c r="K2690" s="26"/>
      <c r="L2690" s="26"/>
      <c r="M2690" s="26"/>
      <c r="N2690" s="26"/>
      <c r="O2690" s="26"/>
      <c r="P2690" s="26"/>
      <c r="Q2690" s="26"/>
      <c r="R2690" s="26"/>
      <c r="S2690" s="26"/>
      <c r="T2690" s="26"/>
      <c r="U2690" s="26"/>
      <c r="V2690" s="26"/>
      <c r="W2690" s="26"/>
      <c r="X2690" s="26"/>
      <c r="Y2690" s="26"/>
      <c r="Z2690" s="26"/>
    </row>
    <row r="2691" ht="13.5" customHeight="1">
      <c r="A2691" s="26" t="s">
        <v>820</v>
      </c>
      <c r="B2691" s="26">
        <f t="shared" si="51"/>
        <v>18</v>
      </c>
      <c r="C2691" s="26">
        <f t="shared" si="52"/>
        <v>10</v>
      </c>
      <c r="D2691" s="26"/>
      <c r="E2691" s="26">
        <f>plan_id</f>
        <v>510</v>
      </c>
      <c r="F2691" s="26">
        <f t="shared" si="1"/>
        <v>2016</v>
      </c>
      <c r="G2691" s="26">
        <f>VLOOKUP(INDIRECT(CHAR(39)&amp;$A2691&amp;CHAR(39)&amp;"!r2c"&amp;$C2691,0),variables,2,0)</f>
        <v>10886</v>
      </c>
      <c r="H2691" s="29">
        <f t="array" ref="H2691">IF(AND(G2691&gt;=10861,G2691&lt;=10863),TEXT(INDIRECT(CHAR(39)&amp;$A2691&amp;CHAR(39)&amp;"!r"&amp;$B2691&amp;"c"&amp;$C2691,0),"dd-mmm-yyyy"),(INDIRECT(CHAR(39)&amp;$A2691&amp;CHAR(39)&amp;"!r"&amp;$B2691&amp;"c"&amp;$C2691,0)))</f>
        <v>3889210000</v>
      </c>
      <c r="I2691" s="26"/>
      <c r="J2691" s="26"/>
      <c r="K2691" s="26"/>
      <c r="L2691" s="26"/>
      <c r="M2691" s="26"/>
      <c r="N2691" s="26"/>
      <c r="O2691" s="26"/>
      <c r="P2691" s="26"/>
      <c r="Q2691" s="26"/>
      <c r="R2691" s="26"/>
      <c r="S2691" s="26"/>
      <c r="T2691" s="26"/>
      <c r="U2691" s="26"/>
      <c r="V2691" s="26"/>
      <c r="W2691" s="26"/>
      <c r="X2691" s="26"/>
      <c r="Y2691" s="26"/>
      <c r="Z2691" s="26"/>
    </row>
    <row r="2692" ht="13.5" customHeight="1">
      <c r="A2692" s="26" t="s">
        <v>820</v>
      </c>
      <c r="B2692" s="26">
        <f t="shared" si="51"/>
        <v>18</v>
      </c>
      <c r="C2692" s="26">
        <f t="shared" si="52"/>
        <v>11</v>
      </c>
      <c r="D2692" s="26"/>
      <c r="E2692" s="26">
        <f>plan_id</f>
        <v>510</v>
      </c>
      <c r="F2692" s="26">
        <f t="shared" si="1"/>
        <v>2016</v>
      </c>
      <c r="G2692" s="26">
        <f>VLOOKUP(INDIRECT(CHAR(39)&amp;$A2692&amp;CHAR(39)&amp;"!r2c"&amp;$C2692,0),variables,2,0)</f>
        <v>10887</v>
      </c>
      <c r="H2692" s="29">
        <f t="array" ref="H2692">IF(AND(G2692&gt;=10861,G2692&lt;=10863),TEXT(INDIRECT(CHAR(39)&amp;$A2692&amp;CHAR(39)&amp;"!r"&amp;$B2692&amp;"c"&amp;$C2692,0),"dd-mmm-yyyy"),(INDIRECT(CHAR(39)&amp;$A2692&amp;CHAR(39)&amp;"!r"&amp;$B2692&amp;"c"&amp;$C2692,0)))</f>
        <v>693320000</v>
      </c>
      <c r="I2692" s="26"/>
      <c r="J2692" s="26"/>
      <c r="K2692" s="26"/>
      <c r="L2692" s="26"/>
      <c r="M2692" s="26"/>
      <c r="N2692" s="26"/>
      <c r="O2692" s="26"/>
      <c r="P2692" s="26"/>
      <c r="Q2692" s="26"/>
      <c r="R2692" s="26"/>
      <c r="S2692" s="26"/>
      <c r="T2692" s="26"/>
      <c r="U2692" s="26"/>
      <c r="V2692" s="26"/>
      <c r="W2692" s="26"/>
      <c r="X2692" s="26"/>
      <c r="Y2692" s="26"/>
      <c r="Z2692" s="26"/>
    </row>
    <row r="2693" ht="13.5" customHeight="1">
      <c r="A2693" s="26" t="s">
        <v>820</v>
      </c>
      <c r="B2693" s="26">
        <f t="shared" si="51"/>
        <v>18</v>
      </c>
      <c r="C2693" s="26">
        <f t="shared" si="52"/>
        <v>12</v>
      </c>
      <c r="D2693" s="26"/>
      <c r="E2693" s="26">
        <f>plan_id</f>
        <v>510</v>
      </c>
      <c r="F2693" s="26">
        <f t="shared" si="1"/>
        <v>2016</v>
      </c>
      <c r="G2693" s="26">
        <f>VLOOKUP(INDIRECT(CHAR(39)&amp;$A2693&amp;CHAR(39)&amp;"!r2c"&amp;$C2693,0),variables,2,0)</f>
        <v>10883</v>
      </c>
      <c r="H2693" s="31">
        <f t="array" ref="H2693">IF(AND(G2693&gt;=10861,G2693&lt;=10863),TEXT(INDIRECT(CHAR(39)&amp;$A2693&amp;CHAR(39)&amp;"!r"&amp;$B2693&amp;"c"&amp;$C2693,0),"dd-mmm-yyyy"),(INDIRECT(CHAR(39)&amp;$A2693&amp;CHAR(39)&amp;"!r"&amp;$B2693&amp;"c"&amp;$C2693,0)))</f>
        <v>0.8487036637</v>
      </c>
      <c r="I2693" s="26"/>
      <c r="J2693" s="26"/>
      <c r="K2693" s="26"/>
      <c r="L2693" s="26"/>
      <c r="M2693" s="26"/>
      <c r="N2693" s="26"/>
      <c r="O2693" s="26"/>
      <c r="P2693" s="26"/>
      <c r="Q2693" s="26"/>
      <c r="R2693" s="26"/>
      <c r="S2693" s="26"/>
      <c r="T2693" s="26"/>
      <c r="U2693" s="26"/>
      <c r="V2693" s="26"/>
      <c r="W2693" s="26"/>
      <c r="X2693" s="26"/>
      <c r="Y2693" s="26"/>
      <c r="Z2693" s="26"/>
    </row>
    <row r="2694" ht="13.5" customHeight="1">
      <c r="A2694" s="26" t="s">
        <v>820</v>
      </c>
      <c r="B2694" s="26">
        <f t="shared" si="51"/>
        <v>18</v>
      </c>
      <c r="C2694" s="26">
        <f t="shared" si="52"/>
        <v>13</v>
      </c>
      <c r="D2694" s="26"/>
      <c r="E2694" s="26">
        <f>plan_id</f>
        <v>510</v>
      </c>
      <c r="F2694" s="26">
        <f t="shared" si="1"/>
        <v>2016</v>
      </c>
      <c r="G2694" s="26">
        <f>VLOOKUP(INDIRECT(CHAR(39)&amp;$A2694&amp;CHAR(39)&amp;"!r2c"&amp;$C2694,0),variables,2,0)</f>
        <v>10989</v>
      </c>
      <c r="H2694" s="29">
        <f t="array" ref="H2694">IF(AND(G2694&gt;=10861,G2694&lt;=10863),TEXT(INDIRECT(CHAR(39)&amp;$A2694&amp;CHAR(39)&amp;"!r"&amp;$B2694&amp;"c"&amp;$C2694,0),"dd-mmm-yyyy"),(INDIRECT(CHAR(39)&amp;$A2694&amp;CHAR(39)&amp;"!r"&amp;$B2694&amp;"c"&amp;$C2694,0)))</f>
        <v>47222098000</v>
      </c>
      <c r="I2694" s="26"/>
      <c r="J2694" s="26"/>
      <c r="K2694" s="26"/>
      <c r="L2694" s="26"/>
      <c r="M2694" s="26"/>
      <c r="N2694" s="26"/>
      <c r="O2694" s="26"/>
      <c r="P2694" s="26"/>
      <c r="Q2694" s="26"/>
      <c r="R2694" s="26"/>
      <c r="S2694" s="26"/>
      <c r="T2694" s="26"/>
      <c r="U2694" s="26"/>
      <c r="V2694" s="26"/>
      <c r="W2694" s="26"/>
      <c r="X2694" s="26"/>
      <c r="Y2694" s="26"/>
      <c r="Z2694" s="26"/>
    </row>
    <row r="2695" ht="13.5" customHeight="1">
      <c r="A2695" s="26" t="s">
        <v>820</v>
      </c>
      <c r="B2695" s="26">
        <f t="shared" si="51"/>
        <v>18</v>
      </c>
      <c r="C2695" s="26">
        <f t="shared" si="52"/>
        <v>14</v>
      </c>
      <c r="D2695" s="26"/>
      <c r="E2695" s="26">
        <f>plan_id</f>
        <v>510</v>
      </c>
      <c r="F2695" s="26">
        <f t="shared" si="1"/>
        <v>2016</v>
      </c>
      <c r="G2695" s="26">
        <f>VLOOKUP(INDIRECT(CHAR(39)&amp;$A2695&amp;CHAR(39)&amp;"!r2c"&amp;$C2695,0),variables,2,0)</f>
        <v>10990</v>
      </c>
      <c r="H2695" s="29">
        <f t="array" ref="H2695">IF(AND(G2695&gt;=10861,G2695&lt;=10863),TEXT(INDIRECT(CHAR(39)&amp;$A2695&amp;CHAR(39)&amp;"!r"&amp;$B2695&amp;"c"&amp;$C2695,0),"dd-mmm-yyyy"),(INDIRECT(CHAR(39)&amp;$A2695&amp;CHAR(39)&amp;"!r"&amp;$B2695&amp;"c"&amp;$C2695,0)))</f>
        <v>118629890000</v>
      </c>
      <c r="I2695" s="26"/>
      <c r="J2695" s="26"/>
      <c r="K2695" s="26"/>
      <c r="L2695" s="26"/>
      <c r="M2695" s="26"/>
      <c r="N2695" s="26"/>
      <c r="O2695" s="26"/>
      <c r="P2695" s="26"/>
      <c r="Q2695" s="26"/>
      <c r="R2695" s="26"/>
      <c r="S2695" s="26"/>
      <c r="T2695" s="26"/>
      <c r="U2695" s="26"/>
      <c r="V2695" s="26"/>
      <c r="W2695" s="26"/>
      <c r="X2695" s="26"/>
      <c r="Y2695" s="26"/>
      <c r="Z2695" s="26"/>
    </row>
    <row r="2696" ht="13.5" customHeight="1">
      <c r="A2696" s="26" t="s">
        <v>820</v>
      </c>
      <c r="B2696" s="26">
        <f t="shared" si="51"/>
        <v>18</v>
      </c>
      <c r="C2696" s="26">
        <f t="shared" si="52"/>
        <v>15</v>
      </c>
      <c r="D2696" s="26"/>
      <c r="E2696" s="26">
        <f>plan_id</f>
        <v>510</v>
      </c>
      <c r="F2696" s="26">
        <f t="shared" si="1"/>
        <v>2016</v>
      </c>
      <c r="G2696" s="26">
        <f>VLOOKUP(INDIRECT(CHAR(39)&amp;$A2696&amp;CHAR(39)&amp;"!r2c"&amp;$C2696,0),variables,2,0)</f>
        <v>10991</v>
      </c>
      <c r="H2696" s="29">
        <f t="array" ref="H2696">IF(AND(G2696&gt;=10861,G2696&lt;=10863),TEXT(INDIRECT(CHAR(39)&amp;$A2696&amp;CHAR(39)&amp;"!r"&amp;$B2696&amp;"c"&amp;$C2696,0),"dd-mmm-yyyy"),(INDIRECT(CHAR(39)&amp;$A2696&amp;CHAR(39)&amp;"!r"&amp;$B2696&amp;"c"&amp;$C2696,0)))</f>
        <v>71407792000</v>
      </c>
      <c r="I2696" s="26"/>
      <c r="J2696" s="26"/>
      <c r="K2696" s="26"/>
      <c r="L2696" s="26"/>
      <c r="M2696" s="26"/>
      <c r="N2696" s="26"/>
      <c r="O2696" s="26"/>
      <c r="P2696" s="26"/>
      <c r="Q2696" s="26"/>
      <c r="R2696" s="26"/>
      <c r="S2696" s="26"/>
      <c r="T2696" s="26"/>
      <c r="U2696" s="26"/>
      <c r="V2696" s="26"/>
      <c r="W2696" s="26"/>
      <c r="X2696" s="26"/>
      <c r="Y2696" s="26"/>
      <c r="Z2696" s="26"/>
    </row>
    <row r="2697" ht="13.5" customHeight="1">
      <c r="A2697" s="26" t="s">
        <v>820</v>
      </c>
      <c r="B2697" s="26">
        <f t="shared" si="51"/>
        <v>18</v>
      </c>
      <c r="C2697" s="26">
        <f t="shared" si="52"/>
        <v>16</v>
      </c>
      <c r="D2697" s="26"/>
      <c r="E2697" s="26">
        <f>plan_id</f>
        <v>510</v>
      </c>
      <c r="F2697" s="26">
        <f t="shared" si="1"/>
        <v>2016</v>
      </c>
      <c r="G2697" s="26">
        <f>VLOOKUP(INDIRECT(CHAR(39)&amp;$A2697&amp;CHAR(39)&amp;"!r2c"&amp;$C2697,0),variables,2,0)</f>
        <v>10992</v>
      </c>
      <c r="H2697" s="31">
        <f t="array" ref="H2697">IF(AND(G2697&gt;=10861,G2697&lt;=10863),TEXT(INDIRECT(CHAR(39)&amp;$A2697&amp;CHAR(39)&amp;"!r"&amp;$B2697&amp;"c"&amp;$C2697,0),"dd-mmm-yyyy"),(INDIRECT(CHAR(39)&amp;$A2697&amp;CHAR(39)&amp;"!r"&amp;$B2697&amp;"c"&amp;$C2697,0)))</f>
        <v>0.398</v>
      </c>
      <c r="I2697" s="26"/>
      <c r="J2697" s="26"/>
      <c r="K2697" s="26"/>
      <c r="L2697" s="26"/>
      <c r="M2697" s="26"/>
      <c r="N2697" s="26"/>
      <c r="O2697" s="26"/>
      <c r="P2697" s="26"/>
      <c r="Q2697" s="26"/>
      <c r="R2697" s="26"/>
      <c r="S2697" s="26"/>
      <c r="T2697" s="26"/>
      <c r="U2697" s="26"/>
      <c r="V2697" s="26"/>
      <c r="W2697" s="26"/>
      <c r="X2697" s="26"/>
      <c r="Y2697" s="26"/>
      <c r="Z2697" s="26"/>
    </row>
    <row r="2698" ht="13.5" customHeight="1">
      <c r="A2698" s="26" t="s">
        <v>820</v>
      </c>
      <c r="B2698" s="26">
        <f t="shared" si="51"/>
        <v>18</v>
      </c>
      <c r="C2698" s="26">
        <f t="shared" si="52"/>
        <v>17</v>
      </c>
      <c r="D2698" s="26"/>
      <c r="E2698" s="26">
        <f>plan_id</f>
        <v>510</v>
      </c>
      <c r="F2698" s="26">
        <f t="shared" si="1"/>
        <v>2016</v>
      </c>
      <c r="G2698" s="26">
        <f>VLOOKUP(INDIRECT(CHAR(39)&amp;$A2698&amp;CHAR(39)&amp;"!r2c"&amp;$C2698,0),variables,2,0)</f>
        <v>10993</v>
      </c>
      <c r="H2698" s="29">
        <f t="array" ref="H2698">IF(AND(G2698&gt;=10861,G2698&lt;=10863),TEXT(INDIRECT(CHAR(39)&amp;$A2698&amp;CHAR(39)&amp;"!r"&amp;$B2698&amp;"c"&amp;$C2698,0),"dd-mmm-yyyy"),(INDIRECT(CHAR(39)&amp;$A2698&amp;CHAR(39)&amp;"!r"&amp;$B2698&amp;"c"&amp;$C2698,0)))</f>
        <v>9811614000</v>
      </c>
      <c r="I2698" s="26"/>
      <c r="J2698" s="26"/>
      <c r="K2698" s="26"/>
      <c r="L2698" s="26"/>
      <c r="M2698" s="26"/>
      <c r="N2698" s="26"/>
      <c r="O2698" s="26"/>
      <c r="P2698" s="26"/>
      <c r="Q2698" s="26"/>
      <c r="R2698" s="26"/>
      <c r="S2698" s="26"/>
      <c r="T2698" s="26"/>
      <c r="U2698" s="26"/>
      <c r="V2698" s="26"/>
      <c r="W2698" s="26"/>
      <c r="X2698" s="26"/>
      <c r="Y2698" s="26"/>
      <c r="Z2698" s="26"/>
    </row>
    <row r="2699" ht="13.5" customHeight="1">
      <c r="A2699" s="26" t="s">
        <v>820</v>
      </c>
      <c r="B2699" s="26">
        <f t="shared" si="51"/>
        <v>18</v>
      </c>
      <c r="C2699" s="26">
        <f t="shared" si="52"/>
        <v>18</v>
      </c>
      <c r="D2699" s="26"/>
      <c r="E2699" s="26">
        <f>plan_id</f>
        <v>510</v>
      </c>
      <c r="F2699" s="26">
        <f t="shared" si="1"/>
        <v>2016</v>
      </c>
      <c r="G2699" s="26">
        <f>VLOOKUP(INDIRECT(CHAR(39)&amp;$A2699&amp;CHAR(39)&amp;"!r2c"&amp;$C2699,0),variables,2,0)</f>
        <v>11005</v>
      </c>
      <c r="H2699" s="31">
        <f t="array" ref="H2699">IF(AND(G2699&gt;=10861,G2699&lt;=10863),TEXT(INDIRECT(CHAR(39)&amp;$A2699&amp;CHAR(39)&amp;"!r"&amp;$B2699&amp;"c"&amp;$C2699,0),"dd-mmm-yyyy"),(INDIRECT(CHAR(39)&amp;$A2699&amp;CHAR(39)&amp;"!r"&amp;$B2699&amp;"c"&amp;$C2699,0)))</f>
        <v>0.4670515982</v>
      </c>
      <c r="I2699" s="26"/>
      <c r="J2699" s="26"/>
      <c r="K2699" s="26"/>
      <c r="L2699" s="26"/>
      <c r="M2699" s="26"/>
      <c r="N2699" s="26"/>
      <c r="O2699" s="26"/>
      <c r="P2699" s="26"/>
      <c r="Q2699" s="26"/>
      <c r="R2699" s="26"/>
      <c r="S2699" s="26"/>
      <c r="T2699" s="26"/>
      <c r="U2699" s="26"/>
      <c r="V2699" s="26"/>
      <c r="W2699" s="26"/>
      <c r="X2699" s="26"/>
      <c r="Y2699" s="26"/>
      <c r="Z2699" s="26"/>
    </row>
    <row r="2700" ht="13.5" customHeight="1">
      <c r="A2700" s="26" t="s">
        <v>820</v>
      </c>
      <c r="B2700" s="26">
        <f t="shared" si="51"/>
        <v>18</v>
      </c>
      <c r="C2700" s="26">
        <f t="shared" si="52"/>
        <v>19</v>
      </c>
      <c r="D2700" s="26"/>
      <c r="E2700" s="26">
        <f>plan_id</f>
        <v>510</v>
      </c>
      <c r="F2700" s="26">
        <f t="shared" si="1"/>
        <v>2016</v>
      </c>
      <c r="G2700" s="26">
        <f>VLOOKUP(INDIRECT(CHAR(39)&amp;$A2700&amp;CHAR(39)&amp;"!r2c"&amp;$C2700,0),variables,2,0)</f>
        <v>10988</v>
      </c>
      <c r="H2700" s="28" t="str">
        <f t="array" ref="H2700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26"/>
      <c r="J2700" s="26"/>
      <c r="K2700" s="26"/>
      <c r="L2700" s="26"/>
      <c r="M2700" s="26"/>
      <c r="N2700" s="26"/>
      <c r="O2700" s="26"/>
      <c r="P2700" s="26"/>
      <c r="Q2700" s="26"/>
      <c r="R2700" s="26"/>
      <c r="S2700" s="26"/>
      <c r="T2700" s="26"/>
      <c r="U2700" s="26"/>
      <c r="V2700" s="26"/>
      <c r="W2700" s="26"/>
      <c r="X2700" s="26"/>
      <c r="Y2700" s="26"/>
      <c r="Z2700" s="26"/>
    </row>
    <row r="2701" ht="13.5" customHeight="1">
      <c r="A2701" s="26" t="s">
        <v>820</v>
      </c>
      <c r="B2701" s="26">
        <f t="shared" si="51"/>
        <v>18</v>
      </c>
      <c r="C2701" s="26">
        <f t="shared" si="52"/>
        <v>20</v>
      </c>
      <c r="D2701" s="26"/>
      <c r="E2701" s="26">
        <f>plan_id</f>
        <v>510</v>
      </c>
      <c r="F2701" s="26">
        <f t="shared" si="1"/>
        <v>2016</v>
      </c>
      <c r="G2701" s="26">
        <f>VLOOKUP(INDIRECT(CHAR(39)&amp;$A2701&amp;CHAR(39)&amp;"!r2c"&amp;$C2701,0),variables,2,0)</f>
        <v>10996</v>
      </c>
      <c r="H2701" s="29">
        <f t="array" ref="H2701">IF(AND(G2701&gt;=10861,G2701&lt;=10863),TEXT(INDIRECT(CHAR(39)&amp;$A2701&amp;CHAR(39)&amp;"!r"&amp;$B2701&amp;"c"&amp;$C2701,0),"dd-mmm-yyyy"),(INDIRECT(CHAR(39)&amp;$A2701&amp;CHAR(39)&amp;"!r"&amp;$B2701&amp;"c"&amp;$C2701,0)))</f>
        <v>45250956731</v>
      </c>
      <c r="I2701" s="26"/>
      <c r="J2701" s="26"/>
      <c r="K2701" s="26"/>
      <c r="L2701" s="26"/>
      <c r="M2701" s="26"/>
      <c r="N2701" s="26"/>
      <c r="O2701" s="26"/>
      <c r="P2701" s="26"/>
      <c r="Q2701" s="26"/>
      <c r="R2701" s="26"/>
      <c r="S2701" s="26"/>
      <c r="T2701" s="26"/>
      <c r="U2701" s="26"/>
      <c r="V2701" s="26"/>
      <c r="W2701" s="26"/>
      <c r="X2701" s="26"/>
      <c r="Y2701" s="26"/>
      <c r="Z2701" s="26"/>
    </row>
    <row r="2702" ht="13.5" customHeight="1">
      <c r="A2702" s="26" t="s">
        <v>820</v>
      </c>
      <c r="B2702" s="26">
        <f t="shared" si="51"/>
        <v>18</v>
      </c>
      <c r="C2702" s="26">
        <f t="shared" si="52"/>
        <v>21</v>
      </c>
      <c r="D2702" s="26"/>
      <c r="E2702" s="26">
        <f>plan_id</f>
        <v>510</v>
      </c>
      <c r="F2702" s="26">
        <f t="shared" si="1"/>
        <v>2016</v>
      </c>
      <c r="G2702" s="26">
        <f>VLOOKUP(INDIRECT(CHAR(39)&amp;$A2702&amp;CHAR(39)&amp;"!r2c"&amp;$C2702,0),variables,2,0)</f>
        <v>10997</v>
      </c>
      <c r="H2702" s="31">
        <f t="array" ref="H2702">IF(AND(G2702&gt;=10861,G2702&lt;=10863),TEXT(INDIRECT(CHAR(39)&amp;$A2702&amp;CHAR(39)&amp;"!r"&amp;$B2702&amp;"c"&amp;$C2702,0),"dd-mmm-yyyy"),(INDIRECT(CHAR(39)&amp;$A2702&amp;CHAR(39)&amp;"!r"&amp;$B2702&amp;"c"&amp;$C2702,0)))</f>
        <v>0.3814465033</v>
      </c>
      <c r="I2702" s="26"/>
      <c r="J2702" s="26"/>
      <c r="K2702" s="26"/>
      <c r="L2702" s="26"/>
      <c r="M2702" s="26"/>
      <c r="N2702" s="26"/>
      <c r="O2702" s="26"/>
      <c r="P2702" s="26"/>
      <c r="Q2702" s="26"/>
      <c r="R2702" s="26"/>
      <c r="S2702" s="26"/>
      <c r="T2702" s="26"/>
      <c r="U2702" s="26"/>
      <c r="V2702" s="26"/>
      <c r="W2702" s="26"/>
      <c r="X2702" s="26"/>
      <c r="Y2702" s="26"/>
      <c r="Z2702" s="26"/>
    </row>
    <row r="2703" ht="13.5" customHeight="1">
      <c r="A2703" s="26" t="s">
        <v>820</v>
      </c>
      <c r="B2703" s="26">
        <f t="shared" si="51"/>
        <v>18</v>
      </c>
      <c r="C2703" s="26">
        <f t="shared" si="52"/>
        <v>22</v>
      </c>
      <c r="D2703" s="26"/>
      <c r="E2703" s="26">
        <f>plan_id</f>
        <v>510</v>
      </c>
      <c r="F2703" s="26">
        <f t="shared" si="1"/>
        <v>2016</v>
      </c>
      <c r="G2703" s="26">
        <f>VLOOKUP(INDIRECT(CHAR(39)&amp;$A2703&amp;CHAR(39)&amp;"!r2c"&amp;$C2703,0),variables,2,0)</f>
        <v>10980</v>
      </c>
      <c r="H2703" s="31" t="str">
        <f t="array" ref="H2703">IF(AND(G2703&gt;=10861,G2703&lt;=10863),TEXT(INDIRECT(CHAR(39)&amp;$A2703&amp;CHAR(39)&amp;"!r"&amp;$B2703&amp;"c"&amp;$C2703,0),"dd-mmm-yyyy"),(INDIRECT(CHAR(39)&amp;$A2703&amp;CHAR(39)&amp;"!r"&amp;$B2703&amp;"c"&amp;$C2703,0)))</f>
        <v/>
      </c>
      <c r="I2703" s="26"/>
      <c r="J2703" s="26"/>
      <c r="K2703" s="26"/>
      <c r="L2703" s="26"/>
      <c r="M2703" s="26"/>
      <c r="N2703" s="26"/>
      <c r="O2703" s="26"/>
      <c r="P2703" s="26"/>
      <c r="Q2703" s="26"/>
      <c r="R2703" s="26"/>
      <c r="S2703" s="26"/>
      <c r="T2703" s="26"/>
      <c r="U2703" s="26"/>
      <c r="V2703" s="26"/>
      <c r="W2703" s="26"/>
      <c r="X2703" s="26"/>
      <c r="Y2703" s="26"/>
      <c r="Z2703" s="26"/>
    </row>
    <row r="2704" ht="13.5" customHeight="1">
      <c r="A2704" s="26" t="s">
        <v>820</v>
      </c>
      <c r="B2704" s="26">
        <f t="shared" si="51"/>
        <v>18</v>
      </c>
      <c r="C2704" s="26">
        <f t="shared" si="52"/>
        <v>23</v>
      </c>
      <c r="D2704" s="26"/>
      <c r="E2704" s="26">
        <f>plan_id</f>
        <v>510</v>
      </c>
      <c r="F2704" s="26">
        <f t="shared" si="1"/>
        <v>2016</v>
      </c>
      <c r="G2704" s="26">
        <f>VLOOKUP(INDIRECT(CHAR(39)&amp;$A2704&amp;CHAR(39)&amp;"!r2c"&amp;$C2704,0),variables,2,0)</f>
        <v>10981</v>
      </c>
      <c r="H2704" s="31" t="str">
        <f t="array" ref="H2704">IF(AND(G2704&gt;=10861,G2704&lt;=10863),TEXT(INDIRECT(CHAR(39)&amp;$A2704&amp;CHAR(39)&amp;"!r"&amp;$B2704&amp;"c"&amp;$C2704,0),"dd-mmm-yyyy"),(INDIRECT(CHAR(39)&amp;$A2704&amp;CHAR(39)&amp;"!r"&amp;$B2704&amp;"c"&amp;$C2704,0)))</f>
        <v/>
      </c>
      <c r="I2704" s="26"/>
      <c r="J2704" s="26"/>
      <c r="K2704" s="26"/>
      <c r="L2704" s="26"/>
      <c r="M2704" s="26"/>
      <c r="N2704" s="26"/>
      <c r="O2704" s="26"/>
      <c r="P2704" s="26"/>
      <c r="Q2704" s="26"/>
      <c r="R2704" s="26"/>
      <c r="S2704" s="26"/>
      <c r="T2704" s="26"/>
      <c r="U2704" s="26"/>
      <c r="V2704" s="26"/>
      <c r="W2704" s="26"/>
      <c r="X2704" s="26"/>
      <c r="Y2704" s="26"/>
      <c r="Z2704" s="26"/>
    </row>
    <row r="2705" ht="13.5" customHeight="1">
      <c r="A2705" s="26" t="s">
        <v>820</v>
      </c>
      <c r="B2705" s="26">
        <f t="shared" si="51"/>
        <v>18</v>
      </c>
      <c r="C2705" s="26">
        <f t="shared" si="52"/>
        <v>24</v>
      </c>
      <c r="D2705" s="26"/>
      <c r="E2705" s="26">
        <f>plan_id</f>
        <v>510</v>
      </c>
      <c r="F2705" s="26">
        <f t="shared" si="1"/>
        <v>2016</v>
      </c>
      <c r="G2705" s="26">
        <f>VLOOKUP(INDIRECT(CHAR(39)&amp;$A2705&amp;CHAR(39)&amp;"!r2c"&amp;$C2705,0),variables,2,0)</f>
        <v>10998</v>
      </c>
      <c r="H2705" s="29">
        <f t="array" ref="H2705">IF(AND(G2705&gt;=10861,G2705&lt;=10863),TEXT(INDIRECT(CHAR(39)&amp;$A2705&amp;CHAR(39)&amp;"!r"&amp;$B2705&amp;"c"&amp;$C2705,0),"dd-mmm-yyyy"),(INDIRECT(CHAR(39)&amp;$A2705&amp;CHAR(39)&amp;"!r"&amp;$B2705&amp;"c"&amp;$C2705,0)))</f>
        <v>8721159970</v>
      </c>
      <c r="I2705" s="26"/>
      <c r="J2705" s="26"/>
      <c r="K2705" s="26"/>
      <c r="L2705" s="26"/>
      <c r="M2705" s="26"/>
      <c r="N2705" s="26"/>
      <c r="O2705" s="26"/>
      <c r="P2705" s="26"/>
      <c r="Q2705" s="26"/>
      <c r="R2705" s="26"/>
      <c r="S2705" s="26"/>
      <c r="T2705" s="26"/>
      <c r="U2705" s="26"/>
      <c r="V2705" s="26"/>
      <c r="W2705" s="26"/>
      <c r="X2705" s="26"/>
      <c r="Y2705" s="26"/>
      <c r="Z2705" s="26"/>
    </row>
    <row r="2706" ht="13.5" customHeight="1">
      <c r="A2706" s="26" t="s">
        <v>820</v>
      </c>
      <c r="B2706" s="26">
        <f t="shared" si="51"/>
        <v>18</v>
      </c>
      <c r="C2706" s="26">
        <f t="shared" si="52"/>
        <v>25</v>
      </c>
      <c r="D2706" s="26"/>
      <c r="E2706" s="26">
        <f>plan_id</f>
        <v>510</v>
      </c>
      <c r="F2706" s="26">
        <f t="shared" si="1"/>
        <v>2016</v>
      </c>
      <c r="G2706" s="26">
        <f>VLOOKUP(INDIRECT(CHAR(39)&amp;$A2706&amp;CHAR(39)&amp;"!r2c"&amp;$C2706,0),variables,2,0)</f>
        <v>10999</v>
      </c>
      <c r="H2706" s="29">
        <f t="array" ref="H2706">IF(AND(G2706&gt;=10861,G2706&lt;=10863),TEXT(INDIRECT(CHAR(39)&amp;$A2706&amp;CHAR(39)&amp;"!r"&amp;$B2706&amp;"c"&amp;$C2706,0),"dd-mmm-yyyy"),(INDIRECT(CHAR(39)&amp;$A2706&amp;CHAR(39)&amp;"!r"&amp;$B2706&amp;"c"&amp;$C2706,0)))</f>
        <v>5848180208</v>
      </c>
      <c r="I2706" s="26"/>
      <c r="J2706" s="26"/>
      <c r="K2706" s="26"/>
      <c r="L2706" s="26"/>
      <c r="M2706" s="26"/>
      <c r="N2706" s="26"/>
      <c r="O2706" s="26"/>
      <c r="P2706" s="26"/>
      <c r="Q2706" s="26"/>
      <c r="R2706" s="26"/>
      <c r="S2706" s="26"/>
      <c r="T2706" s="26"/>
      <c r="U2706" s="26"/>
      <c r="V2706" s="26"/>
      <c r="W2706" s="26"/>
      <c r="X2706" s="26"/>
      <c r="Y2706" s="26"/>
      <c r="Z2706" s="26"/>
    </row>
    <row r="2707" ht="13.5" customHeight="1">
      <c r="A2707" s="26" t="s">
        <v>820</v>
      </c>
      <c r="B2707" s="26">
        <f t="shared" si="51"/>
        <v>18</v>
      </c>
      <c r="C2707" s="26">
        <f t="shared" si="52"/>
        <v>26</v>
      </c>
      <c r="D2707" s="26"/>
      <c r="E2707" s="26">
        <f>plan_id</f>
        <v>510</v>
      </c>
      <c r="F2707" s="26">
        <f t="shared" si="1"/>
        <v>2016</v>
      </c>
      <c r="G2707" s="26">
        <f>VLOOKUP(INDIRECT(CHAR(39)&amp;$A2707&amp;CHAR(39)&amp;"!r2c"&amp;$C2707,0),variables,2,0)</f>
        <v>11000</v>
      </c>
      <c r="H2707" s="29">
        <f t="array" ref="H2707">IF(AND(G2707&gt;=10861,G2707&lt;=10863),TEXT(INDIRECT(CHAR(39)&amp;$A2707&amp;CHAR(39)&amp;"!r"&amp;$B2707&amp;"c"&amp;$C2707,0),"dd-mmm-yyyy"),(INDIRECT(CHAR(39)&amp;$A2707&amp;CHAR(39)&amp;"!r"&amp;$B2707&amp;"c"&amp;$C2707,0)))</f>
        <v>83026969</v>
      </c>
      <c r="I2707" s="26"/>
      <c r="J2707" s="26"/>
      <c r="K2707" s="26"/>
      <c r="L2707" s="26"/>
      <c r="M2707" s="26"/>
      <c r="N2707" s="26"/>
      <c r="O2707" s="26"/>
      <c r="P2707" s="26"/>
      <c r="Q2707" s="26"/>
      <c r="R2707" s="26"/>
      <c r="S2707" s="26"/>
      <c r="T2707" s="26"/>
      <c r="U2707" s="26"/>
      <c r="V2707" s="26"/>
      <c r="W2707" s="26"/>
      <c r="X2707" s="26"/>
      <c r="Y2707" s="26"/>
      <c r="Z2707" s="26"/>
    </row>
    <row r="2708" ht="13.5" customHeight="1">
      <c r="A2708" s="26" t="s">
        <v>820</v>
      </c>
      <c r="B2708" s="26">
        <f t="shared" si="51"/>
        <v>18</v>
      </c>
      <c r="C2708" s="26">
        <f t="shared" si="52"/>
        <v>27</v>
      </c>
      <c r="D2708" s="26"/>
      <c r="E2708" s="26">
        <f>plan_id</f>
        <v>510</v>
      </c>
      <c r="F2708" s="26">
        <f t="shared" si="1"/>
        <v>2016</v>
      </c>
      <c r="G2708" s="26">
        <f>VLOOKUP(INDIRECT(CHAR(39)&amp;$A2708&amp;CHAR(39)&amp;"!r2c"&amp;$C2708,0),variables,2,0)</f>
        <v>11001</v>
      </c>
      <c r="H2708" s="29">
        <f t="array" ref="H2708">IF(AND(G2708&gt;=10861,G2708&lt;=10863),TEXT(INDIRECT(CHAR(39)&amp;$A2708&amp;CHAR(39)&amp;"!r"&amp;$B2708&amp;"c"&amp;$C2708,0),"dd-mmm-yyyy"),(INDIRECT(CHAR(39)&amp;$A2708&amp;CHAR(39)&amp;"!r"&amp;$B2708&amp;"c"&amp;$C2708,0)))</f>
        <v>22967917</v>
      </c>
      <c r="I2708" s="26"/>
      <c r="J2708" s="26"/>
      <c r="K2708" s="26"/>
      <c r="L2708" s="26"/>
      <c r="M2708" s="26"/>
      <c r="N2708" s="26"/>
      <c r="O2708" s="26"/>
      <c r="P2708" s="26"/>
      <c r="Q2708" s="26"/>
      <c r="R2708" s="26"/>
      <c r="S2708" s="26"/>
      <c r="T2708" s="26"/>
      <c r="U2708" s="26"/>
      <c r="V2708" s="26"/>
      <c r="W2708" s="26"/>
      <c r="X2708" s="26"/>
      <c r="Y2708" s="26"/>
      <c r="Z2708" s="26"/>
    </row>
    <row r="2709" ht="13.5" customHeight="1">
      <c r="A2709" s="26" t="s">
        <v>820</v>
      </c>
      <c r="B2709" s="26">
        <f t="shared" si="51"/>
        <v>18</v>
      </c>
      <c r="C2709" s="26">
        <f t="shared" si="52"/>
        <v>28</v>
      </c>
      <c r="D2709" s="26"/>
      <c r="E2709" s="26">
        <f>plan_id</f>
        <v>510</v>
      </c>
      <c r="F2709" s="26">
        <f t="shared" si="1"/>
        <v>2016</v>
      </c>
      <c r="G2709" s="26">
        <f>VLOOKUP(INDIRECT(CHAR(39)&amp;$A2709&amp;CHAR(39)&amp;"!r2c"&amp;$C2709,0),variables,2,0)</f>
        <v>11002</v>
      </c>
      <c r="H2709" s="29" t="str">
        <f t="array" ref="H2709">IF(AND(G2709&gt;=10861,G2709&lt;=10863),TEXT(INDIRECT(CHAR(39)&amp;$A2709&amp;CHAR(39)&amp;"!r"&amp;$B2709&amp;"c"&amp;$C2709,0),"dd-mmm-yyyy"),(INDIRECT(CHAR(39)&amp;$A2709&amp;CHAR(39)&amp;"!r"&amp;$B2709&amp;"c"&amp;$C2709,0)))</f>
        <v/>
      </c>
      <c r="I2709" s="26"/>
      <c r="J2709" s="26"/>
      <c r="K2709" s="26"/>
      <c r="L2709" s="26"/>
      <c r="M2709" s="26"/>
      <c r="N2709" s="26"/>
      <c r="O2709" s="26"/>
      <c r="P2709" s="26"/>
      <c r="Q2709" s="26"/>
      <c r="R2709" s="26"/>
      <c r="S2709" s="26"/>
      <c r="T2709" s="26"/>
      <c r="U2709" s="26"/>
      <c r="V2709" s="26"/>
      <c r="W2709" s="26"/>
      <c r="X2709" s="26"/>
      <c r="Y2709" s="26"/>
      <c r="Z2709" s="26"/>
    </row>
    <row r="2710" ht="13.5" customHeight="1">
      <c r="A2710" s="26" t="s">
        <v>820</v>
      </c>
      <c r="B2710" s="26">
        <f t="shared" si="51"/>
        <v>18</v>
      </c>
      <c r="C2710" s="26">
        <f t="shared" si="52"/>
        <v>29</v>
      </c>
      <c r="D2710" s="26"/>
      <c r="E2710" s="26">
        <f>plan_id</f>
        <v>510</v>
      </c>
      <c r="F2710" s="26">
        <f t="shared" si="1"/>
        <v>2016</v>
      </c>
      <c r="G2710" s="26">
        <f>VLOOKUP(INDIRECT(CHAR(39)&amp;$A2710&amp;CHAR(39)&amp;"!r2c"&amp;$C2710,0),variables,2,0)</f>
        <v>11003</v>
      </c>
      <c r="H2710" s="29">
        <f t="array" ref="H2710">IF(AND(G2710&gt;=10861,G2710&lt;=10863),TEXT(INDIRECT(CHAR(39)&amp;$A2710&amp;CHAR(39)&amp;"!r"&amp;$B2710&amp;"c"&amp;$C2710,0),"dd-mmm-yyyy"),(INDIRECT(CHAR(39)&amp;$A2710&amp;CHAR(39)&amp;"!r"&amp;$B2710&amp;"c"&amp;$C2710,0)))</f>
        <v>5954175094</v>
      </c>
      <c r="I2710" s="26"/>
      <c r="J2710" s="26"/>
      <c r="K2710" s="26"/>
      <c r="L2710" s="26"/>
      <c r="M2710" s="26"/>
      <c r="N2710" s="26"/>
      <c r="O2710" s="26"/>
      <c r="P2710" s="26"/>
      <c r="Q2710" s="26"/>
      <c r="R2710" s="26"/>
      <c r="S2710" s="26"/>
      <c r="T2710" s="26"/>
      <c r="U2710" s="26"/>
      <c r="V2710" s="26"/>
      <c r="W2710" s="26"/>
      <c r="X2710" s="26"/>
      <c r="Y2710" s="26"/>
      <c r="Z2710" s="26"/>
    </row>
    <row r="2711" ht="13.5" customHeight="1">
      <c r="A2711" s="26" t="s">
        <v>820</v>
      </c>
      <c r="B2711" s="26">
        <f t="shared" si="51"/>
        <v>19</v>
      </c>
      <c r="C2711" s="26">
        <f t="shared" si="52"/>
        <v>3</v>
      </c>
      <c r="D2711" s="26"/>
      <c r="E2711" s="26">
        <f>plan_id</f>
        <v>510</v>
      </c>
      <c r="F2711" s="26">
        <f t="shared" si="1"/>
        <v>2017</v>
      </c>
      <c r="G2711" s="26">
        <f>VLOOKUP(INDIRECT(CHAR(39)&amp;$A2711&amp;CHAR(39)&amp;"!r2c"&amp;$C2711,0),variables,2,0)</f>
        <v>10982</v>
      </c>
      <c r="H2711" s="28" t="str">
        <f t="array" ref="H271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26"/>
      <c r="J2711" s="26"/>
      <c r="K2711" s="26"/>
      <c r="L2711" s="26"/>
      <c r="M2711" s="26"/>
      <c r="N2711" s="26"/>
      <c r="O2711" s="26"/>
      <c r="P2711" s="26"/>
      <c r="Q2711" s="26"/>
      <c r="R2711" s="26"/>
      <c r="S2711" s="26"/>
      <c r="T2711" s="26"/>
      <c r="U2711" s="26"/>
      <c r="V2711" s="26"/>
      <c r="W2711" s="26"/>
      <c r="X2711" s="26"/>
      <c r="Y2711" s="26"/>
      <c r="Z2711" s="26"/>
    </row>
    <row r="2712" ht="13.5" customHeight="1">
      <c r="A2712" s="26" t="s">
        <v>820</v>
      </c>
      <c r="B2712" s="26">
        <f t="shared" si="51"/>
        <v>19</v>
      </c>
      <c r="C2712" s="26">
        <f t="shared" si="52"/>
        <v>4</v>
      </c>
      <c r="D2712" s="26"/>
      <c r="E2712" s="26">
        <f>plan_id</f>
        <v>510</v>
      </c>
      <c r="F2712" s="26">
        <f t="shared" si="1"/>
        <v>2017</v>
      </c>
      <c r="G2712" s="26">
        <f>VLOOKUP(INDIRECT(CHAR(39)&amp;$A2712&amp;CHAR(39)&amp;"!r2c"&amp;$C2712,0),variables,2,0)</f>
        <v>10984</v>
      </c>
      <c r="H2712" s="28" t="str">
        <f t="array" ref="H2712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26"/>
      <c r="J2712" s="26"/>
      <c r="K2712" s="26"/>
      <c r="L2712" s="26"/>
      <c r="M2712" s="26"/>
      <c r="N2712" s="26"/>
      <c r="O2712" s="26"/>
      <c r="P2712" s="26"/>
      <c r="Q2712" s="26"/>
      <c r="R2712" s="26"/>
      <c r="S2712" s="26"/>
      <c r="T2712" s="26"/>
      <c r="U2712" s="26"/>
      <c r="V2712" s="26"/>
      <c r="W2712" s="26"/>
      <c r="X2712" s="26"/>
      <c r="Y2712" s="26"/>
      <c r="Z2712" s="26"/>
    </row>
    <row r="2713" ht="13.5" customHeight="1">
      <c r="A2713" s="26" t="s">
        <v>820</v>
      </c>
      <c r="B2713" s="26">
        <f t="shared" si="51"/>
        <v>19</v>
      </c>
      <c r="C2713" s="26">
        <f t="shared" si="52"/>
        <v>5</v>
      </c>
      <c r="D2713" s="26"/>
      <c r="E2713" s="26">
        <f>plan_id</f>
        <v>510</v>
      </c>
      <c r="F2713" s="26">
        <f t="shared" si="1"/>
        <v>2017</v>
      </c>
      <c r="G2713" s="26">
        <f>VLOOKUP(INDIRECT(CHAR(39)&amp;$A2713&amp;CHAR(39)&amp;"!r2c"&amp;$C2713,0),variables,2,0)</f>
        <v>10985</v>
      </c>
      <c r="H2713" s="28" t="str">
        <f t="array" ref="H2713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26"/>
      <c r="J2713" s="26"/>
      <c r="K2713" s="26"/>
      <c r="L2713" s="26"/>
      <c r="M2713" s="26"/>
      <c r="N2713" s="26"/>
      <c r="O2713" s="26"/>
      <c r="P2713" s="26"/>
      <c r="Q2713" s="26"/>
      <c r="R2713" s="26"/>
      <c r="S2713" s="26"/>
      <c r="T2713" s="26"/>
      <c r="U2713" s="26"/>
      <c r="V2713" s="26"/>
      <c r="W2713" s="26"/>
      <c r="X2713" s="26"/>
      <c r="Y2713" s="26"/>
      <c r="Z2713" s="26"/>
    </row>
    <row r="2714" ht="13.5" customHeight="1">
      <c r="A2714" s="26" t="s">
        <v>820</v>
      </c>
      <c r="B2714" s="26">
        <f t="shared" si="51"/>
        <v>19</v>
      </c>
      <c r="C2714" s="26">
        <f t="shared" si="52"/>
        <v>6</v>
      </c>
      <c r="D2714" s="26"/>
      <c r="E2714" s="26">
        <f>plan_id</f>
        <v>510</v>
      </c>
      <c r="F2714" s="26">
        <f t="shared" si="1"/>
        <v>2017</v>
      </c>
      <c r="G2714" s="26">
        <f>VLOOKUP(INDIRECT(CHAR(39)&amp;$A2714&amp;CHAR(39)&amp;"!r2c"&amp;$C2714,0),variables,2,0)</f>
        <v>10986</v>
      </c>
      <c r="H2714" s="28" t="str">
        <f t="array" ref="H2714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26"/>
      <c r="J2714" s="26"/>
      <c r="K2714" s="26"/>
      <c r="L2714" s="26"/>
      <c r="M2714" s="26"/>
      <c r="N2714" s="26"/>
      <c r="O2714" s="26"/>
      <c r="P2714" s="26"/>
      <c r="Q2714" s="26"/>
      <c r="R2714" s="26"/>
      <c r="S2714" s="26"/>
      <c r="T2714" s="26"/>
      <c r="U2714" s="26"/>
      <c r="V2714" s="26"/>
      <c r="W2714" s="26"/>
      <c r="X2714" s="26"/>
      <c r="Y2714" s="26"/>
      <c r="Z2714" s="26"/>
    </row>
    <row r="2715" ht="13.5" customHeight="1">
      <c r="A2715" s="26" t="s">
        <v>820</v>
      </c>
      <c r="B2715" s="26">
        <f t="shared" si="51"/>
        <v>19</v>
      </c>
      <c r="C2715" s="26">
        <f t="shared" si="52"/>
        <v>7</v>
      </c>
      <c r="D2715" s="26"/>
      <c r="E2715" s="26">
        <f>plan_id</f>
        <v>510</v>
      </c>
      <c r="F2715" s="26">
        <f t="shared" si="1"/>
        <v>2017</v>
      </c>
      <c r="G2715" s="26">
        <f>VLOOKUP(INDIRECT(CHAR(39)&amp;$A2715&amp;CHAR(39)&amp;"!r2c"&amp;$C2715,0),variables,2,0)</f>
        <v>10974</v>
      </c>
      <c r="H2715" s="28" t="str">
        <f t="array" ref="H2715">IF(AND(G2715&gt;=10861,G2715&lt;=10863),TEXT(INDIRECT(CHAR(39)&amp;$A2715&amp;CHAR(39)&amp;"!r"&amp;$B2715&amp;"c"&amp;$C2715,0),"dd-mmm-yyyy"),(INDIRECT(CHAR(39)&amp;$A2715&amp;CHAR(39)&amp;"!r"&amp;$B2715&amp;"c"&amp;$C2715,0)))</f>
        <v>EAN</v>
      </c>
      <c r="I2715" s="26"/>
      <c r="J2715" s="26"/>
      <c r="K2715" s="26"/>
      <c r="L2715" s="26"/>
      <c r="M2715" s="26"/>
      <c r="N2715" s="26"/>
      <c r="O2715" s="26"/>
      <c r="P2715" s="26"/>
      <c r="Q2715" s="26"/>
      <c r="R2715" s="26"/>
      <c r="S2715" s="26"/>
      <c r="T2715" s="26"/>
      <c r="U2715" s="26"/>
      <c r="V2715" s="26"/>
      <c r="W2715" s="26"/>
      <c r="X2715" s="26"/>
      <c r="Y2715" s="26"/>
      <c r="Z2715" s="26"/>
    </row>
    <row r="2716" ht="13.5" customHeight="1">
      <c r="A2716" s="26" t="s">
        <v>820</v>
      </c>
      <c r="B2716" s="26">
        <f t="shared" si="51"/>
        <v>19</v>
      </c>
      <c r="C2716" s="26">
        <f t="shared" si="52"/>
        <v>8</v>
      </c>
      <c r="D2716" s="26"/>
      <c r="E2716" s="26">
        <f>plan_id</f>
        <v>510</v>
      </c>
      <c r="F2716" s="26">
        <f t="shared" si="1"/>
        <v>2017</v>
      </c>
      <c r="G2716" s="26">
        <f>VLOOKUP(INDIRECT(CHAR(39)&amp;$A2716&amp;CHAR(39)&amp;"!r2c"&amp;$C2716,0),variables,2,0)</f>
        <v>10987</v>
      </c>
      <c r="H2716" s="28" t="str">
        <f t="array" ref="H2716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26"/>
      <c r="J2716" s="26"/>
      <c r="K2716" s="26"/>
      <c r="L2716" s="26"/>
      <c r="M2716" s="26"/>
      <c r="N2716" s="26"/>
      <c r="O2716" s="26"/>
      <c r="P2716" s="26"/>
      <c r="Q2716" s="26"/>
      <c r="R2716" s="26"/>
      <c r="S2716" s="26"/>
      <c r="T2716" s="26"/>
      <c r="U2716" s="26"/>
      <c r="V2716" s="26"/>
      <c r="W2716" s="26"/>
      <c r="X2716" s="26"/>
      <c r="Y2716" s="26"/>
      <c r="Z2716" s="26"/>
    </row>
    <row r="2717" ht="13.5" customHeight="1">
      <c r="A2717" s="26" t="s">
        <v>820</v>
      </c>
      <c r="B2717" s="26">
        <f t="shared" si="51"/>
        <v>19</v>
      </c>
      <c r="C2717" s="26">
        <f t="shared" si="52"/>
        <v>9</v>
      </c>
      <c r="D2717" s="26"/>
      <c r="E2717" s="26">
        <f>plan_id</f>
        <v>510</v>
      </c>
      <c r="F2717" s="26">
        <f t="shared" si="1"/>
        <v>2017</v>
      </c>
      <c r="G2717" s="26">
        <f>VLOOKUP(INDIRECT(CHAR(39)&amp;$A2717&amp;CHAR(39)&amp;"!r2c"&amp;$C2717,0),variables,2,0)</f>
        <v>10885</v>
      </c>
      <c r="H2717" s="29">
        <f t="array" ref="H2717">IF(AND(G2717&gt;=10861,G2717&lt;=10863),TEXT(INDIRECT(CHAR(39)&amp;$A2717&amp;CHAR(39)&amp;"!r"&amp;$B2717&amp;"c"&amp;$C2717,0),"dd-mmm-yyyy"),(INDIRECT(CHAR(39)&amp;$A2717&amp;CHAR(39)&amp;"!r"&amp;$B2717&amp;"c"&amp;$C2717,0)))</f>
        <v>6248879000</v>
      </c>
      <c r="I2717" s="26"/>
      <c r="J2717" s="26"/>
      <c r="K2717" s="26"/>
      <c r="L2717" s="26"/>
      <c r="M2717" s="26"/>
      <c r="N2717" s="26"/>
      <c r="O2717" s="26"/>
      <c r="P2717" s="26"/>
      <c r="Q2717" s="26"/>
      <c r="R2717" s="26"/>
      <c r="S2717" s="26"/>
      <c r="T2717" s="26"/>
      <c r="U2717" s="26"/>
      <c r="V2717" s="26"/>
      <c r="W2717" s="26"/>
      <c r="X2717" s="26"/>
      <c r="Y2717" s="26"/>
      <c r="Z2717" s="26"/>
    </row>
    <row r="2718" ht="13.5" customHeight="1">
      <c r="A2718" s="26" t="s">
        <v>820</v>
      </c>
      <c r="B2718" s="26">
        <f t="shared" si="51"/>
        <v>19</v>
      </c>
      <c r="C2718" s="26">
        <f t="shared" si="52"/>
        <v>10</v>
      </c>
      <c r="D2718" s="26"/>
      <c r="E2718" s="26">
        <f>plan_id</f>
        <v>510</v>
      </c>
      <c r="F2718" s="26">
        <f t="shared" si="1"/>
        <v>2017</v>
      </c>
      <c r="G2718" s="26">
        <f>VLOOKUP(INDIRECT(CHAR(39)&amp;$A2718&amp;CHAR(39)&amp;"!r2c"&amp;$C2718,0),variables,2,0)</f>
        <v>10886</v>
      </c>
      <c r="H2718" s="29">
        <f t="array" ref="H2718">IF(AND(G2718&gt;=10861,G2718&lt;=10863),TEXT(INDIRECT(CHAR(39)&amp;$A2718&amp;CHAR(39)&amp;"!r"&amp;$B2718&amp;"c"&amp;$C2718,0),"dd-mmm-yyyy"),(INDIRECT(CHAR(39)&amp;$A2718&amp;CHAR(39)&amp;"!r"&amp;$B2718&amp;"c"&amp;$C2718,0)))</f>
        <v>4134532000</v>
      </c>
      <c r="I2718" s="26"/>
      <c r="J2718" s="26"/>
      <c r="K2718" s="26"/>
      <c r="L2718" s="26"/>
      <c r="M2718" s="26"/>
      <c r="N2718" s="26"/>
      <c r="O2718" s="26"/>
      <c r="P2718" s="26"/>
      <c r="Q2718" s="26"/>
      <c r="R2718" s="26"/>
      <c r="S2718" s="26"/>
      <c r="T2718" s="26"/>
      <c r="U2718" s="26"/>
      <c r="V2718" s="26"/>
      <c r="W2718" s="26"/>
      <c r="X2718" s="26"/>
      <c r="Y2718" s="26"/>
      <c r="Z2718" s="26"/>
    </row>
    <row r="2719" ht="13.5" customHeight="1">
      <c r="A2719" s="26" t="s">
        <v>820</v>
      </c>
      <c r="B2719" s="26">
        <f t="shared" si="51"/>
        <v>19</v>
      </c>
      <c r="C2719" s="26">
        <f t="shared" si="52"/>
        <v>11</v>
      </c>
      <c r="D2719" s="26"/>
      <c r="E2719" s="26">
        <f>plan_id</f>
        <v>510</v>
      </c>
      <c r="F2719" s="26">
        <f t="shared" si="1"/>
        <v>2017</v>
      </c>
      <c r="G2719" s="26">
        <f>VLOOKUP(INDIRECT(CHAR(39)&amp;$A2719&amp;CHAR(39)&amp;"!r2c"&amp;$C2719,0),variables,2,0)</f>
        <v>10887</v>
      </c>
      <c r="H2719" s="29">
        <f t="array" ref="H2719">IF(AND(G2719&gt;=10861,G2719&lt;=10863),TEXT(INDIRECT(CHAR(39)&amp;$A2719&amp;CHAR(39)&amp;"!r"&amp;$B2719&amp;"c"&amp;$C2719,0),"dd-mmm-yyyy"),(INDIRECT(CHAR(39)&amp;$A2719&amp;CHAR(39)&amp;"!r"&amp;$B2719&amp;"c"&amp;$C2719,0)))</f>
        <v>2114347000</v>
      </c>
      <c r="I2719" s="26"/>
      <c r="J2719" s="26"/>
      <c r="K2719" s="26"/>
      <c r="L2719" s="26"/>
      <c r="M2719" s="26"/>
      <c r="N2719" s="26"/>
      <c r="O2719" s="26"/>
      <c r="P2719" s="26"/>
      <c r="Q2719" s="26"/>
      <c r="R2719" s="26"/>
      <c r="S2719" s="26"/>
      <c r="T2719" s="26"/>
      <c r="U2719" s="26"/>
      <c r="V2719" s="26"/>
      <c r="W2719" s="26"/>
      <c r="X2719" s="26"/>
      <c r="Y2719" s="26"/>
      <c r="Z2719" s="26"/>
    </row>
    <row r="2720" ht="13.5" customHeight="1">
      <c r="A2720" s="26" t="s">
        <v>820</v>
      </c>
      <c r="B2720" s="26">
        <f t="shared" si="51"/>
        <v>19</v>
      </c>
      <c r="C2720" s="26">
        <f t="shared" si="52"/>
        <v>12</v>
      </c>
      <c r="D2720" s="26"/>
      <c r="E2720" s="26">
        <f>plan_id</f>
        <v>510</v>
      </c>
      <c r="F2720" s="26">
        <f t="shared" si="1"/>
        <v>2017</v>
      </c>
      <c r="G2720" s="26">
        <f>VLOOKUP(INDIRECT(CHAR(39)&amp;$A2720&amp;CHAR(39)&amp;"!r2c"&amp;$C2720,0),variables,2,0)</f>
        <v>10883</v>
      </c>
      <c r="H2720" s="31">
        <f t="array" ref="H2720">IF(AND(G2720&gt;=10861,G2720&lt;=10863),TEXT(INDIRECT(CHAR(39)&amp;$A2720&amp;CHAR(39)&amp;"!r"&amp;$B2720&amp;"c"&amp;$C2720,0),"dd-mmm-yyyy"),(INDIRECT(CHAR(39)&amp;$A2720&amp;CHAR(39)&amp;"!r"&amp;$B2720&amp;"c"&amp;$C2720,0)))</f>
        <v>0.6616437924</v>
      </c>
      <c r="I2720" s="26"/>
      <c r="J2720" s="26"/>
      <c r="K2720" s="26"/>
      <c r="L2720" s="26"/>
      <c r="M2720" s="26"/>
      <c r="N2720" s="26"/>
      <c r="O2720" s="26"/>
      <c r="P2720" s="26"/>
      <c r="Q2720" s="26"/>
      <c r="R2720" s="26"/>
      <c r="S2720" s="26"/>
      <c r="T2720" s="26"/>
      <c r="U2720" s="26"/>
      <c r="V2720" s="26"/>
      <c r="W2720" s="26"/>
      <c r="X2720" s="26"/>
      <c r="Y2720" s="26"/>
      <c r="Z2720" s="26"/>
    </row>
    <row r="2721" ht="13.5" customHeight="1">
      <c r="A2721" s="26" t="s">
        <v>820</v>
      </c>
      <c r="B2721" s="26">
        <f t="shared" si="51"/>
        <v>19</v>
      </c>
      <c r="C2721" s="26">
        <f t="shared" si="52"/>
        <v>13</v>
      </c>
      <c r="D2721" s="26"/>
      <c r="E2721" s="26">
        <f>plan_id</f>
        <v>510</v>
      </c>
      <c r="F2721" s="26">
        <f t="shared" si="1"/>
        <v>2017</v>
      </c>
      <c r="G2721" s="26">
        <f>VLOOKUP(INDIRECT(CHAR(39)&amp;$A2721&amp;CHAR(39)&amp;"!r2c"&amp;$C2721,0),variables,2,0)</f>
        <v>10989</v>
      </c>
      <c r="H2721" s="29">
        <f t="array" ref="H2721">IF(AND(G2721&gt;=10861,G2721&lt;=10863),TEXT(INDIRECT(CHAR(39)&amp;$A2721&amp;CHAR(39)&amp;"!r"&amp;$B2721&amp;"c"&amp;$C2721,0),"dd-mmm-yyyy"),(INDIRECT(CHAR(39)&amp;$A2721&amp;CHAR(39)&amp;"!r"&amp;$B2721&amp;"c"&amp;$C2721,0)))</f>
        <v>49467525000</v>
      </c>
      <c r="I2721" s="26"/>
      <c r="J2721" s="26"/>
      <c r="K2721" s="26"/>
      <c r="L2721" s="26"/>
      <c r="M2721" s="26"/>
      <c r="N2721" s="26"/>
      <c r="O2721" s="26"/>
      <c r="P2721" s="26"/>
      <c r="Q2721" s="26"/>
      <c r="R2721" s="26"/>
      <c r="S2721" s="26"/>
      <c r="T2721" s="26"/>
      <c r="U2721" s="26"/>
      <c r="V2721" s="26"/>
      <c r="W2721" s="26"/>
      <c r="X2721" s="26"/>
      <c r="Y2721" s="26"/>
      <c r="Z2721" s="26"/>
    </row>
    <row r="2722" ht="13.5" customHeight="1">
      <c r="A2722" s="26" t="s">
        <v>820</v>
      </c>
      <c r="B2722" s="26">
        <f t="shared" si="51"/>
        <v>19</v>
      </c>
      <c r="C2722" s="26">
        <f t="shared" si="52"/>
        <v>14</v>
      </c>
      <c r="D2722" s="26"/>
      <c r="E2722" s="26">
        <f>plan_id</f>
        <v>510</v>
      </c>
      <c r="F2722" s="26">
        <f t="shared" si="1"/>
        <v>2017</v>
      </c>
      <c r="G2722" s="26">
        <f>VLOOKUP(INDIRECT(CHAR(39)&amp;$A2722&amp;CHAR(39)&amp;"!r2c"&amp;$C2722,0),variables,2,0)</f>
        <v>10990</v>
      </c>
      <c r="H2722" s="29">
        <f t="array" ref="H2722">IF(AND(G2722&gt;=10861,G2722&lt;=10863),TEXT(INDIRECT(CHAR(39)&amp;$A2722&amp;CHAR(39)&amp;"!r"&amp;$B2722&amp;"c"&amp;$C2722,0),"dd-mmm-yyyy"),(INDIRECT(CHAR(39)&amp;$A2722&amp;CHAR(39)&amp;"!r"&amp;$B2722&amp;"c"&amp;$C2722,0)))</f>
        <v>122904034000</v>
      </c>
      <c r="I2722" s="26"/>
      <c r="J2722" s="26"/>
      <c r="K2722" s="26"/>
      <c r="L2722" s="26"/>
      <c r="M2722" s="26"/>
      <c r="N2722" s="26"/>
      <c r="O2722" s="26"/>
      <c r="P2722" s="26"/>
      <c r="Q2722" s="26"/>
      <c r="R2722" s="26"/>
      <c r="S2722" s="26"/>
      <c r="T2722" s="26"/>
      <c r="U2722" s="26"/>
      <c r="V2722" s="26"/>
      <c r="W2722" s="26"/>
      <c r="X2722" s="26"/>
      <c r="Y2722" s="26"/>
      <c r="Z2722" s="26"/>
    </row>
    <row r="2723" ht="13.5" customHeight="1">
      <c r="A2723" s="26" t="s">
        <v>820</v>
      </c>
      <c r="B2723" s="26">
        <f t="shared" si="51"/>
        <v>19</v>
      </c>
      <c r="C2723" s="26">
        <f t="shared" si="52"/>
        <v>15</v>
      </c>
      <c r="D2723" s="26"/>
      <c r="E2723" s="26">
        <f>plan_id</f>
        <v>510</v>
      </c>
      <c r="F2723" s="26">
        <f t="shared" si="1"/>
        <v>2017</v>
      </c>
      <c r="G2723" s="26">
        <f>VLOOKUP(INDIRECT(CHAR(39)&amp;$A2723&amp;CHAR(39)&amp;"!r2c"&amp;$C2723,0),variables,2,0)</f>
        <v>10991</v>
      </c>
      <c r="H2723" s="29">
        <f t="array" ref="H2723">IF(AND(G2723&gt;=10861,G2723&lt;=10863),TEXT(INDIRECT(CHAR(39)&amp;$A2723&amp;CHAR(39)&amp;"!r"&amp;$B2723&amp;"c"&amp;$C2723,0),"dd-mmm-yyyy"),(INDIRECT(CHAR(39)&amp;$A2723&amp;CHAR(39)&amp;"!r"&amp;$B2723&amp;"c"&amp;$C2723,0)))</f>
        <v>73436509000</v>
      </c>
      <c r="I2723" s="26"/>
      <c r="J2723" s="26"/>
      <c r="K2723" s="26"/>
      <c r="L2723" s="26"/>
      <c r="M2723" s="26"/>
      <c r="N2723" s="26"/>
      <c r="O2723" s="26"/>
      <c r="P2723" s="26"/>
      <c r="Q2723" s="26"/>
      <c r="R2723" s="26"/>
      <c r="S2723" s="26"/>
      <c r="T2723" s="26"/>
      <c r="U2723" s="26"/>
      <c r="V2723" s="26"/>
      <c r="W2723" s="26"/>
      <c r="X2723" s="26"/>
      <c r="Y2723" s="26"/>
      <c r="Z2723" s="26"/>
    </row>
    <row r="2724" ht="13.5" customHeight="1">
      <c r="A2724" s="26" t="s">
        <v>820</v>
      </c>
      <c r="B2724" s="26">
        <f t="shared" si="51"/>
        <v>19</v>
      </c>
      <c r="C2724" s="26">
        <f t="shared" si="52"/>
        <v>16</v>
      </c>
      <c r="D2724" s="26"/>
      <c r="E2724" s="26">
        <f>plan_id</f>
        <v>510</v>
      </c>
      <c r="F2724" s="26">
        <f t="shared" si="1"/>
        <v>2017</v>
      </c>
      <c r="G2724" s="26">
        <f>VLOOKUP(INDIRECT(CHAR(39)&amp;$A2724&amp;CHAR(39)&amp;"!r2c"&amp;$C2724,0),variables,2,0)</f>
        <v>10992</v>
      </c>
      <c r="H2724" s="31">
        <f t="array" ref="H2724">IF(AND(G2724&gt;=10861,G2724&lt;=10863),TEXT(INDIRECT(CHAR(39)&amp;$A2724&amp;CHAR(39)&amp;"!r"&amp;$B2724&amp;"c"&amp;$C2724,0),"dd-mmm-yyyy"),(INDIRECT(CHAR(39)&amp;$A2724&amp;CHAR(39)&amp;"!r"&amp;$B2724&amp;"c"&amp;$C2724,0)))</f>
        <v>0.402</v>
      </c>
      <c r="I2724" s="26"/>
      <c r="J2724" s="26"/>
      <c r="K2724" s="26"/>
      <c r="L2724" s="26"/>
      <c r="M2724" s="26"/>
      <c r="N2724" s="26"/>
      <c r="O2724" s="26"/>
      <c r="P2724" s="26"/>
      <c r="Q2724" s="26"/>
      <c r="R2724" s="26"/>
      <c r="S2724" s="26"/>
      <c r="T2724" s="26"/>
      <c r="U2724" s="26"/>
      <c r="V2724" s="26"/>
      <c r="W2724" s="26"/>
      <c r="X2724" s="26"/>
      <c r="Y2724" s="26"/>
      <c r="Z2724" s="26"/>
    </row>
    <row r="2725" ht="13.5" customHeight="1">
      <c r="A2725" s="26" t="s">
        <v>820</v>
      </c>
      <c r="B2725" s="26">
        <f t="shared" si="51"/>
        <v>19</v>
      </c>
      <c r="C2725" s="26">
        <f t="shared" si="52"/>
        <v>17</v>
      </c>
      <c r="D2725" s="26"/>
      <c r="E2725" s="26">
        <f>plan_id</f>
        <v>510</v>
      </c>
      <c r="F2725" s="26">
        <f t="shared" si="1"/>
        <v>2017</v>
      </c>
      <c r="G2725" s="26">
        <f>VLOOKUP(INDIRECT(CHAR(39)&amp;$A2725&amp;CHAR(39)&amp;"!r2c"&amp;$C2725,0),variables,2,0)</f>
        <v>10993</v>
      </c>
      <c r="H2725" s="29">
        <f t="array" ref="H2725">IF(AND(G2725&gt;=10861,G2725&lt;=10863),TEXT(INDIRECT(CHAR(39)&amp;$A2725&amp;CHAR(39)&amp;"!r"&amp;$B2725&amp;"c"&amp;$C2725,0),"dd-mmm-yyyy"),(INDIRECT(CHAR(39)&amp;$A2725&amp;CHAR(39)&amp;"!r"&amp;$B2725&amp;"c"&amp;$C2725,0)))</f>
        <v>9965570000</v>
      </c>
      <c r="I2725" s="26"/>
      <c r="J2725" s="26"/>
      <c r="K2725" s="26"/>
      <c r="L2725" s="26"/>
      <c r="M2725" s="26"/>
      <c r="N2725" s="26"/>
      <c r="O2725" s="26"/>
      <c r="P2725" s="26"/>
      <c r="Q2725" s="26"/>
      <c r="R2725" s="26"/>
      <c r="S2725" s="26"/>
      <c r="T2725" s="26"/>
      <c r="U2725" s="26"/>
      <c r="V2725" s="26"/>
      <c r="W2725" s="26"/>
      <c r="X2725" s="26"/>
      <c r="Y2725" s="26"/>
      <c r="Z2725" s="26"/>
    </row>
    <row r="2726" ht="13.5" customHeight="1">
      <c r="A2726" s="26" t="s">
        <v>820</v>
      </c>
      <c r="B2726" s="26">
        <f t="shared" si="51"/>
        <v>19</v>
      </c>
      <c r="C2726" s="26">
        <f t="shared" si="52"/>
        <v>18</v>
      </c>
      <c r="D2726" s="26"/>
      <c r="E2726" s="26">
        <f>plan_id</f>
        <v>510</v>
      </c>
      <c r="F2726" s="26">
        <f t="shared" si="1"/>
        <v>2017</v>
      </c>
      <c r="G2726" s="26">
        <f>VLOOKUP(INDIRECT(CHAR(39)&amp;$A2726&amp;CHAR(39)&amp;"!r2c"&amp;$C2726,0),variables,2,0)</f>
        <v>11005</v>
      </c>
      <c r="H2726" s="31">
        <f t="array" ref="H2726">IF(AND(G2726&gt;=10861,G2726&lt;=10863),TEXT(INDIRECT(CHAR(39)&amp;$A2726&amp;CHAR(39)&amp;"!r"&amp;$B2726&amp;"c"&amp;$C2726,0),"dd-mmm-yyyy"),(INDIRECT(CHAR(39)&amp;$A2726&amp;CHAR(39)&amp;"!r"&amp;$B2726&amp;"c"&amp;$C2726,0)))</f>
        <v>0.6270468222</v>
      </c>
      <c r="I2726" s="26"/>
      <c r="J2726" s="26"/>
      <c r="K2726" s="26"/>
      <c r="L2726" s="26"/>
      <c r="M2726" s="26"/>
      <c r="N2726" s="26"/>
      <c r="O2726" s="26"/>
      <c r="P2726" s="26"/>
      <c r="Q2726" s="26"/>
      <c r="R2726" s="26"/>
      <c r="S2726" s="26"/>
      <c r="T2726" s="26"/>
      <c r="U2726" s="26"/>
      <c r="V2726" s="26"/>
      <c r="W2726" s="26"/>
      <c r="X2726" s="26"/>
      <c r="Y2726" s="26"/>
      <c r="Z2726" s="26"/>
    </row>
    <row r="2727" ht="13.5" customHeight="1">
      <c r="A2727" s="26" t="s">
        <v>820</v>
      </c>
      <c r="B2727" s="26">
        <f t="shared" si="51"/>
        <v>19</v>
      </c>
      <c r="C2727" s="26">
        <f t="shared" si="52"/>
        <v>19</v>
      </c>
      <c r="D2727" s="26"/>
      <c r="E2727" s="26">
        <f>plan_id</f>
        <v>510</v>
      </c>
      <c r="F2727" s="26">
        <f t="shared" si="1"/>
        <v>2017</v>
      </c>
      <c r="G2727" s="26">
        <f>VLOOKUP(INDIRECT(CHAR(39)&amp;$A2727&amp;CHAR(39)&amp;"!r2c"&amp;$C2727,0),variables,2,0)</f>
        <v>10988</v>
      </c>
      <c r="H2727" s="28" t="str">
        <f t="array" ref="H2727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26"/>
      <c r="J2727" s="26"/>
      <c r="K2727" s="26"/>
      <c r="L2727" s="26"/>
      <c r="M2727" s="26"/>
      <c r="N2727" s="26"/>
      <c r="O2727" s="26"/>
      <c r="P2727" s="26"/>
      <c r="Q2727" s="26"/>
      <c r="R2727" s="26"/>
      <c r="S2727" s="26"/>
      <c r="T2727" s="26"/>
      <c r="U2727" s="26"/>
      <c r="V2727" s="26"/>
      <c r="W2727" s="26"/>
      <c r="X2727" s="26"/>
      <c r="Y2727" s="26"/>
      <c r="Z2727" s="26"/>
    </row>
    <row r="2728" ht="13.5" customHeight="1">
      <c r="A2728" s="26" t="s">
        <v>820</v>
      </c>
      <c r="B2728" s="26">
        <f t="shared" si="51"/>
        <v>19</v>
      </c>
      <c r="C2728" s="26">
        <f t="shared" si="52"/>
        <v>20</v>
      </c>
      <c r="D2728" s="26"/>
      <c r="E2728" s="26">
        <f>plan_id</f>
        <v>510</v>
      </c>
      <c r="F2728" s="26">
        <f t="shared" si="1"/>
        <v>2017</v>
      </c>
      <c r="G2728" s="26">
        <f>VLOOKUP(INDIRECT(CHAR(39)&amp;$A2728&amp;CHAR(39)&amp;"!r2c"&amp;$C2728,0),variables,2,0)</f>
        <v>10996</v>
      </c>
      <c r="H2728" s="29">
        <f t="array" ref="H2728">IF(AND(G2728&gt;=10861,G2728&lt;=10863),TEXT(INDIRECT(CHAR(39)&amp;$A2728&amp;CHAR(39)&amp;"!r"&amp;$B2728&amp;"c"&amp;$C2728,0),"dd-mmm-yyyy"),(INDIRECT(CHAR(39)&amp;$A2728&amp;CHAR(39)&amp;"!r"&amp;$B2728&amp;"c"&amp;$C2728,0)))</f>
        <v>49375664518</v>
      </c>
      <c r="I2728" s="26"/>
      <c r="J2728" s="26"/>
      <c r="K2728" s="26"/>
      <c r="L2728" s="26"/>
      <c r="M2728" s="26"/>
      <c r="N2728" s="26"/>
      <c r="O2728" s="26"/>
      <c r="P2728" s="26"/>
      <c r="Q2728" s="26"/>
      <c r="R2728" s="26"/>
      <c r="S2728" s="26"/>
      <c r="T2728" s="26"/>
      <c r="U2728" s="26"/>
      <c r="V2728" s="26"/>
      <c r="W2728" s="26"/>
      <c r="X2728" s="26"/>
      <c r="Y2728" s="26"/>
      <c r="Z2728" s="26"/>
    </row>
    <row r="2729" ht="13.5" customHeight="1">
      <c r="A2729" s="26" t="s">
        <v>820</v>
      </c>
      <c r="B2729" s="26">
        <f t="shared" si="51"/>
        <v>19</v>
      </c>
      <c r="C2729" s="26">
        <f t="shared" si="52"/>
        <v>21</v>
      </c>
      <c r="D2729" s="26"/>
      <c r="E2729" s="26">
        <f>plan_id</f>
        <v>510</v>
      </c>
      <c r="F2729" s="26">
        <f t="shared" si="1"/>
        <v>2017</v>
      </c>
      <c r="G2729" s="26">
        <f>VLOOKUP(INDIRECT(CHAR(39)&amp;$A2729&amp;CHAR(39)&amp;"!r2c"&amp;$C2729,0),variables,2,0)</f>
        <v>10997</v>
      </c>
      <c r="H2729" s="31">
        <f t="array" ref="H2729">IF(AND(G2729&gt;=10861,G2729&lt;=10863),TEXT(INDIRECT(CHAR(39)&amp;$A2729&amp;CHAR(39)&amp;"!r"&amp;$B2729&amp;"c"&amp;$C2729,0),"dd-mmm-yyyy"),(INDIRECT(CHAR(39)&amp;$A2729&amp;CHAR(39)&amp;"!r"&amp;$B2729&amp;"c"&amp;$C2729,0)))</f>
        <v>0.4017416102</v>
      </c>
      <c r="I2729" s="26"/>
      <c r="J2729" s="26"/>
      <c r="K2729" s="26"/>
      <c r="L2729" s="26"/>
      <c r="M2729" s="26"/>
      <c r="N2729" s="26"/>
      <c r="O2729" s="26"/>
      <c r="P2729" s="26"/>
      <c r="Q2729" s="26"/>
      <c r="R2729" s="26"/>
      <c r="S2729" s="26"/>
      <c r="T2729" s="26"/>
      <c r="U2729" s="26"/>
      <c r="V2729" s="26"/>
      <c r="W2729" s="26"/>
      <c r="X2729" s="26"/>
      <c r="Y2729" s="26"/>
      <c r="Z2729" s="26"/>
    </row>
    <row r="2730" ht="13.5" customHeight="1">
      <c r="A2730" s="26" t="s">
        <v>820</v>
      </c>
      <c r="B2730" s="26">
        <f t="shared" si="51"/>
        <v>19</v>
      </c>
      <c r="C2730" s="26">
        <f t="shared" si="52"/>
        <v>22</v>
      </c>
      <c r="D2730" s="26"/>
      <c r="E2730" s="26">
        <f>plan_id</f>
        <v>510</v>
      </c>
      <c r="F2730" s="26">
        <f t="shared" si="1"/>
        <v>2017</v>
      </c>
      <c r="G2730" s="26">
        <f>VLOOKUP(INDIRECT(CHAR(39)&amp;$A2730&amp;CHAR(39)&amp;"!r2c"&amp;$C2730,0),variables,2,0)</f>
        <v>10980</v>
      </c>
      <c r="H2730" s="31" t="str">
        <f t="array" ref="H2730">IF(AND(G2730&gt;=10861,G2730&lt;=10863),TEXT(INDIRECT(CHAR(39)&amp;$A2730&amp;CHAR(39)&amp;"!r"&amp;$B2730&amp;"c"&amp;$C2730,0),"dd-mmm-yyyy"),(INDIRECT(CHAR(39)&amp;$A2730&amp;CHAR(39)&amp;"!r"&amp;$B2730&amp;"c"&amp;$C2730,0)))</f>
        <v/>
      </c>
      <c r="I2730" s="26"/>
      <c r="J2730" s="26"/>
      <c r="K2730" s="26"/>
      <c r="L2730" s="26"/>
      <c r="M2730" s="26"/>
      <c r="N2730" s="26"/>
      <c r="O2730" s="26"/>
      <c r="P2730" s="26"/>
      <c r="Q2730" s="26"/>
      <c r="R2730" s="26"/>
      <c r="S2730" s="26"/>
      <c r="T2730" s="26"/>
      <c r="U2730" s="26"/>
      <c r="V2730" s="26"/>
      <c r="W2730" s="26"/>
      <c r="X2730" s="26"/>
      <c r="Y2730" s="26"/>
      <c r="Z2730" s="26"/>
    </row>
    <row r="2731" ht="13.5" customHeight="1">
      <c r="A2731" s="26" t="s">
        <v>820</v>
      </c>
      <c r="B2731" s="26">
        <f t="shared" si="51"/>
        <v>19</v>
      </c>
      <c r="C2731" s="26">
        <f t="shared" si="52"/>
        <v>23</v>
      </c>
      <c r="D2731" s="26"/>
      <c r="E2731" s="26">
        <f>plan_id</f>
        <v>510</v>
      </c>
      <c r="F2731" s="26">
        <f t="shared" si="1"/>
        <v>2017</v>
      </c>
      <c r="G2731" s="26">
        <f>VLOOKUP(INDIRECT(CHAR(39)&amp;$A2731&amp;CHAR(39)&amp;"!r2c"&amp;$C2731,0),variables,2,0)</f>
        <v>10981</v>
      </c>
      <c r="H2731" s="31" t="str">
        <f t="array" ref="H2731">IF(AND(G2731&gt;=10861,G2731&lt;=10863),TEXT(INDIRECT(CHAR(39)&amp;$A2731&amp;CHAR(39)&amp;"!r"&amp;$B2731&amp;"c"&amp;$C2731,0),"dd-mmm-yyyy"),(INDIRECT(CHAR(39)&amp;$A2731&amp;CHAR(39)&amp;"!r"&amp;$B2731&amp;"c"&amp;$C2731,0)))</f>
        <v/>
      </c>
      <c r="I2731" s="26"/>
      <c r="J2731" s="26"/>
      <c r="K2731" s="26"/>
      <c r="L2731" s="26"/>
      <c r="M2731" s="26"/>
      <c r="N2731" s="26"/>
      <c r="O2731" s="26"/>
      <c r="P2731" s="26"/>
      <c r="Q2731" s="26"/>
      <c r="R2731" s="26"/>
      <c r="S2731" s="26"/>
      <c r="T2731" s="26"/>
      <c r="U2731" s="26"/>
      <c r="V2731" s="26"/>
      <c r="W2731" s="26"/>
      <c r="X2731" s="26"/>
      <c r="Y2731" s="26"/>
      <c r="Z2731" s="26"/>
    </row>
    <row r="2732" ht="13.5" customHeight="1">
      <c r="A2732" s="26" t="s">
        <v>820</v>
      </c>
      <c r="B2732" s="26">
        <f t="shared" si="51"/>
        <v>19</v>
      </c>
      <c r="C2732" s="26">
        <f t="shared" si="52"/>
        <v>24</v>
      </c>
      <c r="D2732" s="26"/>
      <c r="E2732" s="26">
        <f>plan_id</f>
        <v>510</v>
      </c>
      <c r="F2732" s="26">
        <f t="shared" si="1"/>
        <v>2017</v>
      </c>
      <c r="G2732" s="26">
        <f>VLOOKUP(INDIRECT(CHAR(39)&amp;$A2732&amp;CHAR(39)&amp;"!r2c"&amp;$C2732,0),variables,2,0)</f>
        <v>10998</v>
      </c>
      <c r="H2732" s="29">
        <f t="array" ref="H2732">IF(AND(G2732&gt;=10861,G2732&lt;=10863),TEXT(INDIRECT(CHAR(39)&amp;$A2732&amp;CHAR(39)&amp;"!r"&amp;$B2732&amp;"c"&amp;$C2732,0),"dd-mmm-yyyy"),(INDIRECT(CHAR(39)&amp;$A2732&amp;CHAR(39)&amp;"!r"&amp;$B2732&amp;"c"&amp;$C2732,0)))</f>
        <v>2028716563</v>
      </c>
      <c r="I2732" s="26"/>
      <c r="J2732" s="26"/>
      <c r="K2732" s="26"/>
      <c r="L2732" s="26"/>
      <c r="M2732" s="26"/>
      <c r="N2732" s="26"/>
      <c r="O2732" s="26"/>
      <c r="P2732" s="26"/>
      <c r="Q2732" s="26"/>
      <c r="R2732" s="26"/>
      <c r="S2732" s="26"/>
      <c r="T2732" s="26"/>
      <c r="U2732" s="26"/>
      <c r="V2732" s="26"/>
      <c r="W2732" s="26"/>
      <c r="X2732" s="26"/>
      <c r="Y2732" s="26"/>
      <c r="Z2732" s="26"/>
    </row>
    <row r="2733" ht="13.5" customHeight="1">
      <c r="A2733" s="26" t="s">
        <v>820</v>
      </c>
      <c r="B2733" s="26">
        <f t="shared" si="51"/>
        <v>19</v>
      </c>
      <c r="C2733" s="26">
        <f t="shared" si="52"/>
        <v>25</v>
      </c>
      <c r="D2733" s="26"/>
      <c r="E2733" s="26">
        <f>plan_id</f>
        <v>510</v>
      </c>
      <c r="F2733" s="26">
        <f t="shared" si="1"/>
        <v>2017</v>
      </c>
      <c r="G2733" s="26">
        <f>VLOOKUP(INDIRECT(CHAR(39)&amp;$A2733&amp;CHAR(39)&amp;"!r2c"&amp;$C2733,0),variables,2,0)</f>
        <v>10999</v>
      </c>
      <c r="H2733" s="29">
        <f t="array" ref="H2733">IF(AND(G2733&gt;=10861,G2733&lt;=10863),TEXT(INDIRECT(CHAR(39)&amp;$A2733&amp;CHAR(39)&amp;"!r"&amp;$B2733&amp;"c"&amp;$C2733,0),"dd-mmm-yyyy"),(INDIRECT(CHAR(39)&amp;$A2733&amp;CHAR(39)&amp;"!r"&amp;$B2733&amp;"c"&amp;$C2733,0)))</f>
        <v>6152867751</v>
      </c>
      <c r="I2733" s="26"/>
      <c r="J2733" s="26"/>
      <c r="K2733" s="26"/>
      <c r="L2733" s="26"/>
      <c r="M2733" s="26"/>
      <c r="N2733" s="26"/>
      <c r="O2733" s="26"/>
      <c r="P2733" s="26"/>
      <c r="Q2733" s="26"/>
      <c r="R2733" s="26"/>
      <c r="S2733" s="26"/>
      <c r="T2733" s="26"/>
      <c r="U2733" s="26"/>
      <c r="V2733" s="26"/>
      <c r="W2733" s="26"/>
      <c r="X2733" s="26"/>
      <c r="Y2733" s="26"/>
      <c r="Z2733" s="26"/>
    </row>
    <row r="2734" ht="13.5" customHeight="1">
      <c r="A2734" s="26" t="s">
        <v>820</v>
      </c>
      <c r="B2734" s="26">
        <f t="shared" si="51"/>
        <v>19</v>
      </c>
      <c r="C2734" s="26">
        <f t="shared" si="52"/>
        <v>26</v>
      </c>
      <c r="D2734" s="26"/>
      <c r="E2734" s="26">
        <f>plan_id</f>
        <v>510</v>
      </c>
      <c r="F2734" s="26">
        <f t="shared" si="1"/>
        <v>2017</v>
      </c>
      <c r="G2734" s="26">
        <f>VLOOKUP(INDIRECT(CHAR(39)&amp;$A2734&amp;CHAR(39)&amp;"!r2c"&amp;$C2734,0),variables,2,0)</f>
        <v>11000</v>
      </c>
      <c r="H2734" s="29">
        <f t="array" ref="H2734">IF(AND(G2734&gt;=10861,G2734&lt;=10863),TEXT(INDIRECT(CHAR(39)&amp;$A2734&amp;CHAR(39)&amp;"!r"&amp;$B2734&amp;"c"&amp;$C2734,0),"dd-mmm-yyyy"),(INDIRECT(CHAR(39)&amp;$A2734&amp;CHAR(39)&amp;"!r"&amp;$B2734&amp;"c"&amp;$C2734,0)))</f>
        <v>285138169</v>
      </c>
      <c r="I2734" s="26"/>
      <c r="J2734" s="26"/>
      <c r="K2734" s="26"/>
      <c r="L2734" s="26"/>
      <c r="M2734" s="26"/>
      <c r="N2734" s="26"/>
      <c r="O2734" s="26"/>
      <c r="P2734" s="26"/>
      <c r="Q2734" s="26"/>
      <c r="R2734" s="26"/>
      <c r="S2734" s="26"/>
      <c r="T2734" s="26"/>
      <c r="U2734" s="26"/>
      <c r="V2734" s="26"/>
      <c r="W2734" s="26"/>
      <c r="X2734" s="26"/>
      <c r="Y2734" s="26"/>
      <c r="Z2734" s="26"/>
    </row>
    <row r="2735" ht="13.5" customHeight="1">
      <c r="A2735" s="26" t="s">
        <v>820</v>
      </c>
      <c r="B2735" s="26">
        <f t="shared" si="51"/>
        <v>19</v>
      </c>
      <c r="C2735" s="26">
        <f t="shared" si="52"/>
        <v>27</v>
      </c>
      <c r="D2735" s="26"/>
      <c r="E2735" s="26">
        <f>plan_id</f>
        <v>510</v>
      </c>
      <c r="F2735" s="26">
        <f t="shared" si="1"/>
        <v>2017</v>
      </c>
      <c r="G2735" s="26">
        <f>VLOOKUP(INDIRECT(CHAR(39)&amp;$A2735&amp;CHAR(39)&amp;"!r2c"&amp;$C2735,0),variables,2,0)</f>
        <v>11001</v>
      </c>
      <c r="H2735" s="29">
        <f t="array" ref="H2735">IF(AND(G2735&gt;=10861,G2735&lt;=10863),TEXT(INDIRECT(CHAR(39)&amp;$A2735&amp;CHAR(39)&amp;"!r"&amp;$B2735&amp;"c"&amp;$C2735,0),"dd-mmm-yyyy"),(INDIRECT(CHAR(39)&amp;$A2735&amp;CHAR(39)&amp;"!r"&amp;$B2735&amp;"c"&amp;$C2735,0)))</f>
        <v>22728735</v>
      </c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  <c r="S2735" s="26"/>
      <c r="T2735" s="26"/>
      <c r="U2735" s="26"/>
      <c r="V2735" s="26"/>
      <c r="W2735" s="26"/>
      <c r="X2735" s="26"/>
      <c r="Y2735" s="26"/>
      <c r="Z2735" s="26"/>
    </row>
    <row r="2736" ht="13.5" customHeight="1">
      <c r="A2736" s="26" t="s">
        <v>820</v>
      </c>
      <c r="B2736" s="26">
        <f t="shared" si="51"/>
        <v>19</v>
      </c>
      <c r="C2736" s="26">
        <f t="shared" si="52"/>
        <v>28</v>
      </c>
      <c r="D2736" s="26"/>
      <c r="E2736" s="26">
        <f>plan_id</f>
        <v>510</v>
      </c>
      <c r="F2736" s="26">
        <f t="shared" si="1"/>
        <v>2017</v>
      </c>
      <c r="G2736" s="26">
        <f>VLOOKUP(INDIRECT(CHAR(39)&amp;$A2736&amp;CHAR(39)&amp;"!r2c"&amp;$C2736,0),variables,2,0)</f>
        <v>11002</v>
      </c>
      <c r="H2736" s="29" t="str">
        <f t="array" ref="H2736">IF(AND(G2736&gt;=10861,G2736&lt;=10863),TEXT(INDIRECT(CHAR(39)&amp;$A2736&amp;CHAR(39)&amp;"!r"&amp;$B2736&amp;"c"&amp;$C2736,0),"dd-mmm-yyyy"),(INDIRECT(CHAR(39)&amp;$A2736&amp;CHAR(39)&amp;"!r"&amp;$B2736&amp;"c"&amp;$C2736,0)))</f>
        <v/>
      </c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  <c r="S2736" s="26"/>
      <c r="T2736" s="26"/>
      <c r="U2736" s="26"/>
      <c r="V2736" s="26"/>
      <c r="W2736" s="26"/>
      <c r="X2736" s="26"/>
      <c r="Y2736" s="26"/>
      <c r="Z2736" s="26"/>
    </row>
    <row r="2737" ht="13.5" customHeight="1">
      <c r="A2737" s="26" t="s">
        <v>820</v>
      </c>
      <c r="B2737" s="26">
        <f t="shared" si="51"/>
        <v>19</v>
      </c>
      <c r="C2737" s="26">
        <f t="shared" si="52"/>
        <v>29</v>
      </c>
      <c r="D2737" s="26"/>
      <c r="E2737" s="26">
        <f>plan_id</f>
        <v>510</v>
      </c>
      <c r="F2737" s="26">
        <f t="shared" si="1"/>
        <v>2017</v>
      </c>
      <c r="G2737" s="26">
        <f>VLOOKUP(INDIRECT(CHAR(39)&amp;$A2737&amp;CHAR(39)&amp;"!r2c"&amp;$C2737,0),variables,2,0)</f>
        <v>11003</v>
      </c>
      <c r="H2737" s="29">
        <f t="array" ref="H2737">IF(AND(G2737&gt;=10861,G2737&lt;=10863),TEXT(INDIRECT(CHAR(39)&amp;$A2737&amp;CHAR(39)&amp;"!r"&amp;$B2737&amp;"c"&amp;$C2737,0),"dd-mmm-yyyy"),(INDIRECT(CHAR(39)&amp;$A2737&amp;CHAR(39)&amp;"!r"&amp;$B2737&amp;"c"&amp;$C2737,0)))</f>
        <v>6460734655</v>
      </c>
      <c r="I2737" s="26"/>
      <c r="J2737" s="26"/>
      <c r="K2737" s="26"/>
      <c r="L2737" s="26"/>
      <c r="M2737" s="26"/>
      <c r="N2737" s="26"/>
      <c r="O2737" s="26"/>
      <c r="P2737" s="26"/>
      <c r="Q2737" s="26"/>
      <c r="R2737" s="26"/>
      <c r="S2737" s="26"/>
      <c r="T2737" s="26"/>
      <c r="U2737" s="26"/>
      <c r="V2737" s="26"/>
      <c r="W2737" s="26"/>
      <c r="X2737" s="26"/>
      <c r="Y2737" s="26"/>
      <c r="Z2737" s="26"/>
    </row>
    <row r="2738" ht="13.5" customHeight="1">
      <c r="A2738" s="26" t="s">
        <v>820</v>
      </c>
      <c r="B2738" s="26">
        <f t="shared" si="51"/>
        <v>20</v>
      </c>
      <c r="C2738" s="26">
        <f t="shared" si="52"/>
        <v>3</v>
      </c>
      <c r="D2738" s="26"/>
      <c r="E2738" s="26">
        <f>plan_id</f>
        <v>510</v>
      </c>
      <c r="F2738" s="26">
        <f t="shared" si="1"/>
        <v>2018</v>
      </c>
      <c r="G2738" s="26">
        <f>VLOOKUP(INDIRECT(CHAR(39)&amp;$A2738&amp;CHAR(39)&amp;"!r2c"&amp;$C2738,0),variables,2,0)</f>
        <v>10982</v>
      </c>
      <c r="H2738" s="28" t="str">
        <f t="array" ref="H2738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26"/>
      <c r="J2738" s="26"/>
      <c r="K2738" s="26"/>
      <c r="L2738" s="26"/>
      <c r="M2738" s="26"/>
      <c r="N2738" s="26"/>
      <c r="O2738" s="26"/>
      <c r="P2738" s="26"/>
      <c r="Q2738" s="26"/>
      <c r="R2738" s="26"/>
      <c r="S2738" s="26"/>
      <c r="T2738" s="26"/>
      <c r="U2738" s="26"/>
      <c r="V2738" s="26"/>
      <c r="W2738" s="26"/>
      <c r="X2738" s="26"/>
      <c r="Y2738" s="26"/>
      <c r="Z2738" s="26"/>
    </row>
    <row r="2739" ht="13.5" customHeight="1">
      <c r="A2739" s="26" t="s">
        <v>820</v>
      </c>
      <c r="B2739" s="26">
        <f t="shared" si="51"/>
        <v>20</v>
      </c>
      <c r="C2739" s="26">
        <f t="shared" si="52"/>
        <v>4</v>
      </c>
      <c r="D2739" s="26"/>
      <c r="E2739" s="26">
        <f>plan_id</f>
        <v>510</v>
      </c>
      <c r="F2739" s="26">
        <f t="shared" si="1"/>
        <v>2018</v>
      </c>
      <c r="G2739" s="26">
        <f>VLOOKUP(INDIRECT(CHAR(39)&amp;$A2739&amp;CHAR(39)&amp;"!r2c"&amp;$C2739,0),variables,2,0)</f>
        <v>10984</v>
      </c>
      <c r="H2739" s="28" t="str">
        <f t="array" ref="H2739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26"/>
      <c r="J2739" s="26"/>
      <c r="K2739" s="26"/>
      <c r="L2739" s="26"/>
      <c r="M2739" s="26"/>
      <c r="N2739" s="26"/>
      <c r="O2739" s="26"/>
      <c r="P2739" s="26"/>
      <c r="Q2739" s="26"/>
      <c r="R2739" s="26"/>
      <c r="S2739" s="26"/>
      <c r="T2739" s="26"/>
      <c r="U2739" s="26"/>
      <c r="V2739" s="26"/>
      <c r="W2739" s="26"/>
      <c r="X2739" s="26"/>
      <c r="Y2739" s="26"/>
      <c r="Z2739" s="26"/>
    </row>
    <row r="2740" ht="13.5" customHeight="1">
      <c r="A2740" s="26" t="s">
        <v>820</v>
      </c>
      <c r="B2740" s="26">
        <f t="shared" si="51"/>
        <v>20</v>
      </c>
      <c r="C2740" s="26">
        <f t="shared" si="52"/>
        <v>5</v>
      </c>
      <c r="D2740" s="26"/>
      <c r="E2740" s="26">
        <f>plan_id</f>
        <v>510</v>
      </c>
      <c r="F2740" s="26">
        <f t="shared" si="1"/>
        <v>2018</v>
      </c>
      <c r="G2740" s="26">
        <f>VLOOKUP(INDIRECT(CHAR(39)&amp;$A2740&amp;CHAR(39)&amp;"!r2c"&amp;$C2740,0),variables,2,0)</f>
        <v>10985</v>
      </c>
      <c r="H2740" s="28" t="str">
        <f t="array" ref="H2740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26"/>
      <c r="J2740" s="26"/>
      <c r="K2740" s="26"/>
      <c r="L2740" s="26"/>
      <c r="M2740" s="26"/>
      <c r="N2740" s="26"/>
      <c r="O2740" s="26"/>
      <c r="P2740" s="26"/>
      <c r="Q2740" s="26"/>
      <c r="R2740" s="26"/>
      <c r="S2740" s="26"/>
      <c r="T2740" s="26"/>
      <c r="U2740" s="26"/>
      <c r="V2740" s="26"/>
      <c r="W2740" s="26"/>
      <c r="X2740" s="26"/>
      <c r="Y2740" s="26"/>
      <c r="Z2740" s="26"/>
    </row>
    <row r="2741" ht="13.5" customHeight="1">
      <c r="A2741" s="26" t="s">
        <v>820</v>
      </c>
      <c r="B2741" s="26">
        <f t="shared" si="51"/>
        <v>20</v>
      </c>
      <c r="C2741" s="26">
        <f t="shared" si="52"/>
        <v>6</v>
      </c>
      <c r="D2741" s="26"/>
      <c r="E2741" s="26">
        <f>plan_id</f>
        <v>510</v>
      </c>
      <c r="F2741" s="26">
        <f t="shared" si="1"/>
        <v>2018</v>
      </c>
      <c r="G2741" s="26">
        <f>VLOOKUP(INDIRECT(CHAR(39)&amp;$A2741&amp;CHAR(39)&amp;"!r2c"&amp;$C2741,0),variables,2,0)</f>
        <v>10986</v>
      </c>
      <c r="H2741" s="28" t="str">
        <f t="array" ref="H274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26"/>
      <c r="J2741" s="26"/>
      <c r="K2741" s="26"/>
      <c r="L2741" s="26"/>
      <c r="M2741" s="26"/>
      <c r="N2741" s="26"/>
      <c r="O2741" s="26"/>
      <c r="P2741" s="26"/>
      <c r="Q2741" s="26"/>
      <c r="R2741" s="26"/>
      <c r="S2741" s="26"/>
      <c r="T2741" s="26"/>
      <c r="U2741" s="26"/>
      <c r="V2741" s="26"/>
      <c r="W2741" s="26"/>
      <c r="X2741" s="26"/>
      <c r="Y2741" s="26"/>
      <c r="Z2741" s="26"/>
    </row>
    <row r="2742" ht="13.5" customHeight="1">
      <c r="A2742" s="26" t="s">
        <v>820</v>
      </c>
      <c r="B2742" s="26">
        <f t="shared" si="51"/>
        <v>20</v>
      </c>
      <c r="C2742" s="26">
        <f t="shared" si="52"/>
        <v>7</v>
      </c>
      <c r="D2742" s="26"/>
      <c r="E2742" s="26">
        <f>plan_id</f>
        <v>510</v>
      </c>
      <c r="F2742" s="26">
        <f t="shared" si="1"/>
        <v>2018</v>
      </c>
      <c r="G2742" s="26">
        <f>VLOOKUP(INDIRECT(CHAR(39)&amp;$A2742&amp;CHAR(39)&amp;"!r2c"&amp;$C2742,0),variables,2,0)</f>
        <v>10974</v>
      </c>
      <c r="H2742" s="28" t="str">
        <f t="array" ref="H2742">IF(AND(G2742&gt;=10861,G2742&lt;=10863),TEXT(INDIRECT(CHAR(39)&amp;$A2742&amp;CHAR(39)&amp;"!r"&amp;$B2742&amp;"c"&amp;$C2742,0),"dd-mmm-yyyy"),(INDIRECT(CHAR(39)&amp;$A2742&amp;CHAR(39)&amp;"!r"&amp;$B2742&amp;"c"&amp;$C2742,0)))</f>
        <v>EAN</v>
      </c>
      <c r="I2742" s="26"/>
      <c r="J2742" s="26"/>
      <c r="K2742" s="26"/>
      <c r="L2742" s="26"/>
      <c r="M2742" s="26"/>
      <c r="N2742" s="26"/>
      <c r="O2742" s="26"/>
      <c r="P2742" s="26"/>
      <c r="Q2742" s="26"/>
      <c r="R2742" s="26"/>
      <c r="S2742" s="26"/>
      <c r="T2742" s="26"/>
      <c r="U2742" s="26"/>
      <c r="V2742" s="26"/>
      <c r="W2742" s="26"/>
      <c r="X2742" s="26"/>
      <c r="Y2742" s="26"/>
      <c r="Z2742" s="26"/>
    </row>
    <row r="2743" ht="13.5" customHeight="1">
      <c r="A2743" s="26" t="s">
        <v>820</v>
      </c>
      <c r="B2743" s="26">
        <f t="shared" si="51"/>
        <v>20</v>
      </c>
      <c r="C2743" s="26">
        <f t="shared" si="52"/>
        <v>8</v>
      </c>
      <c r="D2743" s="26"/>
      <c r="E2743" s="26">
        <f>plan_id</f>
        <v>510</v>
      </c>
      <c r="F2743" s="26">
        <f t="shared" si="1"/>
        <v>2018</v>
      </c>
      <c r="G2743" s="26">
        <f>VLOOKUP(INDIRECT(CHAR(39)&amp;$A2743&amp;CHAR(39)&amp;"!r2c"&amp;$C2743,0),variables,2,0)</f>
        <v>10987</v>
      </c>
      <c r="H2743" s="28" t="str">
        <f t="array" ref="H2743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26"/>
      <c r="J2743" s="26"/>
      <c r="K2743" s="26"/>
      <c r="L2743" s="26"/>
      <c r="M2743" s="26"/>
      <c r="N2743" s="26"/>
      <c r="O2743" s="26"/>
      <c r="P2743" s="26"/>
      <c r="Q2743" s="26"/>
      <c r="R2743" s="26"/>
      <c r="S2743" s="26"/>
      <c r="T2743" s="26"/>
      <c r="U2743" s="26"/>
      <c r="V2743" s="26"/>
      <c r="W2743" s="26"/>
      <c r="X2743" s="26"/>
      <c r="Y2743" s="26"/>
      <c r="Z2743" s="26"/>
    </row>
    <row r="2744" ht="13.5" customHeight="1">
      <c r="A2744" s="26" t="s">
        <v>820</v>
      </c>
      <c r="B2744" s="26">
        <f t="shared" si="51"/>
        <v>20</v>
      </c>
      <c r="C2744" s="26">
        <f t="shared" si="52"/>
        <v>9</v>
      </c>
      <c r="D2744" s="26"/>
      <c r="E2744" s="26">
        <f>plan_id</f>
        <v>510</v>
      </c>
      <c r="F2744" s="26">
        <f t="shared" si="1"/>
        <v>2018</v>
      </c>
      <c r="G2744" s="26">
        <f>VLOOKUP(INDIRECT(CHAR(39)&amp;$A2744&amp;CHAR(39)&amp;"!r2c"&amp;$C2744,0),variables,2,0)</f>
        <v>10885</v>
      </c>
      <c r="H2744" s="29">
        <f t="array" ref="H2744">IF(AND(G2744&gt;=10861,G2744&lt;=10863),TEXT(INDIRECT(CHAR(39)&amp;$A2744&amp;CHAR(39)&amp;"!r"&amp;$B2744&amp;"c"&amp;$C2744,0),"dd-mmm-yyyy"),(INDIRECT(CHAR(39)&amp;$A2744&amp;CHAR(39)&amp;"!r"&amp;$B2744&amp;"c"&amp;$C2744,0)))</f>
        <v>7080756000</v>
      </c>
      <c r="I2744" s="26"/>
      <c r="J2744" s="26"/>
      <c r="K2744" s="26"/>
      <c r="L2744" s="26"/>
      <c r="M2744" s="26"/>
      <c r="N2744" s="26"/>
      <c r="O2744" s="26"/>
      <c r="P2744" s="26"/>
      <c r="Q2744" s="26"/>
      <c r="R2744" s="26"/>
      <c r="S2744" s="26"/>
      <c r="T2744" s="26"/>
      <c r="U2744" s="26"/>
      <c r="V2744" s="26"/>
      <c r="W2744" s="26"/>
      <c r="X2744" s="26"/>
      <c r="Y2744" s="26"/>
      <c r="Z2744" s="26"/>
    </row>
    <row r="2745" ht="13.5" customHeight="1">
      <c r="A2745" s="26" t="s">
        <v>820</v>
      </c>
      <c r="B2745" s="26">
        <f t="shared" si="51"/>
        <v>20</v>
      </c>
      <c r="C2745" s="26">
        <f t="shared" si="52"/>
        <v>10</v>
      </c>
      <c r="D2745" s="26"/>
      <c r="E2745" s="26">
        <f>plan_id</f>
        <v>510</v>
      </c>
      <c r="F2745" s="26">
        <f t="shared" si="1"/>
        <v>2018</v>
      </c>
      <c r="G2745" s="26">
        <f>VLOOKUP(INDIRECT(CHAR(39)&amp;$A2745&amp;CHAR(39)&amp;"!r2c"&amp;$C2745,0),variables,2,0)</f>
        <v>10886</v>
      </c>
      <c r="H2745" s="29">
        <f t="array" ref="H2745">IF(AND(G2745&gt;=10861,G2745&lt;=10863),TEXT(INDIRECT(CHAR(39)&amp;$A2745&amp;CHAR(39)&amp;"!r"&amp;$B2745&amp;"c"&amp;$C2745,0),"dd-mmm-yyyy"),(INDIRECT(CHAR(39)&amp;$A2745&amp;CHAR(39)&amp;"!r"&amp;$B2745&amp;"c"&amp;$C2745,0)))</f>
        <v>4178650000</v>
      </c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6"/>
      <c r="T2745" s="26"/>
      <c r="U2745" s="26"/>
      <c r="V2745" s="26"/>
      <c r="W2745" s="26"/>
      <c r="X2745" s="26"/>
      <c r="Y2745" s="26"/>
      <c r="Z2745" s="26"/>
    </row>
    <row r="2746" ht="13.5" customHeight="1">
      <c r="A2746" s="26" t="s">
        <v>820</v>
      </c>
      <c r="B2746" s="26">
        <f t="shared" si="51"/>
        <v>20</v>
      </c>
      <c r="C2746" s="26">
        <f t="shared" si="52"/>
        <v>11</v>
      </c>
      <c r="D2746" s="26"/>
      <c r="E2746" s="26">
        <f>plan_id</f>
        <v>510</v>
      </c>
      <c r="F2746" s="26">
        <f t="shared" si="1"/>
        <v>2018</v>
      </c>
      <c r="G2746" s="26">
        <f>VLOOKUP(INDIRECT(CHAR(39)&amp;$A2746&amp;CHAR(39)&amp;"!r2c"&amp;$C2746,0),variables,2,0)</f>
        <v>10887</v>
      </c>
      <c r="H2746" s="29">
        <f t="array" ref="H2746">IF(AND(G2746&gt;=10861,G2746&lt;=10863),TEXT(INDIRECT(CHAR(39)&amp;$A2746&amp;CHAR(39)&amp;"!r"&amp;$B2746&amp;"c"&amp;$C2746,0),"dd-mmm-yyyy"),(INDIRECT(CHAR(39)&amp;$A2746&amp;CHAR(39)&amp;"!r"&amp;$B2746&amp;"c"&amp;$C2746,0)))</f>
        <v>2902106000</v>
      </c>
      <c r="I2746" s="26"/>
      <c r="J2746" s="26"/>
      <c r="K2746" s="26"/>
      <c r="L2746" s="26"/>
      <c r="M2746" s="26"/>
      <c r="N2746" s="26"/>
      <c r="O2746" s="26"/>
      <c r="P2746" s="26"/>
      <c r="Q2746" s="26"/>
      <c r="R2746" s="26"/>
      <c r="S2746" s="26"/>
      <c r="T2746" s="26"/>
      <c r="U2746" s="26"/>
      <c r="V2746" s="26"/>
      <c r="W2746" s="26"/>
      <c r="X2746" s="26"/>
      <c r="Y2746" s="26"/>
      <c r="Z2746" s="26"/>
    </row>
    <row r="2747" ht="13.5" customHeight="1">
      <c r="A2747" s="26" t="s">
        <v>820</v>
      </c>
      <c r="B2747" s="26">
        <f t="shared" si="51"/>
        <v>20</v>
      </c>
      <c r="C2747" s="26">
        <f t="shared" si="52"/>
        <v>12</v>
      </c>
      <c r="D2747" s="26"/>
      <c r="E2747" s="26">
        <f>plan_id</f>
        <v>510</v>
      </c>
      <c r="F2747" s="26">
        <f t="shared" si="1"/>
        <v>2018</v>
      </c>
      <c r="G2747" s="26">
        <f>VLOOKUP(INDIRECT(CHAR(39)&amp;$A2747&amp;CHAR(39)&amp;"!r2c"&amp;$C2747,0),variables,2,0)</f>
        <v>10883</v>
      </c>
      <c r="H2747" s="31">
        <f t="array" ref="H2747">IF(AND(G2747&gt;=10861,G2747&lt;=10863),TEXT(INDIRECT(CHAR(39)&amp;$A2747&amp;CHAR(39)&amp;"!r"&amp;$B2747&amp;"c"&amp;$C2747,0),"dd-mmm-yyyy"),(INDIRECT(CHAR(39)&amp;$A2747&amp;CHAR(39)&amp;"!r"&amp;$B2747&amp;"c"&amp;$C2747,0)))</f>
        <v>0.5901417871</v>
      </c>
      <c r="I2747" s="26"/>
      <c r="J2747" s="26"/>
      <c r="K2747" s="26"/>
      <c r="L2747" s="26"/>
      <c r="M2747" s="26"/>
      <c r="N2747" s="26"/>
      <c r="O2747" s="26"/>
      <c r="P2747" s="26"/>
      <c r="Q2747" s="26"/>
      <c r="R2747" s="26"/>
      <c r="S2747" s="26"/>
      <c r="T2747" s="26"/>
      <c r="U2747" s="26"/>
      <c r="V2747" s="26"/>
      <c r="W2747" s="26"/>
      <c r="X2747" s="26"/>
      <c r="Y2747" s="26"/>
      <c r="Z2747" s="26"/>
    </row>
    <row r="2748" ht="13.5" customHeight="1">
      <c r="A2748" s="26" t="s">
        <v>820</v>
      </c>
      <c r="B2748" s="26">
        <f t="shared" si="51"/>
        <v>20</v>
      </c>
      <c r="C2748" s="26">
        <f t="shared" si="52"/>
        <v>13</v>
      </c>
      <c r="D2748" s="26"/>
      <c r="E2748" s="26">
        <f>plan_id</f>
        <v>510</v>
      </c>
      <c r="F2748" s="26">
        <f t="shared" si="1"/>
        <v>2018</v>
      </c>
      <c r="G2748" s="26">
        <f>VLOOKUP(INDIRECT(CHAR(39)&amp;$A2748&amp;CHAR(39)&amp;"!r2c"&amp;$C2748,0),variables,2,0)</f>
        <v>10989</v>
      </c>
      <c r="H2748" s="29">
        <f t="array" ref="H2748">IF(AND(G2748&gt;=10861,G2748&lt;=10863),TEXT(INDIRECT(CHAR(39)&amp;$A2748&amp;CHAR(39)&amp;"!r"&amp;$B2748&amp;"c"&amp;$C2748,0),"dd-mmm-yyyy"),(INDIRECT(CHAR(39)&amp;$A2748&amp;CHAR(39)&amp;"!r"&amp;$B2748&amp;"c"&amp;$C2748,0)))</f>
        <v>51730890000</v>
      </c>
      <c r="I2748" s="26"/>
      <c r="J2748" s="26"/>
      <c r="K2748" s="26"/>
      <c r="L2748" s="26"/>
      <c r="M2748" s="26"/>
      <c r="N2748" s="26"/>
      <c r="O2748" s="26"/>
      <c r="P2748" s="26"/>
      <c r="Q2748" s="26"/>
      <c r="R2748" s="26"/>
      <c r="S2748" s="26"/>
      <c r="T2748" s="26"/>
      <c r="U2748" s="26"/>
      <c r="V2748" s="26"/>
      <c r="W2748" s="26"/>
      <c r="X2748" s="26"/>
      <c r="Y2748" s="26"/>
      <c r="Z2748" s="26"/>
    </row>
    <row r="2749" ht="13.5" customHeight="1">
      <c r="A2749" s="26" t="s">
        <v>820</v>
      </c>
      <c r="B2749" s="26">
        <f t="shared" si="51"/>
        <v>20</v>
      </c>
      <c r="C2749" s="26">
        <f t="shared" si="52"/>
        <v>14</v>
      </c>
      <c r="D2749" s="26"/>
      <c r="E2749" s="26">
        <f>plan_id</f>
        <v>510</v>
      </c>
      <c r="F2749" s="26">
        <f t="shared" si="1"/>
        <v>2018</v>
      </c>
      <c r="G2749" s="26">
        <f>VLOOKUP(INDIRECT(CHAR(39)&amp;$A2749&amp;CHAR(39)&amp;"!r2c"&amp;$C2749,0),variables,2,0)</f>
        <v>10990</v>
      </c>
      <c r="H2749" s="29">
        <f t="array" ref="H2749">IF(AND(G2749&gt;=10861,G2749&lt;=10863),TEXT(INDIRECT(CHAR(39)&amp;$A2749&amp;CHAR(39)&amp;"!r"&amp;$B2749&amp;"c"&amp;$C2749,0),"dd-mmm-yyyy"),(INDIRECT(CHAR(39)&amp;$A2749&amp;CHAR(39)&amp;"!r"&amp;$B2749&amp;"c"&amp;$C2749,0)))</f>
        <v>127019330000</v>
      </c>
      <c r="I2749" s="26"/>
      <c r="J2749" s="26"/>
      <c r="K2749" s="26"/>
      <c r="L2749" s="26"/>
      <c r="M2749" s="26"/>
      <c r="N2749" s="26"/>
      <c r="O2749" s="26"/>
      <c r="P2749" s="26"/>
      <c r="Q2749" s="26"/>
      <c r="R2749" s="26"/>
      <c r="S2749" s="26"/>
      <c r="T2749" s="26"/>
      <c r="U2749" s="26"/>
      <c r="V2749" s="26"/>
      <c r="W2749" s="26"/>
      <c r="X2749" s="26"/>
      <c r="Y2749" s="26"/>
      <c r="Z2749" s="26"/>
    </row>
    <row r="2750" ht="13.5" customHeight="1">
      <c r="A2750" s="26" t="s">
        <v>820</v>
      </c>
      <c r="B2750" s="26">
        <f t="shared" si="51"/>
        <v>20</v>
      </c>
      <c r="C2750" s="26">
        <f t="shared" si="52"/>
        <v>15</v>
      </c>
      <c r="D2750" s="26"/>
      <c r="E2750" s="26">
        <f>plan_id</f>
        <v>510</v>
      </c>
      <c r="F2750" s="26">
        <f t="shared" si="1"/>
        <v>2018</v>
      </c>
      <c r="G2750" s="26">
        <f>VLOOKUP(INDIRECT(CHAR(39)&amp;$A2750&amp;CHAR(39)&amp;"!r2c"&amp;$C2750,0),variables,2,0)</f>
        <v>10991</v>
      </c>
      <c r="H2750" s="29">
        <f t="array" ref="H2750">IF(AND(G2750&gt;=10861,G2750&lt;=10863),TEXT(INDIRECT(CHAR(39)&amp;$A2750&amp;CHAR(39)&amp;"!r"&amp;$B2750&amp;"c"&amp;$C2750,0),"dd-mmm-yyyy"),(INDIRECT(CHAR(39)&amp;$A2750&amp;CHAR(39)&amp;"!r"&amp;$B2750&amp;"c"&amp;$C2750,0)))</f>
        <v>75288440000</v>
      </c>
      <c r="I2750" s="26"/>
      <c r="J2750" s="26"/>
      <c r="K2750" s="26"/>
      <c r="L2750" s="26"/>
      <c r="M2750" s="26"/>
      <c r="N2750" s="26"/>
      <c r="O2750" s="26"/>
      <c r="P2750" s="26"/>
      <c r="Q2750" s="26"/>
      <c r="R2750" s="26"/>
      <c r="S2750" s="26"/>
      <c r="T2750" s="26"/>
      <c r="U2750" s="26"/>
      <c r="V2750" s="26"/>
      <c r="W2750" s="26"/>
      <c r="X2750" s="26"/>
      <c r="Y2750" s="26"/>
      <c r="Z2750" s="26"/>
    </row>
    <row r="2751" ht="13.5" customHeight="1">
      <c r="A2751" s="26" t="s">
        <v>820</v>
      </c>
      <c r="B2751" s="26">
        <f t="shared" si="51"/>
        <v>20</v>
      </c>
      <c r="C2751" s="26">
        <f t="shared" si="52"/>
        <v>16</v>
      </c>
      <c r="D2751" s="26"/>
      <c r="E2751" s="26">
        <f>plan_id</f>
        <v>510</v>
      </c>
      <c r="F2751" s="26">
        <f t="shared" si="1"/>
        <v>2018</v>
      </c>
      <c r="G2751" s="26">
        <f>VLOOKUP(INDIRECT(CHAR(39)&amp;$A2751&amp;CHAR(39)&amp;"!r2c"&amp;$C2751,0),variables,2,0)</f>
        <v>10992</v>
      </c>
      <c r="H2751" s="31">
        <f t="array" ref="H2751">IF(AND(G2751&gt;=10861,G2751&lt;=10863),TEXT(INDIRECT(CHAR(39)&amp;$A2751&amp;CHAR(39)&amp;"!r"&amp;$B2751&amp;"c"&amp;$C2751,0),"dd-mmm-yyyy"),(INDIRECT(CHAR(39)&amp;$A2751&amp;CHAR(39)&amp;"!r"&amp;$B2751&amp;"c"&amp;$C2751,0)))</f>
        <v>0.407</v>
      </c>
      <c r="I2751" s="26"/>
      <c r="J2751" s="26"/>
      <c r="K2751" s="26"/>
      <c r="L2751" s="26"/>
      <c r="M2751" s="26"/>
      <c r="N2751" s="26"/>
      <c r="O2751" s="26"/>
      <c r="P2751" s="26"/>
      <c r="Q2751" s="26"/>
      <c r="R2751" s="26"/>
      <c r="S2751" s="26"/>
      <c r="T2751" s="26"/>
      <c r="U2751" s="26"/>
      <c r="V2751" s="26"/>
      <c r="W2751" s="26"/>
      <c r="X2751" s="26"/>
      <c r="Y2751" s="26"/>
      <c r="Z2751" s="26"/>
    </row>
    <row r="2752" ht="13.5" customHeight="1">
      <c r="A2752" s="26" t="s">
        <v>820</v>
      </c>
      <c r="B2752" s="26">
        <f t="shared" si="51"/>
        <v>20</v>
      </c>
      <c r="C2752" s="26">
        <f t="shared" si="52"/>
        <v>17</v>
      </c>
      <c r="D2752" s="26"/>
      <c r="E2752" s="26">
        <f>plan_id</f>
        <v>510</v>
      </c>
      <c r="F2752" s="26">
        <f t="shared" si="1"/>
        <v>2018</v>
      </c>
      <c r="G2752" s="26">
        <f>VLOOKUP(INDIRECT(CHAR(39)&amp;$A2752&amp;CHAR(39)&amp;"!r2c"&amp;$C2752,0),variables,2,0)</f>
        <v>10993</v>
      </c>
      <c r="H2752" s="29">
        <f t="array" ref="H2752">IF(AND(G2752&gt;=10861,G2752&lt;=10863),TEXT(INDIRECT(CHAR(39)&amp;$A2752&amp;CHAR(39)&amp;"!r"&amp;$B2752&amp;"c"&amp;$C2752,0),"dd-mmm-yyyy"),(INDIRECT(CHAR(39)&amp;$A2752&amp;CHAR(39)&amp;"!r"&amp;$B2752&amp;"c"&amp;$C2752,0)))</f>
        <v>10163980000</v>
      </c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  <c r="S2752" s="26"/>
      <c r="T2752" s="26"/>
      <c r="U2752" s="26"/>
      <c r="V2752" s="26"/>
      <c r="W2752" s="26"/>
      <c r="X2752" s="26"/>
      <c r="Y2752" s="26"/>
      <c r="Z2752" s="26"/>
    </row>
    <row r="2753" ht="13.5" customHeight="1">
      <c r="A2753" s="26" t="s">
        <v>820</v>
      </c>
      <c r="B2753" s="26">
        <f t="shared" si="51"/>
        <v>20</v>
      </c>
      <c r="C2753" s="26">
        <f t="shared" si="52"/>
        <v>18</v>
      </c>
      <c r="D2753" s="26"/>
      <c r="E2753" s="26">
        <f>plan_id</f>
        <v>510</v>
      </c>
      <c r="F2753" s="26">
        <f t="shared" si="1"/>
        <v>2018</v>
      </c>
      <c r="G2753" s="26">
        <f>VLOOKUP(INDIRECT(CHAR(39)&amp;$A2753&amp;CHAR(39)&amp;"!r2c"&amp;$C2753,0),variables,2,0)</f>
        <v>11005</v>
      </c>
      <c r="H2753" s="31">
        <f t="array" ref="H2753">IF(AND(G2753&gt;=10861,G2753&lt;=10863),TEXT(INDIRECT(CHAR(39)&amp;$A2753&amp;CHAR(39)&amp;"!r"&amp;$B2753&amp;"c"&amp;$C2753,0),"dd-mmm-yyyy"),(INDIRECT(CHAR(39)&amp;$A2753&amp;CHAR(39)&amp;"!r"&amp;$B2753&amp;"c"&amp;$C2753,0)))</f>
        <v>0.6966519021</v>
      </c>
      <c r="I2753" s="26"/>
      <c r="J2753" s="26"/>
      <c r="K2753" s="26"/>
      <c r="L2753" s="26"/>
      <c r="M2753" s="26"/>
      <c r="N2753" s="26"/>
      <c r="O2753" s="26"/>
      <c r="P2753" s="26"/>
      <c r="Q2753" s="26"/>
      <c r="R2753" s="26"/>
      <c r="S2753" s="26"/>
      <c r="T2753" s="26"/>
      <c r="U2753" s="26"/>
      <c r="V2753" s="26"/>
      <c r="W2753" s="26"/>
      <c r="X2753" s="26"/>
      <c r="Y2753" s="26"/>
      <c r="Z2753" s="26"/>
    </row>
    <row r="2754" ht="13.5" customHeight="1">
      <c r="A2754" s="26" t="s">
        <v>820</v>
      </c>
      <c r="B2754" s="26">
        <f t="shared" si="51"/>
        <v>20</v>
      </c>
      <c r="C2754" s="26">
        <f t="shared" si="52"/>
        <v>19</v>
      </c>
      <c r="D2754" s="26"/>
      <c r="E2754" s="26">
        <f>plan_id</f>
        <v>510</v>
      </c>
      <c r="F2754" s="26">
        <f t="shared" si="1"/>
        <v>2018</v>
      </c>
      <c r="G2754" s="26">
        <f>VLOOKUP(INDIRECT(CHAR(39)&amp;$A2754&amp;CHAR(39)&amp;"!r2c"&amp;$C2754,0),variables,2,0)</f>
        <v>10988</v>
      </c>
      <c r="H2754" s="28" t="str">
        <f t="array" ref="H2754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26"/>
      <c r="J2754" s="26"/>
      <c r="K2754" s="26"/>
      <c r="L2754" s="26"/>
      <c r="M2754" s="26"/>
      <c r="N2754" s="26"/>
      <c r="O2754" s="26"/>
      <c r="P2754" s="26"/>
      <c r="Q2754" s="26"/>
      <c r="R2754" s="26"/>
      <c r="S2754" s="26"/>
      <c r="T2754" s="26"/>
      <c r="U2754" s="26"/>
      <c r="V2754" s="26"/>
      <c r="W2754" s="26"/>
      <c r="X2754" s="26"/>
      <c r="Y2754" s="26"/>
      <c r="Z2754" s="26"/>
    </row>
    <row r="2755" ht="13.5" customHeight="1">
      <c r="A2755" s="26" t="s">
        <v>820</v>
      </c>
      <c r="B2755" s="26">
        <f t="shared" si="51"/>
        <v>20</v>
      </c>
      <c r="C2755" s="26">
        <f t="shared" si="52"/>
        <v>20</v>
      </c>
      <c r="D2755" s="26"/>
      <c r="E2755" s="26">
        <f>plan_id</f>
        <v>510</v>
      </c>
      <c r="F2755" s="26">
        <f t="shared" si="1"/>
        <v>2018</v>
      </c>
      <c r="G2755" s="26">
        <f>VLOOKUP(INDIRECT(CHAR(39)&amp;$A2755&amp;CHAR(39)&amp;"!r2c"&amp;$C2755,0),variables,2,0)</f>
        <v>10996</v>
      </c>
      <c r="H2755" s="29">
        <f t="array" ref="H2755">IF(AND(G2755&gt;=10861,G2755&lt;=10863),TEXT(INDIRECT(CHAR(39)&amp;$A2755&amp;CHAR(39)&amp;"!r"&amp;$B2755&amp;"c"&amp;$C2755,0),"dd-mmm-yyyy"),(INDIRECT(CHAR(39)&amp;$A2755&amp;CHAR(39)&amp;"!r"&amp;$B2755&amp;"c"&amp;$C2755,0)))</f>
        <v>51969546694</v>
      </c>
      <c r="I2755" s="26"/>
      <c r="J2755" s="26"/>
      <c r="K2755" s="26"/>
      <c r="L2755" s="26"/>
      <c r="M2755" s="26"/>
      <c r="N2755" s="26"/>
      <c r="O2755" s="26"/>
      <c r="P2755" s="26"/>
      <c r="Q2755" s="26"/>
      <c r="R2755" s="26"/>
      <c r="S2755" s="26"/>
      <c r="T2755" s="26"/>
      <c r="U2755" s="26"/>
      <c r="V2755" s="26"/>
      <c r="W2755" s="26"/>
      <c r="X2755" s="26"/>
      <c r="Y2755" s="26"/>
      <c r="Z2755" s="26"/>
    </row>
    <row r="2756" ht="13.5" customHeight="1">
      <c r="A2756" s="26" t="s">
        <v>820</v>
      </c>
      <c r="B2756" s="26">
        <f t="shared" si="51"/>
        <v>20</v>
      </c>
      <c r="C2756" s="26">
        <f t="shared" si="52"/>
        <v>21</v>
      </c>
      <c r="D2756" s="26"/>
      <c r="E2756" s="26">
        <f>plan_id</f>
        <v>510</v>
      </c>
      <c r="F2756" s="26">
        <f t="shared" si="1"/>
        <v>2018</v>
      </c>
      <c r="G2756" s="26">
        <f>VLOOKUP(INDIRECT(CHAR(39)&amp;$A2756&amp;CHAR(39)&amp;"!r2c"&amp;$C2756,0),variables,2,0)</f>
        <v>10997</v>
      </c>
      <c r="H2756" s="31">
        <f t="array" ref="H2756">IF(AND(G2756&gt;=10861,G2756&lt;=10863),TEXT(INDIRECT(CHAR(39)&amp;$A2756&amp;CHAR(39)&amp;"!r"&amp;$B2756&amp;"c"&amp;$C2756,0),"dd-mmm-yyyy"),(INDIRECT(CHAR(39)&amp;$A2756&amp;CHAR(39)&amp;"!r"&amp;$B2756&amp;"c"&amp;$C2756,0)))</f>
        <v>0.409146755</v>
      </c>
      <c r="I2756" s="26"/>
      <c r="J2756" s="26"/>
      <c r="K2756" s="26"/>
      <c r="L2756" s="26"/>
      <c r="M2756" s="26"/>
      <c r="N2756" s="26"/>
      <c r="O2756" s="26"/>
      <c r="P2756" s="26"/>
      <c r="Q2756" s="26"/>
      <c r="R2756" s="26"/>
      <c r="S2756" s="26"/>
      <c r="T2756" s="26"/>
      <c r="U2756" s="26"/>
      <c r="V2756" s="26"/>
      <c r="W2756" s="26"/>
      <c r="X2756" s="26"/>
      <c r="Y2756" s="26"/>
      <c r="Z2756" s="26"/>
    </row>
    <row r="2757" ht="13.5" customHeight="1">
      <c r="A2757" s="26" t="s">
        <v>820</v>
      </c>
      <c r="B2757" s="26">
        <f t="shared" si="51"/>
        <v>20</v>
      </c>
      <c r="C2757" s="26">
        <f t="shared" si="52"/>
        <v>22</v>
      </c>
      <c r="D2757" s="26"/>
      <c r="E2757" s="26">
        <f>plan_id</f>
        <v>510</v>
      </c>
      <c r="F2757" s="26">
        <f t="shared" si="1"/>
        <v>2018</v>
      </c>
      <c r="G2757" s="26">
        <f>VLOOKUP(INDIRECT(CHAR(39)&amp;$A2757&amp;CHAR(39)&amp;"!r2c"&amp;$C2757,0),variables,2,0)</f>
        <v>10980</v>
      </c>
      <c r="H2757" s="31" t="str">
        <f t="array" ref="H2757">IF(AND(G2757&gt;=10861,G2757&lt;=10863),TEXT(INDIRECT(CHAR(39)&amp;$A2757&amp;CHAR(39)&amp;"!r"&amp;$B2757&amp;"c"&amp;$C2757,0),"dd-mmm-yyyy"),(INDIRECT(CHAR(39)&amp;$A2757&amp;CHAR(39)&amp;"!r"&amp;$B2757&amp;"c"&amp;$C2757,0)))</f>
        <v/>
      </c>
      <c r="I2757" s="26"/>
      <c r="J2757" s="26"/>
      <c r="K2757" s="26"/>
      <c r="L2757" s="26"/>
      <c r="M2757" s="26"/>
      <c r="N2757" s="26"/>
      <c r="O2757" s="26"/>
      <c r="P2757" s="26"/>
      <c r="Q2757" s="26"/>
      <c r="R2757" s="26"/>
      <c r="S2757" s="26"/>
      <c r="T2757" s="26"/>
      <c r="U2757" s="26"/>
      <c r="V2757" s="26"/>
      <c r="W2757" s="26"/>
      <c r="X2757" s="26"/>
      <c r="Y2757" s="26"/>
      <c r="Z2757" s="26"/>
    </row>
    <row r="2758" ht="13.5" customHeight="1">
      <c r="A2758" s="26" t="s">
        <v>820</v>
      </c>
      <c r="B2758" s="26">
        <f t="shared" si="51"/>
        <v>20</v>
      </c>
      <c r="C2758" s="26">
        <f t="shared" si="52"/>
        <v>23</v>
      </c>
      <c r="D2758" s="26"/>
      <c r="E2758" s="26">
        <f>plan_id</f>
        <v>510</v>
      </c>
      <c r="F2758" s="26">
        <f t="shared" si="1"/>
        <v>2018</v>
      </c>
      <c r="G2758" s="26">
        <f>VLOOKUP(INDIRECT(CHAR(39)&amp;$A2758&amp;CHAR(39)&amp;"!r2c"&amp;$C2758,0),variables,2,0)</f>
        <v>10981</v>
      </c>
      <c r="H2758" s="31" t="str">
        <f t="array" ref="H2758">IF(AND(G2758&gt;=10861,G2758&lt;=10863),TEXT(INDIRECT(CHAR(39)&amp;$A2758&amp;CHAR(39)&amp;"!r"&amp;$B2758&amp;"c"&amp;$C2758,0),"dd-mmm-yyyy"),(INDIRECT(CHAR(39)&amp;$A2758&amp;CHAR(39)&amp;"!r"&amp;$B2758&amp;"c"&amp;$C2758,0)))</f>
        <v/>
      </c>
      <c r="I2758" s="26"/>
      <c r="J2758" s="26"/>
      <c r="K2758" s="26"/>
      <c r="L2758" s="26"/>
      <c r="M2758" s="26"/>
      <c r="N2758" s="26"/>
      <c r="O2758" s="26"/>
      <c r="P2758" s="26"/>
      <c r="Q2758" s="26"/>
      <c r="R2758" s="26"/>
      <c r="S2758" s="26"/>
      <c r="T2758" s="26"/>
      <c r="U2758" s="26"/>
      <c r="V2758" s="26"/>
      <c r="W2758" s="26"/>
      <c r="X2758" s="26"/>
      <c r="Y2758" s="26"/>
      <c r="Z2758" s="26"/>
    </row>
    <row r="2759" ht="13.5" customHeight="1">
      <c r="A2759" s="26" t="s">
        <v>820</v>
      </c>
      <c r="B2759" s="26">
        <f t="shared" si="51"/>
        <v>20</v>
      </c>
      <c r="C2759" s="26">
        <f t="shared" si="52"/>
        <v>24</v>
      </c>
      <c r="D2759" s="26"/>
      <c r="E2759" s="26">
        <f>plan_id</f>
        <v>510</v>
      </c>
      <c r="F2759" s="26">
        <f t="shared" si="1"/>
        <v>2018</v>
      </c>
      <c r="G2759" s="26">
        <f>VLOOKUP(INDIRECT(CHAR(39)&amp;$A2759&amp;CHAR(39)&amp;"!r2c"&amp;$C2759,0),variables,2,0)</f>
        <v>10998</v>
      </c>
      <c r="H2759" s="29">
        <f t="array" ref="H2759">IF(AND(G2759&gt;=10861,G2759&lt;=10863),TEXT(INDIRECT(CHAR(39)&amp;$A2759&amp;CHAR(39)&amp;"!r"&amp;$B2759&amp;"c"&amp;$C2759,0),"dd-mmm-yyyy"),(INDIRECT(CHAR(39)&amp;$A2759&amp;CHAR(39)&amp;"!r"&amp;$B2759&amp;"c"&amp;$C2759,0)))</f>
        <v>1851931145</v>
      </c>
      <c r="I2759" s="26"/>
      <c r="J2759" s="26"/>
      <c r="K2759" s="26"/>
      <c r="L2759" s="26"/>
      <c r="M2759" s="26"/>
      <c r="N2759" s="26"/>
      <c r="O2759" s="26"/>
      <c r="P2759" s="26"/>
      <c r="Q2759" s="26"/>
      <c r="R2759" s="26"/>
      <c r="S2759" s="26"/>
      <c r="T2759" s="26"/>
      <c r="U2759" s="26"/>
      <c r="V2759" s="26"/>
      <c r="W2759" s="26"/>
      <c r="X2759" s="26"/>
      <c r="Y2759" s="26"/>
      <c r="Z2759" s="26"/>
    </row>
    <row r="2760" ht="13.5" customHeight="1">
      <c r="A2760" s="26" t="s">
        <v>820</v>
      </c>
      <c r="B2760" s="26">
        <f t="shared" si="51"/>
        <v>20</v>
      </c>
      <c r="C2760" s="26">
        <f t="shared" si="52"/>
        <v>25</v>
      </c>
      <c r="D2760" s="26"/>
      <c r="E2760" s="26">
        <f>plan_id</f>
        <v>510</v>
      </c>
      <c r="F2760" s="26">
        <f t="shared" si="1"/>
        <v>2018</v>
      </c>
      <c r="G2760" s="26">
        <f>VLOOKUP(INDIRECT(CHAR(39)&amp;$A2760&amp;CHAR(39)&amp;"!r2c"&amp;$C2760,0),variables,2,0)</f>
        <v>10999</v>
      </c>
      <c r="H2760" s="29">
        <f t="array" ref="H2760">IF(AND(G2760&gt;=10861,G2760&lt;=10863),TEXT(INDIRECT(CHAR(39)&amp;$A2760&amp;CHAR(39)&amp;"!r"&amp;$B2760&amp;"c"&amp;$C2760,0),"dd-mmm-yyyy"),(INDIRECT(CHAR(39)&amp;$A2760&amp;CHAR(39)&amp;"!r"&amp;$B2760&amp;"c"&amp;$C2760,0)))</f>
        <v>6458709645</v>
      </c>
      <c r="I2760" s="26"/>
      <c r="J2760" s="26"/>
      <c r="K2760" s="26"/>
      <c r="L2760" s="26"/>
      <c r="M2760" s="26"/>
      <c r="N2760" s="26"/>
      <c r="O2760" s="26"/>
      <c r="P2760" s="26"/>
      <c r="Q2760" s="26"/>
      <c r="R2760" s="26"/>
      <c r="S2760" s="26"/>
      <c r="T2760" s="26"/>
      <c r="U2760" s="26"/>
      <c r="V2760" s="26"/>
      <c r="W2760" s="26"/>
      <c r="X2760" s="26"/>
      <c r="Y2760" s="26"/>
      <c r="Z2760" s="26"/>
    </row>
    <row r="2761" ht="13.5" customHeight="1">
      <c r="A2761" s="26" t="s">
        <v>820</v>
      </c>
      <c r="B2761" s="26">
        <f t="shared" si="51"/>
        <v>20</v>
      </c>
      <c r="C2761" s="26">
        <f t="shared" si="52"/>
        <v>26</v>
      </c>
      <c r="D2761" s="26"/>
      <c r="E2761" s="26">
        <f>plan_id</f>
        <v>510</v>
      </c>
      <c r="F2761" s="26">
        <f t="shared" si="1"/>
        <v>2018</v>
      </c>
      <c r="G2761" s="26">
        <f>VLOOKUP(INDIRECT(CHAR(39)&amp;$A2761&amp;CHAR(39)&amp;"!r2c"&amp;$C2761,0),variables,2,0)</f>
        <v>11000</v>
      </c>
      <c r="H2761" s="29">
        <f t="array" ref="H2761">IF(AND(G2761&gt;=10861,G2761&lt;=10863),TEXT(INDIRECT(CHAR(39)&amp;$A2761&amp;CHAR(39)&amp;"!r"&amp;$B2761&amp;"c"&amp;$C2761,0),"dd-mmm-yyyy"),(INDIRECT(CHAR(39)&amp;$A2761&amp;CHAR(39)&amp;"!r"&amp;$B2761&amp;"c"&amp;$C2761,0)))</f>
        <v>92924731</v>
      </c>
      <c r="I2761" s="26"/>
      <c r="J2761" s="26"/>
      <c r="K2761" s="26"/>
      <c r="L2761" s="26"/>
      <c r="M2761" s="26"/>
      <c r="N2761" s="26"/>
      <c r="O2761" s="26"/>
      <c r="P2761" s="26"/>
      <c r="Q2761" s="26"/>
      <c r="R2761" s="26"/>
      <c r="S2761" s="26"/>
      <c r="T2761" s="26"/>
      <c r="U2761" s="26"/>
      <c r="V2761" s="26"/>
      <c r="W2761" s="26"/>
      <c r="X2761" s="26"/>
      <c r="Y2761" s="26"/>
      <c r="Z2761" s="26"/>
    </row>
    <row r="2762" ht="13.5" customHeight="1">
      <c r="A2762" s="26" t="s">
        <v>820</v>
      </c>
      <c r="B2762" s="26">
        <f t="shared" si="51"/>
        <v>20</v>
      </c>
      <c r="C2762" s="26">
        <f t="shared" si="52"/>
        <v>27</v>
      </c>
      <c r="D2762" s="26"/>
      <c r="E2762" s="26">
        <f>plan_id</f>
        <v>510</v>
      </c>
      <c r="F2762" s="26">
        <f t="shared" si="1"/>
        <v>2018</v>
      </c>
      <c r="G2762" s="26">
        <f>VLOOKUP(INDIRECT(CHAR(39)&amp;$A2762&amp;CHAR(39)&amp;"!r2c"&amp;$C2762,0),variables,2,0)</f>
        <v>11001</v>
      </c>
      <c r="H2762" s="29">
        <f t="array" ref="H2762">IF(AND(G2762&gt;=10861,G2762&lt;=10863),TEXT(INDIRECT(CHAR(39)&amp;$A2762&amp;CHAR(39)&amp;"!r"&amp;$B2762&amp;"c"&amp;$C2762,0),"dd-mmm-yyyy"),(INDIRECT(CHAR(39)&amp;$A2762&amp;CHAR(39)&amp;"!r"&amp;$B2762&amp;"c"&amp;$C2762,0)))</f>
        <v>21550896</v>
      </c>
      <c r="I2762" s="26"/>
      <c r="J2762" s="26"/>
      <c r="K2762" s="26"/>
      <c r="L2762" s="26"/>
      <c r="M2762" s="26"/>
      <c r="N2762" s="26"/>
      <c r="O2762" s="26"/>
      <c r="P2762" s="26"/>
      <c r="Q2762" s="26"/>
      <c r="R2762" s="26"/>
      <c r="S2762" s="26"/>
      <c r="T2762" s="26"/>
      <c r="U2762" s="26"/>
      <c r="V2762" s="26"/>
      <c r="W2762" s="26"/>
      <c r="X2762" s="26"/>
      <c r="Y2762" s="26"/>
      <c r="Z2762" s="26"/>
    </row>
    <row r="2763" ht="13.5" customHeight="1">
      <c r="A2763" s="26" t="s">
        <v>820</v>
      </c>
      <c r="B2763" s="26">
        <f t="shared" si="51"/>
        <v>20</v>
      </c>
      <c r="C2763" s="26">
        <f t="shared" si="52"/>
        <v>28</v>
      </c>
      <c r="D2763" s="26"/>
      <c r="E2763" s="26">
        <f>plan_id</f>
        <v>510</v>
      </c>
      <c r="F2763" s="26">
        <f t="shared" si="1"/>
        <v>2018</v>
      </c>
      <c r="G2763" s="26">
        <f>VLOOKUP(INDIRECT(CHAR(39)&amp;$A2763&amp;CHAR(39)&amp;"!r2c"&amp;$C2763,0),variables,2,0)</f>
        <v>11002</v>
      </c>
      <c r="H2763" s="29" t="str">
        <f t="array" ref="H2763">IF(AND(G2763&gt;=10861,G2763&lt;=10863),TEXT(INDIRECT(CHAR(39)&amp;$A2763&amp;CHAR(39)&amp;"!r"&amp;$B2763&amp;"c"&amp;$C2763,0),"dd-mmm-yyyy"),(INDIRECT(CHAR(39)&amp;$A2763&amp;CHAR(39)&amp;"!r"&amp;$B2763&amp;"c"&amp;$C2763,0)))</f>
        <v/>
      </c>
      <c r="I2763" s="26"/>
      <c r="J2763" s="26"/>
      <c r="K2763" s="26"/>
      <c r="L2763" s="26"/>
      <c r="M2763" s="26"/>
      <c r="N2763" s="26"/>
      <c r="O2763" s="26"/>
      <c r="P2763" s="26"/>
      <c r="Q2763" s="26"/>
      <c r="R2763" s="26"/>
      <c r="S2763" s="26"/>
      <c r="T2763" s="26"/>
      <c r="U2763" s="26"/>
      <c r="V2763" s="26"/>
      <c r="W2763" s="26"/>
      <c r="X2763" s="26"/>
      <c r="Y2763" s="26"/>
      <c r="Z2763" s="26"/>
    </row>
    <row r="2764" ht="13.5" customHeight="1">
      <c r="A2764" s="26" t="s">
        <v>820</v>
      </c>
      <c r="B2764" s="26">
        <f t="shared" si="51"/>
        <v>20</v>
      </c>
      <c r="C2764" s="26">
        <f t="shared" si="52"/>
        <v>29</v>
      </c>
      <c r="D2764" s="26"/>
      <c r="E2764" s="26">
        <f>plan_id</f>
        <v>510</v>
      </c>
      <c r="F2764" s="26">
        <f t="shared" si="1"/>
        <v>2018</v>
      </c>
      <c r="G2764" s="26">
        <f>VLOOKUP(INDIRECT(CHAR(39)&amp;$A2764&amp;CHAR(39)&amp;"!r2c"&amp;$C2764,0),variables,2,0)</f>
        <v>11003</v>
      </c>
      <c r="H2764" s="29">
        <f t="array" ref="H2764">IF(AND(G2764&gt;=10861,G2764&lt;=10863),TEXT(INDIRECT(CHAR(39)&amp;$A2764&amp;CHAR(39)&amp;"!r"&amp;$B2764&amp;"c"&amp;$C2764,0),"dd-mmm-yyyy"),(INDIRECT(CHAR(39)&amp;$A2764&amp;CHAR(39)&amp;"!r"&amp;$B2764&amp;"c"&amp;$C2764,0)))</f>
        <v>6573185272</v>
      </c>
      <c r="I2764" s="26"/>
      <c r="J2764" s="26"/>
      <c r="K2764" s="26"/>
      <c r="L2764" s="26"/>
      <c r="M2764" s="26"/>
      <c r="N2764" s="26"/>
      <c r="O2764" s="26"/>
      <c r="P2764" s="26"/>
      <c r="Q2764" s="26"/>
      <c r="R2764" s="26"/>
      <c r="S2764" s="26"/>
      <c r="T2764" s="26"/>
      <c r="U2764" s="26"/>
      <c r="V2764" s="26"/>
      <c r="W2764" s="26"/>
      <c r="X2764" s="26"/>
      <c r="Y2764" s="26"/>
      <c r="Z2764" s="26"/>
    </row>
    <row r="2765" ht="13.5" customHeight="1">
      <c r="A2765" s="26" t="s">
        <v>820</v>
      </c>
      <c r="B2765" s="26">
        <f t="shared" si="51"/>
        <v>21</v>
      </c>
      <c r="C2765" s="26">
        <f t="shared" si="52"/>
        <v>3</v>
      </c>
      <c r="D2765" s="26"/>
      <c r="E2765" s="26">
        <f>plan_id</f>
        <v>510</v>
      </c>
      <c r="F2765" s="26">
        <f t="shared" si="1"/>
        <v>2019</v>
      </c>
      <c r="G2765" s="26">
        <f>VLOOKUP(INDIRECT(CHAR(39)&amp;$A2765&amp;CHAR(39)&amp;"!r2c"&amp;$C2765,0),variables,2,0)</f>
        <v>10982</v>
      </c>
      <c r="H2765" s="28" t="str">
        <f t="array" ref="H2765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26"/>
      <c r="J2765" s="26"/>
      <c r="K2765" s="26"/>
      <c r="L2765" s="26"/>
      <c r="M2765" s="26"/>
      <c r="N2765" s="26"/>
      <c r="O2765" s="26"/>
      <c r="P2765" s="26"/>
      <c r="Q2765" s="26"/>
      <c r="R2765" s="26"/>
      <c r="S2765" s="26"/>
      <c r="T2765" s="26"/>
      <c r="U2765" s="26"/>
      <c r="V2765" s="26"/>
      <c r="W2765" s="26"/>
      <c r="X2765" s="26"/>
      <c r="Y2765" s="26"/>
      <c r="Z2765" s="26"/>
    </row>
    <row r="2766" ht="13.5" customHeight="1">
      <c r="A2766" s="26" t="s">
        <v>820</v>
      </c>
      <c r="B2766" s="26">
        <f t="shared" si="51"/>
        <v>21</v>
      </c>
      <c r="C2766" s="26">
        <f t="shared" si="52"/>
        <v>4</v>
      </c>
      <c r="D2766" s="26"/>
      <c r="E2766" s="26">
        <f>plan_id</f>
        <v>510</v>
      </c>
      <c r="F2766" s="26">
        <f t="shared" si="1"/>
        <v>2019</v>
      </c>
      <c r="G2766" s="26">
        <f>VLOOKUP(INDIRECT(CHAR(39)&amp;$A2766&amp;CHAR(39)&amp;"!r2c"&amp;$C2766,0),variables,2,0)</f>
        <v>10984</v>
      </c>
      <c r="H2766" s="28" t="str">
        <f t="array" ref="H2766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26"/>
      <c r="J2766" s="26"/>
      <c r="K2766" s="26"/>
      <c r="L2766" s="26"/>
      <c r="M2766" s="26"/>
      <c r="N2766" s="26"/>
      <c r="O2766" s="26"/>
      <c r="P2766" s="26"/>
      <c r="Q2766" s="26"/>
      <c r="R2766" s="26"/>
      <c r="S2766" s="26"/>
      <c r="T2766" s="26"/>
      <c r="U2766" s="26"/>
      <c r="V2766" s="26"/>
      <c r="W2766" s="26"/>
      <c r="X2766" s="26"/>
      <c r="Y2766" s="26"/>
      <c r="Z2766" s="26"/>
    </row>
    <row r="2767" ht="13.5" customHeight="1">
      <c r="A2767" s="26" t="s">
        <v>820</v>
      </c>
      <c r="B2767" s="26">
        <f t="shared" si="51"/>
        <v>21</v>
      </c>
      <c r="C2767" s="26">
        <f t="shared" si="52"/>
        <v>5</v>
      </c>
      <c r="D2767" s="26"/>
      <c r="E2767" s="26">
        <f>plan_id</f>
        <v>510</v>
      </c>
      <c r="F2767" s="26">
        <f t="shared" si="1"/>
        <v>2019</v>
      </c>
      <c r="G2767" s="26">
        <f>VLOOKUP(INDIRECT(CHAR(39)&amp;$A2767&amp;CHAR(39)&amp;"!r2c"&amp;$C2767,0),variables,2,0)</f>
        <v>10985</v>
      </c>
      <c r="H2767" s="28" t="str">
        <f t="array" ref="H2767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26"/>
      <c r="J2767" s="26"/>
      <c r="K2767" s="26"/>
      <c r="L2767" s="26"/>
      <c r="M2767" s="26"/>
      <c r="N2767" s="26"/>
      <c r="O2767" s="26"/>
      <c r="P2767" s="26"/>
      <c r="Q2767" s="26"/>
      <c r="R2767" s="26"/>
      <c r="S2767" s="26"/>
      <c r="T2767" s="26"/>
      <c r="U2767" s="26"/>
      <c r="V2767" s="26"/>
      <c r="W2767" s="26"/>
      <c r="X2767" s="26"/>
      <c r="Y2767" s="26"/>
      <c r="Z2767" s="26"/>
    </row>
    <row r="2768" ht="13.5" customHeight="1">
      <c r="A2768" s="26" t="s">
        <v>820</v>
      </c>
      <c r="B2768" s="26">
        <f t="shared" si="51"/>
        <v>21</v>
      </c>
      <c r="C2768" s="26">
        <f t="shared" si="52"/>
        <v>6</v>
      </c>
      <c r="D2768" s="26"/>
      <c r="E2768" s="26">
        <f>plan_id</f>
        <v>510</v>
      </c>
      <c r="F2768" s="26">
        <f t="shared" si="1"/>
        <v>2019</v>
      </c>
      <c r="G2768" s="26">
        <f>VLOOKUP(INDIRECT(CHAR(39)&amp;$A2768&amp;CHAR(39)&amp;"!r2c"&amp;$C2768,0),variables,2,0)</f>
        <v>10986</v>
      </c>
      <c r="H2768" s="28" t="str">
        <f t="array" ref="H2768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26"/>
      <c r="J2768" s="26"/>
      <c r="K2768" s="26"/>
      <c r="L2768" s="26"/>
      <c r="M2768" s="26"/>
      <c r="N2768" s="26"/>
      <c r="O2768" s="26"/>
      <c r="P2768" s="26"/>
      <c r="Q2768" s="26"/>
      <c r="R2768" s="26"/>
      <c r="S2768" s="26"/>
      <c r="T2768" s="26"/>
      <c r="U2768" s="26"/>
      <c r="V2768" s="26"/>
      <c r="W2768" s="26"/>
      <c r="X2768" s="26"/>
      <c r="Y2768" s="26"/>
      <c r="Z2768" s="26"/>
    </row>
    <row r="2769" ht="13.5" customHeight="1">
      <c r="A2769" s="26" t="s">
        <v>820</v>
      </c>
      <c r="B2769" s="26">
        <f t="shared" si="51"/>
        <v>21</v>
      </c>
      <c r="C2769" s="26">
        <f t="shared" si="52"/>
        <v>7</v>
      </c>
      <c r="D2769" s="26"/>
      <c r="E2769" s="26">
        <f>plan_id</f>
        <v>510</v>
      </c>
      <c r="F2769" s="26">
        <f t="shared" si="1"/>
        <v>2019</v>
      </c>
      <c r="G2769" s="26">
        <f>VLOOKUP(INDIRECT(CHAR(39)&amp;$A2769&amp;CHAR(39)&amp;"!r2c"&amp;$C2769,0),variables,2,0)</f>
        <v>10974</v>
      </c>
      <c r="H2769" s="28" t="str">
        <f t="array" ref="H2769">IF(AND(G2769&gt;=10861,G2769&lt;=10863),TEXT(INDIRECT(CHAR(39)&amp;$A2769&amp;CHAR(39)&amp;"!r"&amp;$B2769&amp;"c"&amp;$C2769,0),"dd-mmm-yyyy"),(INDIRECT(CHAR(39)&amp;$A2769&amp;CHAR(39)&amp;"!r"&amp;$B2769&amp;"c"&amp;$C2769,0)))</f>
        <v>EAN</v>
      </c>
      <c r="I2769" s="26"/>
      <c r="J2769" s="26"/>
      <c r="K2769" s="26"/>
      <c r="L2769" s="26"/>
      <c r="M2769" s="26"/>
      <c r="N2769" s="26"/>
      <c r="O2769" s="26"/>
      <c r="P2769" s="26"/>
      <c r="Q2769" s="26"/>
      <c r="R2769" s="26"/>
      <c r="S2769" s="26"/>
      <c r="T2769" s="26"/>
      <c r="U2769" s="26"/>
      <c r="V2769" s="26"/>
      <c r="W2769" s="26"/>
      <c r="X2769" s="26"/>
      <c r="Y2769" s="26"/>
      <c r="Z2769" s="26"/>
    </row>
    <row r="2770" ht="13.5" customHeight="1">
      <c r="A2770" s="26" t="s">
        <v>820</v>
      </c>
      <c r="B2770" s="26">
        <f t="shared" si="51"/>
        <v>21</v>
      </c>
      <c r="C2770" s="26">
        <f t="shared" si="52"/>
        <v>8</v>
      </c>
      <c r="D2770" s="26"/>
      <c r="E2770" s="26">
        <f>plan_id</f>
        <v>510</v>
      </c>
      <c r="F2770" s="26">
        <f t="shared" si="1"/>
        <v>2019</v>
      </c>
      <c r="G2770" s="26">
        <f>VLOOKUP(INDIRECT(CHAR(39)&amp;$A2770&amp;CHAR(39)&amp;"!r2c"&amp;$C2770,0),variables,2,0)</f>
        <v>10987</v>
      </c>
      <c r="H2770" s="28" t="str">
        <f t="array" ref="H2770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26"/>
      <c r="J2770" s="26"/>
      <c r="K2770" s="26"/>
      <c r="L2770" s="26"/>
      <c r="M2770" s="26"/>
      <c r="N2770" s="26"/>
      <c r="O2770" s="26"/>
      <c r="P2770" s="26"/>
      <c r="Q2770" s="26"/>
      <c r="R2770" s="26"/>
      <c r="S2770" s="26"/>
      <c r="T2770" s="26"/>
      <c r="U2770" s="26"/>
      <c r="V2770" s="26"/>
      <c r="W2770" s="26"/>
      <c r="X2770" s="26"/>
      <c r="Y2770" s="26"/>
      <c r="Z2770" s="26"/>
    </row>
    <row r="2771" ht="13.5" customHeight="1">
      <c r="A2771" s="26" t="s">
        <v>820</v>
      </c>
      <c r="B2771" s="26">
        <f t="shared" si="51"/>
        <v>21</v>
      </c>
      <c r="C2771" s="26">
        <f t="shared" si="52"/>
        <v>9</v>
      </c>
      <c r="D2771" s="26"/>
      <c r="E2771" s="26">
        <f>plan_id</f>
        <v>510</v>
      </c>
      <c r="F2771" s="26">
        <f t="shared" si="1"/>
        <v>2019</v>
      </c>
      <c r="G2771" s="26">
        <f>VLOOKUP(INDIRECT(CHAR(39)&amp;$A2771&amp;CHAR(39)&amp;"!r2c"&amp;$C2771,0),variables,2,0)</f>
        <v>10885</v>
      </c>
      <c r="H2771" s="29">
        <f t="array" ref="H2771">IF(AND(G2771&gt;=10861,G2771&lt;=10863),TEXT(INDIRECT(CHAR(39)&amp;$A2771&amp;CHAR(39)&amp;"!r"&amp;$B2771&amp;"c"&amp;$C2771,0),"dd-mmm-yyyy"),(INDIRECT(CHAR(39)&amp;$A2771&amp;CHAR(39)&amp;"!r"&amp;$B2771&amp;"c"&amp;$C2771,0)))</f>
        <v>7429037000</v>
      </c>
      <c r="I2771" s="26"/>
      <c r="J2771" s="26"/>
      <c r="K2771" s="26"/>
      <c r="L2771" s="26"/>
      <c r="M2771" s="26"/>
      <c r="N2771" s="26"/>
      <c r="O2771" s="26"/>
      <c r="P2771" s="26"/>
      <c r="Q2771" s="26"/>
      <c r="R2771" s="26"/>
      <c r="S2771" s="26"/>
      <c r="T2771" s="26"/>
      <c r="U2771" s="26"/>
      <c r="V2771" s="26"/>
      <c r="W2771" s="26"/>
      <c r="X2771" s="26"/>
      <c r="Y2771" s="26"/>
      <c r="Z2771" s="26"/>
    </row>
    <row r="2772" ht="13.5" customHeight="1">
      <c r="A2772" s="26" t="s">
        <v>820</v>
      </c>
      <c r="B2772" s="26">
        <f t="shared" si="51"/>
        <v>21</v>
      </c>
      <c r="C2772" s="26">
        <f t="shared" si="52"/>
        <v>10</v>
      </c>
      <c r="D2772" s="26"/>
      <c r="E2772" s="26">
        <f>plan_id</f>
        <v>510</v>
      </c>
      <c r="F2772" s="26">
        <f t="shared" si="1"/>
        <v>2019</v>
      </c>
      <c r="G2772" s="26">
        <f>VLOOKUP(INDIRECT(CHAR(39)&amp;$A2772&amp;CHAR(39)&amp;"!r2c"&amp;$C2772,0),variables,2,0)</f>
        <v>10886</v>
      </c>
      <c r="H2772" s="29">
        <f t="array" ref="H2772">IF(AND(G2772&gt;=10861,G2772&lt;=10863),TEXT(INDIRECT(CHAR(39)&amp;$A2772&amp;CHAR(39)&amp;"!r"&amp;$B2772&amp;"c"&amp;$C2772,0),"dd-mmm-yyyy"),(INDIRECT(CHAR(39)&amp;$A2772&amp;CHAR(39)&amp;"!r"&amp;$B2772&amp;"c"&amp;$C2772,0)))</f>
        <v>4553285000</v>
      </c>
      <c r="I2772" s="26"/>
      <c r="J2772" s="26"/>
      <c r="K2772" s="26"/>
      <c r="L2772" s="26"/>
      <c r="M2772" s="26"/>
      <c r="N2772" s="26"/>
      <c r="O2772" s="26"/>
      <c r="P2772" s="26"/>
      <c r="Q2772" s="26"/>
      <c r="R2772" s="26"/>
      <c r="S2772" s="26"/>
      <c r="T2772" s="26"/>
      <c r="U2772" s="26"/>
      <c r="V2772" s="26"/>
      <c r="W2772" s="26"/>
      <c r="X2772" s="26"/>
      <c r="Y2772" s="26"/>
      <c r="Z2772" s="26"/>
    </row>
    <row r="2773" ht="13.5" customHeight="1">
      <c r="A2773" s="26" t="s">
        <v>820</v>
      </c>
      <c r="B2773" s="26">
        <f t="shared" si="51"/>
        <v>21</v>
      </c>
      <c r="C2773" s="26">
        <f t="shared" si="52"/>
        <v>11</v>
      </c>
      <c r="D2773" s="26"/>
      <c r="E2773" s="26">
        <f>plan_id</f>
        <v>510</v>
      </c>
      <c r="F2773" s="26">
        <f t="shared" si="1"/>
        <v>2019</v>
      </c>
      <c r="G2773" s="26">
        <f>VLOOKUP(INDIRECT(CHAR(39)&amp;$A2773&amp;CHAR(39)&amp;"!r2c"&amp;$C2773,0),variables,2,0)</f>
        <v>10887</v>
      </c>
      <c r="H2773" s="29">
        <f t="array" ref="H2773">IF(AND(G2773&gt;=10861,G2773&lt;=10863),TEXT(INDIRECT(CHAR(39)&amp;$A2773&amp;CHAR(39)&amp;"!r"&amp;$B2773&amp;"c"&amp;$C2773,0),"dd-mmm-yyyy"),(INDIRECT(CHAR(39)&amp;$A2773&amp;CHAR(39)&amp;"!r"&amp;$B2773&amp;"c"&amp;$C2773,0)))</f>
        <v>2875752000</v>
      </c>
      <c r="I2773" s="26"/>
      <c r="J2773" s="26"/>
      <c r="K2773" s="26"/>
      <c r="L2773" s="26"/>
      <c r="M2773" s="26"/>
      <c r="N2773" s="26"/>
      <c r="O2773" s="26"/>
      <c r="P2773" s="26"/>
      <c r="Q2773" s="26"/>
      <c r="R2773" s="26"/>
      <c r="S2773" s="26"/>
      <c r="T2773" s="26"/>
      <c r="U2773" s="26"/>
      <c r="V2773" s="26"/>
      <c r="W2773" s="26"/>
      <c r="X2773" s="26"/>
      <c r="Y2773" s="26"/>
      <c r="Z2773" s="26"/>
    </row>
    <row r="2774" ht="13.5" customHeight="1">
      <c r="A2774" s="26" t="s">
        <v>820</v>
      </c>
      <c r="B2774" s="26">
        <f t="shared" si="51"/>
        <v>21</v>
      </c>
      <c r="C2774" s="26">
        <f t="shared" si="52"/>
        <v>12</v>
      </c>
      <c r="D2774" s="26"/>
      <c r="E2774" s="26">
        <f>plan_id</f>
        <v>510</v>
      </c>
      <c r="F2774" s="26">
        <f t="shared" si="1"/>
        <v>2019</v>
      </c>
      <c r="G2774" s="26">
        <f>VLOOKUP(INDIRECT(CHAR(39)&amp;$A2774&amp;CHAR(39)&amp;"!r2c"&amp;$C2774,0),variables,2,0)</f>
        <v>10883</v>
      </c>
      <c r="H2774" s="31">
        <f t="array" ref="H2774">IF(AND(G2774&gt;=10861,G2774&lt;=10863),TEXT(INDIRECT(CHAR(39)&amp;$A2774&amp;CHAR(39)&amp;"!r"&amp;$B2774&amp;"c"&amp;$C2774,0),"dd-mmm-yyyy"),(INDIRECT(CHAR(39)&amp;$A2774&amp;CHAR(39)&amp;"!r"&amp;$B2774&amp;"c"&amp;$C2774,0)))</f>
        <v>0.612903799</v>
      </c>
      <c r="I2774" s="26"/>
      <c r="J2774" s="26"/>
      <c r="K2774" s="26"/>
      <c r="L2774" s="26"/>
      <c r="M2774" s="26"/>
      <c r="N2774" s="26"/>
      <c r="O2774" s="26"/>
      <c r="P2774" s="26"/>
      <c r="Q2774" s="26"/>
      <c r="R2774" s="26"/>
      <c r="S2774" s="26"/>
      <c r="T2774" s="26"/>
      <c r="U2774" s="26"/>
      <c r="V2774" s="26"/>
      <c r="W2774" s="26"/>
      <c r="X2774" s="26"/>
      <c r="Y2774" s="26"/>
      <c r="Z2774" s="26"/>
    </row>
    <row r="2775" ht="13.5" customHeight="1">
      <c r="A2775" s="26" t="s">
        <v>820</v>
      </c>
      <c r="B2775" s="26">
        <f t="shared" si="51"/>
        <v>21</v>
      </c>
      <c r="C2775" s="26">
        <f t="shared" si="52"/>
        <v>13</v>
      </c>
      <c r="D2775" s="26"/>
      <c r="E2775" s="26">
        <f>plan_id</f>
        <v>510</v>
      </c>
      <c r="F2775" s="26">
        <f t="shared" si="1"/>
        <v>2019</v>
      </c>
      <c r="G2775" s="26">
        <f>VLOOKUP(INDIRECT(CHAR(39)&amp;$A2775&amp;CHAR(39)&amp;"!r2c"&amp;$C2775,0),variables,2,0)</f>
        <v>10989</v>
      </c>
      <c r="H2775" s="29">
        <f t="array" ref="H2775">IF(AND(G2775&gt;=10861,G2775&lt;=10863),TEXT(INDIRECT(CHAR(39)&amp;$A2775&amp;CHAR(39)&amp;"!r"&amp;$B2775&amp;"c"&amp;$C2775,0),"dd-mmm-yyyy"),(INDIRECT(CHAR(39)&amp;$A2775&amp;CHAR(39)&amp;"!r"&amp;$B2775&amp;"c"&amp;$C2775,0)))</f>
        <v>53391193000</v>
      </c>
      <c r="I2775" s="26"/>
      <c r="J2775" s="26"/>
      <c r="K2775" s="26"/>
      <c r="L2775" s="26"/>
      <c r="M2775" s="26"/>
      <c r="N2775" s="26"/>
      <c r="O2775" s="26"/>
      <c r="P2775" s="26"/>
      <c r="Q2775" s="26"/>
      <c r="R2775" s="26"/>
      <c r="S2775" s="26"/>
      <c r="T2775" s="26"/>
      <c r="U2775" s="26"/>
      <c r="V2775" s="26"/>
      <c r="W2775" s="26"/>
      <c r="X2775" s="26"/>
      <c r="Y2775" s="26"/>
      <c r="Z2775" s="26"/>
    </row>
    <row r="2776" ht="13.5" customHeight="1">
      <c r="A2776" s="26" t="s">
        <v>820</v>
      </c>
      <c r="B2776" s="26">
        <f t="shared" si="51"/>
        <v>21</v>
      </c>
      <c r="C2776" s="26">
        <f t="shared" si="52"/>
        <v>14</v>
      </c>
      <c r="D2776" s="26"/>
      <c r="E2776" s="26">
        <f>plan_id</f>
        <v>510</v>
      </c>
      <c r="F2776" s="26">
        <f t="shared" si="1"/>
        <v>2019</v>
      </c>
      <c r="G2776" s="26">
        <f>VLOOKUP(INDIRECT(CHAR(39)&amp;$A2776&amp;CHAR(39)&amp;"!r2c"&amp;$C2776,0),variables,2,0)</f>
        <v>10990</v>
      </c>
      <c r="H2776" s="29">
        <f t="array" ref="H2776">IF(AND(G2776&gt;=10861,G2776&lt;=10863),TEXT(INDIRECT(CHAR(39)&amp;$A2776&amp;CHAR(39)&amp;"!r"&amp;$B2776&amp;"c"&amp;$C2776,0),"dd-mmm-yyyy"),(INDIRECT(CHAR(39)&amp;$A2776&amp;CHAR(39)&amp;"!r"&amp;$B2776&amp;"c"&amp;$C2776,0)))</f>
        <v>131456969000</v>
      </c>
      <c r="I2776" s="26"/>
      <c r="J2776" s="26"/>
      <c r="K2776" s="26"/>
      <c r="L2776" s="26"/>
      <c r="M2776" s="26"/>
      <c r="N2776" s="26"/>
      <c r="O2776" s="26"/>
      <c r="P2776" s="26"/>
      <c r="Q2776" s="26"/>
      <c r="R2776" s="26"/>
      <c r="S2776" s="26"/>
      <c r="T2776" s="26"/>
      <c r="U2776" s="26"/>
      <c r="V2776" s="26"/>
      <c r="W2776" s="26"/>
      <c r="X2776" s="26"/>
      <c r="Y2776" s="26"/>
      <c r="Z2776" s="26"/>
    </row>
    <row r="2777" ht="13.5" customHeight="1">
      <c r="A2777" s="26" t="s">
        <v>820</v>
      </c>
      <c r="B2777" s="26">
        <f t="shared" si="51"/>
        <v>21</v>
      </c>
      <c r="C2777" s="26">
        <f t="shared" si="52"/>
        <v>15</v>
      </c>
      <c r="D2777" s="26"/>
      <c r="E2777" s="26">
        <f>plan_id</f>
        <v>510</v>
      </c>
      <c r="F2777" s="26">
        <f t="shared" si="1"/>
        <v>2019</v>
      </c>
      <c r="G2777" s="26">
        <f>VLOOKUP(INDIRECT(CHAR(39)&amp;$A2777&amp;CHAR(39)&amp;"!r2c"&amp;$C2777,0),variables,2,0)</f>
        <v>10991</v>
      </c>
      <c r="H2777" s="29">
        <f t="array" ref="H2777">IF(AND(G2777&gt;=10861,G2777&lt;=10863),TEXT(INDIRECT(CHAR(39)&amp;$A2777&amp;CHAR(39)&amp;"!r"&amp;$B2777&amp;"c"&amp;$C2777,0),"dd-mmm-yyyy"),(INDIRECT(CHAR(39)&amp;$A2777&amp;CHAR(39)&amp;"!r"&amp;$B2777&amp;"c"&amp;$C2777,0)))</f>
        <v>78065776000</v>
      </c>
      <c r="I2777" s="26"/>
      <c r="J2777" s="26"/>
      <c r="K2777" s="26"/>
      <c r="L2777" s="26"/>
      <c r="M2777" s="26"/>
      <c r="N2777" s="26"/>
      <c r="O2777" s="26"/>
      <c r="P2777" s="26"/>
      <c r="Q2777" s="26"/>
      <c r="R2777" s="26"/>
      <c r="S2777" s="26"/>
      <c r="T2777" s="26"/>
      <c r="U2777" s="26"/>
      <c r="V2777" s="26"/>
      <c r="W2777" s="26"/>
      <c r="X2777" s="26"/>
      <c r="Y2777" s="26"/>
      <c r="Z2777" s="26"/>
    </row>
    <row r="2778" ht="13.5" customHeight="1">
      <c r="A2778" s="26" t="s">
        <v>820</v>
      </c>
      <c r="B2778" s="26">
        <f t="shared" si="51"/>
        <v>21</v>
      </c>
      <c r="C2778" s="26">
        <f t="shared" si="52"/>
        <v>16</v>
      </c>
      <c r="D2778" s="26"/>
      <c r="E2778" s="26">
        <f>plan_id</f>
        <v>510</v>
      </c>
      <c r="F2778" s="26">
        <f t="shared" si="1"/>
        <v>2019</v>
      </c>
      <c r="G2778" s="26">
        <f>VLOOKUP(INDIRECT(CHAR(39)&amp;$A2778&amp;CHAR(39)&amp;"!r2c"&amp;$C2778,0),variables,2,0)</f>
        <v>10992</v>
      </c>
      <c r="H2778" s="31">
        <f t="array" ref="H2778">IF(AND(G2778&gt;=10861,G2778&lt;=10863),TEXT(INDIRECT(CHAR(39)&amp;$A2778&amp;CHAR(39)&amp;"!r"&amp;$B2778&amp;"c"&amp;$C2778,0),"dd-mmm-yyyy"),(INDIRECT(CHAR(39)&amp;$A2778&amp;CHAR(39)&amp;"!r"&amp;$B2778&amp;"c"&amp;$C2778,0)))</f>
        <v>0.406</v>
      </c>
      <c r="I2778" s="26"/>
      <c r="J2778" s="26"/>
      <c r="K2778" s="26"/>
      <c r="L2778" s="26"/>
      <c r="M2778" s="26"/>
      <c r="N2778" s="26"/>
      <c r="O2778" s="26"/>
      <c r="P2778" s="26"/>
      <c r="Q2778" s="26"/>
      <c r="R2778" s="26"/>
      <c r="S2778" s="26"/>
      <c r="T2778" s="26"/>
      <c r="U2778" s="26"/>
      <c r="V2778" s="26"/>
      <c r="W2778" s="26"/>
      <c r="X2778" s="26"/>
      <c r="Y2778" s="26"/>
      <c r="Z2778" s="26"/>
    </row>
    <row r="2779" ht="13.5" customHeight="1">
      <c r="A2779" s="26" t="s">
        <v>820</v>
      </c>
      <c r="B2779" s="26">
        <f t="shared" si="51"/>
        <v>21</v>
      </c>
      <c r="C2779" s="26">
        <f t="shared" si="52"/>
        <v>17</v>
      </c>
      <c r="D2779" s="26"/>
      <c r="E2779" s="26">
        <f>plan_id</f>
        <v>510</v>
      </c>
      <c r="F2779" s="26">
        <f t="shared" si="1"/>
        <v>2019</v>
      </c>
      <c r="G2779" s="26">
        <f>VLOOKUP(INDIRECT(CHAR(39)&amp;$A2779&amp;CHAR(39)&amp;"!r2c"&amp;$C2779,0),variables,2,0)</f>
        <v>10993</v>
      </c>
      <c r="H2779" s="29">
        <f t="array" ref="H2779">IF(AND(G2779&gt;=10861,G2779&lt;=10863),TEXT(INDIRECT(CHAR(39)&amp;$A2779&amp;CHAR(39)&amp;"!r"&amp;$B2779&amp;"c"&amp;$C2779,0),"dd-mmm-yyyy"),(INDIRECT(CHAR(39)&amp;$A2779&amp;CHAR(39)&amp;"!r"&amp;$B2779&amp;"c"&amp;$C2779,0)))</f>
        <v>10450452000</v>
      </c>
      <c r="I2779" s="26"/>
      <c r="J2779" s="26"/>
      <c r="K2779" s="26"/>
      <c r="L2779" s="26"/>
      <c r="M2779" s="26"/>
      <c r="N2779" s="26"/>
      <c r="O2779" s="26"/>
      <c r="P2779" s="26"/>
      <c r="Q2779" s="26"/>
      <c r="R2779" s="26"/>
      <c r="S2779" s="26"/>
      <c r="T2779" s="26"/>
      <c r="U2779" s="26"/>
      <c r="V2779" s="26"/>
      <c r="W2779" s="26"/>
      <c r="X2779" s="26"/>
      <c r="Y2779" s="26"/>
      <c r="Z2779" s="26"/>
    </row>
    <row r="2780" ht="13.5" customHeight="1">
      <c r="A2780" s="26" t="s">
        <v>820</v>
      </c>
      <c r="B2780" s="26">
        <f t="shared" si="51"/>
        <v>21</v>
      </c>
      <c r="C2780" s="26">
        <f t="shared" si="52"/>
        <v>18</v>
      </c>
      <c r="D2780" s="26"/>
      <c r="E2780" s="26">
        <f>plan_id</f>
        <v>510</v>
      </c>
      <c r="F2780" s="26">
        <f t="shared" si="1"/>
        <v>2019</v>
      </c>
      <c r="G2780" s="26">
        <f>VLOOKUP(INDIRECT(CHAR(39)&amp;$A2780&amp;CHAR(39)&amp;"!r2c"&amp;$C2780,0),variables,2,0)</f>
        <v>11005</v>
      </c>
      <c r="H2780" s="31">
        <f t="array" ref="H2780">IF(AND(G2780&gt;=10861,G2780&lt;=10863),TEXT(INDIRECT(CHAR(39)&amp;$A2780&amp;CHAR(39)&amp;"!r"&amp;$B2780&amp;"c"&amp;$C2780,0),"dd-mmm-yyyy"),(INDIRECT(CHAR(39)&amp;$A2780&amp;CHAR(39)&amp;"!r"&amp;$B2780&amp;"c"&amp;$C2780,0)))</f>
        <v>0.7108818834</v>
      </c>
      <c r="I2780" s="26"/>
      <c r="J2780" s="26"/>
      <c r="K2780" s="26"/>
      <c r="L2780" s="26"/>
      <c r="M2780" s="26"/>
      <c r="N2780" s="26"/>
      <c r="O2780" s="26"/>
      <c r="P2780" s="26"/>
      <c r="Q2780" s="26"/>
      <c r="R2780" s="26"/>
      <c r="S2780" s="26"/>
      <c r="T2780" s="26"/>
      <c r="U2780" s="26"/>
      <c r="V2780" s="26"/>
      <c r="W2780" s="26"/>
      <c r="X2780" s="26"/>
      <c r="Y2780" s="26"/>
      <c r="Z2780" s="26"/>
    </row>
    <row r="2781" ht="13.5" customHeight="1">
      <c r="A2781" s="26" t="s">
        <v>820</v>
      </c>
      <c r="B2781" s="26">
        <f t="shared" si="51"/>
        <v>21</v>
      </c>
      <c r="C2781" s="26">
        <f t="shared" si="52"/>
        <v>19</v>
      </c>
      <c r="D2781" s="26"/>
      <c r="E2781" s="26">
        <f>plan_id</f>
        <v>510</v>
      </c>
      <c r="F2781" s="26">
        <f t="shared" si="1"/>
        <v>2019</v>
      </c>
      <c r="G2781" s="26">
        <f>VLOOKUP(INDIRECT(CHAR(39)&amp;$A2781&amp;CHAR(39)&amp;"!r2c"&amp;$C2781,0),variables,2,0)</f>
        <v>10988</v>
      </c>
      <c r="H2781" s="28" t="str">
        <f t="array" ref="H278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26"/>
      <c r="J2781" s="26"/>
      <c r="K2781" s="26"/>
      <c r="L2781" s="26"/>
      <c r="M2781" s="26"/>
      <c r="N2781" s="26"/>
      <c r="O2781" s="26"/>
      <c r="P2781" s="26"/>
      <c r="Q2781" s="26"/>
      <c r="R2781" s="26"/>
      <c r="S2781" s="26"/>
      <c r="T2781" s="26"/>
      <c r="U2781" s="26"/>
      <c r="V2781" s="26"/>
      <c r="W2781" s="26"/>
      <c r="X2781" s="26"/>
      <c r="Y2781" s="26"/>
      <c r="Z2781" s="26"/>
    </row>
    <row r="2782" ht="13.5" customHeight="1">
      <c r="A2782" s="26" t="s">
        <v>820</v>
      </c>
      <c r="B2782" s="26">
        <f t="shared" si="51"/>
        <v>21</v>
      </c>
      <c r="C2782" s="26">
        <f t="shared" si="52"/>
        <v>20</v>
      </c>
      <c r="D2782" s="26"/>
      <c r="E2782" s="26">
        <f>plan_id</f>
        <v>510</v>
      </c>
      <c r="F2782" s="26">
        <f t="shared" si="1"/>
        <v>2019</v>
      </c>
      <c r="G2782" s="26">
        <f>VLOOKUP(INDIRECT(CHAR(39)&amp;$A2782&amp;CHAR(39)&amp;"!r2c"&amp;$C2782,0),variables,2,0)</f>
        <v>10996</v>
      </c>
      <c r="H2782" s="29">
        <f t="array" ref="H2782">IF(AND(G2782&gt;=10861,G2782&lt;=10863),TEXT(INDIRECT(CHAR(39)&amp;$A2782&amp;CHAR(39)&amp;"!r"&amp;$B2782&amp;"c"&amp;$C2782,0),"dd-mmm-yyyy"),(INDIRECT(CHAR(39)&amp;$A2782&amp;CHAR(39)&amp;"!r"&amp;$B2782&amp;"c"&amp;$C2782,0)))</f>
        <v>53262789367</v>
      </c>
      <c r="I2782" s="26"/>
      <c r="J2782" s="26"/>
      <c r="K2782" s="26"/>
      <c r="L2782" s="26"/>
      <c r="M2782" s="26"/>
      <c r="N2782" s="26"/>
      <c r="O2782" s="26"/>
      <c r="P2782" s="26"/>
      <c r="Q2782" s="26"/>
      <c r="R2782" s="26"/>
      <c r="S2782" s="26"/>
      <c r="T2782" s="26"/>
      <c r="U2782" s="26"/>
      <c r="V2782" s="26"/>
      <c r="W2782" s="26"/>
      <c r="X2782" s="26"/>
      <c r="Y2782" s="26"/>
      <c r="Z2782" s="26"/>
    </row>
    <row r="2783" ht="13.5" customHeight="1">
      <c r="A2783" s="26" t="s">
        <v>820</v>
      </c>
      <c r="B2783" s="26">
        <f t="shared" si="51"/>
        <v>21</v>
      </c>
      <c r="C2783" s="26">
        <f t="shared" si="52"/>
        <v>21</v>
      </c>
      <c r="D2783" s="26"/>
      <c r="E2783" s="26">
        <f>plan_id</f>
        <v>510</v>
      </c>
      <c r="F2783" s="26">
        <f t="shared" si="1"/>
        <v>2019</v>
      </c>
      <c r="G2783" s="26">
        <f>VLOOKUP(INDIRECT(CHAR(39)&amp;$A2783&amp;CHAR(39)&amp;"!r2c"&amp;$C2783,0),variables,2,0)</f>
        <v>10997</v>
      </c>
      <c r="H2783" s="31">
        <f t="array" ref="H2783">IF(AND(G2783&gt;=10861,G2783&lt;=10863),TEXT(INDIRECT(CHAR(39)&amp;$A2783&amp;CHAR(39)&amp;"!r"&amp;$B2783&amp;"c"&amp;$C2783,0),"dd-mmm-yyyy"),(INDIRECT(CHAR(39)&amp;$A2783&amp;CHAR(39)&amp;"!r"&amp;$B2783&amp;"c"&amp;$C2783,0)))</f>
        <v>0.4051728088</v>
      </c>
      <c r="I2783" s="26"/>
      <c r="J2783" s="26"/>
      <c r="K2783" s="26"/>
      <c r="L2783" s="26"/>
      <c r="M2783" s="26"/>
      <c r="N2783" s="26"/>
      <c r="O2783" s="26"/>
      <c r="P2783" s="26"/>
      <c r="Q2783" s="26"/>
      <c r="R2783" s="26"/>
      <c r="S2783" s="26"/>
      <c r="T2783" s="26"/>
      <c r="U2783" s="26"/>
      <c r="V2783" s="26"/>
      <c r="W2783" s="26"/>
      <c r="X2783" s="26"/>
      <c r="Y2783" s="26"/>
      <c r="Z2783" s="26"/>
    </row>
    <row r="2784" ht="13.5" customHeight="1">
      <c r="A2784" s="26" t="s">
        <v>820</v>
      </c>
      <c r="B2784" s="26">
        <f t="shared" si="51"/>
        <v>21</v>
      </c>
      <c r="C2784" s="26">
        <f t="shared" si="52"/>
        <v>22</v>
      </c>
      <c r="D2784" s="26"/>
      <c r="E2784" s="26">
        <f>plan_id</f>
        <v>510</v>
      </c>
      <c r="F2784" s="26">
        <f t="shared" si="1"/>
        <v>2019</v>
      </c>
      <c r="G2784" s="26">
        <f>VLOOKUP(INDIRECT(CHAR(39)&amp;$A2784&amp;CHAR(39)&amp;"!r2c"&amp;$C2784,0),variables,2,0)</f>
        <v>10980</v>
      </c>
      <c r="H2784" s="31" t="str">
        <f t="array" ref="H2784">IF(AND(G2784&gt;=10861,G2784&lt;=10863),TEXT(INDIRECT(CHAR(39)&amp;$A2784&amp;CHAR(39)&amp;"!r"&amp;$B2784&amp;"c"&amp;$C2784,0),"dd-mmm-yyyy"),(INDIRECT(CHAR(39)&amp;$A2784&amp;CHAR(39)&amp;"!r"&amp;$B2784&amp;"c"&amp;$C2784,0)))</f>
        <v/>
      </c>
      <c r="I2784" s="26"/>
      <c r="J2784" s="26"/>
      <c r="K2784" s="26"/>
      <c r="L2784" s="26"/>
      <c r="M2784" s="26"/>
      <c r="N2784" s="26"/>
      <c r="O2784" s="26"/>
      <c r="P2784" s="26"/>
      <c r="Q2784" s="26"/>
      <c r="R2784" s="26"/>
      <c r="S2784" s="26"/>
      <c r="T2784" s="26"/>
      <c r="U2784" s="26"/>
      <c r="V2784" s="26"/>
      <c r="W2784" s="26"/>
      <c r="X2784" s="26"/>
      <c r="Y2784" s="26"/>
      <c r="Z2784" s="26"/>
    </row>
    <row r="2785" ht="13.5" customHeight="1">
      <c r="A2785" s="26" t="s">
        <v>820</v>
      </c>
      <c r="B2785" s="26">
        <f t="shared" si="51"/>
        <v>21</v>
      </c>
      <c r="C2785" s="26">
        <f t="shared" si="52"/>
        <v>23</v>
      </c>
      <c r="D2785" s="26"/>
      <c r="E2785" s="26">
        <f>plan_id</f>
        <v>510</v>
      </c>
      <c r="F2785" s="26">
        <f t="shared" si="1"/>
        <v>2019</v>
      </c>
      <c r="G2785" s="26">
        <f>VLOOKUP(INDIRECT(CHAR(39)&amp;$A2785&amp;CHAR(39)&amp;"!r2c"&amp;$C2785,0),variables,2,0)</f>
        <v>10981</v>
      </c>
      <c r="H2785" s="31" t="str">
        <f t="array" ref="H2785">IF(AND(G2785&gt;=10861,G2785&lt;=10863),TEXT(INDIRECT(CHAR(39)&amp;$A2785&amp;CHAR(39)&amp;"!r"&amp;$B2785&amp;"c"&amp;$C2785,0),"dd-mmm-yyyy"),(INDIRECT(CHAR(39)&amp;$A2785&amp;CHAR(39)&amp;"!r"&amp;$B2785&amp;"c"&amp;$C2785,0)))</f>
        <v/>
      </c>
      <c r="I2785" s="26"/>
      <c r="J2785" s="26"/>
      <c r="K2785" s="26"/>
      <c r="L2785" s="26"/>
      <c r="M2785" s="26"/>
      <c r="N2785" s="26"/>
      <c r="O2785" s="26"/>
      <c r="P2785" s="26"/>
      <c r="Q2785" s="26"/>
      <c r="R2785" s="26"/>
      <c r="S2785" s="26"/>
      <c r="T2785" s="26"/>
      <c r="U2785" s="26"/>
      <c r="V2785" s="26"/>
      <c r="W2785" s="26"/>
      <c r="X2785" s="26"/>
      <c r="Y2785" s="26"/>
      <c r="Z2785" s="26"/>
    </row>
    <row r="2786" ht="13.5" customHeight="1">
      <c r="A2786" s="26" t="s">
        <v>820</v>
      </c>
      <c r="B2786" s="26">
        <f t="shared" si="51"/>
        <v>21</v>
      </c>
      <c r="C2786" s="26">
        <f t="shared" si="52"/>
        <v>24</v>
      </c>
      <c r="D2786" s="26"/>
      <c r="E2786" s="26">
        <f>plan_id</f>
        <v>510</v>
      </c>
      <c r="F2786" s="26">
        <f t="shared" si="1"/>
        <v>2019</v>
      </c>
      <c r="G2786" s="26">
        <f>VLOOKUP(INDIRECT(CHAR(39)&amp;$A2786&amp;CHAR(39)&amp;"!r2c"&amp;$C2786,0),variables,2,0)</f>
        <v>10998</v>
      </c>
      <c r="H2786" s="29">
        <f t="array" ref="H2786">IF(AND(G2786&gt;=10861,G2786&lt;=10863),TEXT(INDIRECT(CHAR(39)&amp;$A2786&amp;CHAR(39)&amp;"!r"&amp;$B2786&amp;"c"&amp;$C2786,0),"dd-mmm-yyyy"),(INDIRECT(CHAR(39)&amp;$A2786&amp;CHAR(39)&amp;"!r"&amp;$B2786&amp;"c"&amp;$C2786,0)))</f>
        <v>2777336016</v>
      </c>
      <c r="I2786" s="26"/>
      <c r="J2786" s="26"/>
      <c r="K2786" s="26"/>
      <c r="L2786" s="26"/>
      <c r="M2786" s="26"/>
      <c r="N2786" s="26"/>
      <c r="O2786" s="26"/>
      <c r="P2786" s="26"/>
      <c r="Q2786" s="26"/>
      <c r="R2786" s="26"/>
      <c r="S2786" s="26"/>
      <c r="T2786" s="26"/>
      <c r="U2786" s="26"/>
      <c r="V2786" s="26"/>
      <c r="W2786" s="26"/>
      <c r="X2786" s="26"/>
      <c r="Y2786" s="26"/>
      <c r="Z2786" s="26"/>
    </row>
    <row r="2787" ht="13.5" customHeight="1">
      <c r="A2787" s="26" t="s">
        <v>820</v>
      </c>
      <c r="B2787" s="26">
        <f t="shared" si="51"/>
        <v>21</v>
      </c>
      <c r="C2787" s="26">
        <f t="shared" si="52"/>
        <v>25</v>
      </c>
      <c r="D2787" s="26"/>
      <c r="E2787" s="26">
        <f>plan_id</f>
        <v>510</v>
      </c>
      <c r="F2787" s="26">
        <f t="shared" si="1"/>
        <v>2019</v>
      </c>
      <c r="G2787" s="26">
        <f>VLOOKUP(INDIRECT(CHAR(39)&amp;$A2787&amp;CHAR(39)&amp;"!r2c"&amp;$C2787,0),variables,2,0)</f>
        <v>10999</v>
      </c>
      <c r="H2787" s="29">
        <f t="array" ref="H2787">IF(AND(G2787&gt;=10861,G2787&lt;=10863),TEXT(INDIRECT(CHAR(39)&amp;$A2787&amp;CHAR(39)&amp;"!r"&amp;$B2787&amp;"c"&amp;$C2787,0),"dd-mmm-yyyy"),(INDIRECT(CHAR(39)&amp;$A2787&amp;CHAR(39)&amp;"!r"&amp;$B2787&amp;"c"&amp;$C2787,0)))</f>
        <v>6745544182</v>
      </c>
      <c r="I2787" s="26"/>
      <c r="J2787" s="26"/>
      <c r="K2787" s="26"/>
      <c r="L2787" s="26"/>
      <c r="M2787" s="26"/>
      <c r="N2787" s="26"/>
      <c r="O2787" s="26"/>
      <c r="P2787" s="26"/>
      <c r="Q2787" s="26"/>
      <c r="R2787" s="26"/>
      <c r="S2787" s="26"/>
      <c r="T2787" s="26"/>
      <c r="U2787" s="26"/>
      <c r="V2787" s="26"/>
      <c r="W2787" s="26"/>
      <c r="X2787" s="26"/>
      <c r="Y2787" s="26"/>
      <c r="Z2787" s="26"/>
    </row>
    <row r="2788" ht="13.5" customHeight="1">
      <c r="A2788" s="26" t="s">
        <v>820</v>
      </c>
      <c r="B2788" s="26">
        <f t="shared" si="51"/>
        <v>21</v>
      </c>
      <c r="C2788" s="26">
        <f t="shared" si="52"/>
        <v>26</v>
      </c>
      <c r="D2788" s="26"/>
      <c r="E2788" s="26">
        <f>plan_id</f>
        <v>510</v>
      </c>
      <c r="F2788" s="26">
        <f t="shared" si="1"/>
        <v>2019</v>
      </c>
      <c r="G2788" s="26">
        <f>VLOOKUP(INDIRECT(CHAR(39)&amp;$A2788&amp;CHAR(39)&amp;"!r2c"&amp;$C2788,0),variables,2,0)</f>
        <v>11000</v>
      </c>
      <c r="H2788" s="29">
        <f t="array" ref="H2788">IF(AND(G2788&gt;=10861,G2788&lt;=10863),TEXT(INDIRECT(CHAR(39)&amp;$A2788&amp;CHAR(39)&amp;"!r"&amp;$B2788&amp;"c"&amp;$C2788,0),"dd-mmm-yyyy"),(INDIRECT(CHAR(39)&amp;$A2788&amp;CHAR(39)&amp;"!r"&amp;$B2788&amp;"c"&amp;$C2788,0)))</f>
        <v>73216390</v>
      </c>
      <c r="I2788" s="26"/>
      <c r="J2788" s="26"/>
      <c r="K2788" s="26"/>
      <c r="L2788" s="26"/>
      <c r="M2788" s="26"/>
      <c r="N2788" s="26"/>
      <c r="O2788" s="26"/>
      <c r="P2788" s="26"/>
      <c r="Q2788" s="26"/>
      <c r="R2788" s="26"/>
      <c r="S2788" s="26"/>
      <c r="T2788" s="26"/>
      <c r="U2788" s="26"/>
      <c r="V2788" s="26"/>
      <c r="W2788" s="26"/>
      <c r="X2788" s="26"/>
      <c r="Y2788" s="26"/>
      <c r="Z2788" s="26"/>
    </row>
    <row r="2789" ht="13.5" customHeight="1">
      <c r="A2789" s="26" t="s">
        <v>820</v>
      </c>
      <c r="B2789" s="26">
        <f t="shared" si="51"/>
        <v>21</v>
      </c>
      <c r="C2789" s="26">
        <f t="shared" si="52"/>
        <v>27</v>
      </c>
      <c r="D2789" s="26"/>
      <c r="E2789" s="26">
        <f>plan_id</f>
        <v>510</v>
      </c>
      <c r="F2789" s="26">
        <f t="shared" si="1"/>
        <v>2019</v>
      </c>
      <c r="G2789" s="26">
        <f>VLOOKUP(INDIRECT(CHAR(39)&amp;$A2789&amp;CHAR(39)&amp;"!r2c"&amp;$C2789,0),variables,2,0)</f>
        <v>11001</v>
      </c>
      <c r="H2789" s="29">
        <f t="array" ref="H2789">IF(AND(G2789&gt;=10861,G2789&lt;=10863),TEXT(INDIRECT(CHAR(39)&amp;$A2789&amp;CHAR(39)&amp;"!r"&amp;$B2789&amp;"c"&amp;$C2789,0),"dd-mmm-yyyy"),(INDIRECT(CHAR(39)&amp;$A2789&amp;CHAR(39)&amp;"!r"&amp;$B2789&amp;"c"&amp;$C2789,0)))</f>
        <v>24335680</v>
      </c>
      <c r="I2789" s="26"/>
      <c r="J2789" s="26"/>
      <c r="K2789" s="26"/>
      <c r="L2789" s="26"/>
      <c r="M2789" s="26"/>
      <c r="N2789" s="26"/>
      <c r="O2789" s="26"/>
      <c r="P2789" s="26"/>
      <c r="Q2789" s="26"/>
      <c r="R2789" s="26"/>
      <c r="S2789" s="26"/>
      <c r="T2789" s="26"/>
      <c r="U2789" s="26"/>
      <c r="V2789" s="26"/>
      <c r="W2789" s="26"/>
      <c r="X2789" s="26"/>
      <c r="Y2789" s="26"/>
      <c r="Z2789" s="26"/>
    </row>
    <row r="2790" ht="13.5" customHeight="1">
      <c r="A2790" s="26" t="s">
        <v>820</v>
      </c>
      <c r="B2790" s="26">
        <f t="shared" si="51"/>
        <v>21</v>
      </c>
      <c r="C2790" s="26">
        <f t="shared" si="52"/>
        <v>28</v>
      </c>
      <c r="D2790" s="26"/>
      <c r="E2790" s="26">
        <f>plan_id</f>
        <v>510</v>
      </c>
      <c r="F2790" s="26">
        <f t="shared" si="1"/>
        <v>2019</v>
      </c>
      <c r="G2790" s="26">
        <f>VLOOKUP(INDIRECT(CHAR(39)&amp;$A2790&amp;CHAR(39)&amp;"!r2c"&amp;$C2790,0),variables,2,0)</f>
        <v>11002</v>
      </c>
      <c r="H2790" s="29" t="str">
        <f t="array" ref="H2790">IF(AND(G2790&gt;=10861,G2790&lt;=10863),TEXT(INDIRECT(CHAR(39)&amp;$A2790&amp;CHAR(39)&amp;"!r"&amp;$B2790&amp;"c"&amp;$C2790,0),"dd-mmm-yyyy"),(INDIRECT(CHAR(39)&amp;$A2790&amp;CHAR(39)&amp;"!r"&amp;$B2790&amp;"c"&amp;$C2790,0)))</f>
        <v/>
      </c>
      <c r="I2790" s="26"/>
      <c r="J2790" s="26"/>
      <c r="K2790" s="26"/>
      <c r="L2790" s="26"/>
      <c r="M2790" s="26"/>
      <c r="N2790" s="26"/>
      <c r="O2790" s="26"/>
      <c r="P2790" s="26"/>
      <c r="Q2790" s="26"/>
      <c r="R2790" s="26"/>
      <c r="S2790" s="26"/>
      <c r="T2790" s="26"/>
      <c r="U2790" s="26"/>
      <c r="V2790" s="26"/>
      <c r="W2790" s="26"/>
      <c r="X2790" s="26"/>
      <c r="Y2790" s="26"/>
      <c r="Z2790" s="26"/>
    </row>
    <row r="2791" ht="13.5" customHeight="1">
      <c r="A2791" s="26" t="s">
        <v>820</v>
      </c>
      <c r="B2791" s="26">
        <f t="shared" si="51"/>
        <v>21</v>
      </c>
      <c r="C2791" s="26">
        <f t="shared" si="52"/>
        <v>29</v>
      </c>
      <c r="D2791" s="26"/>
      <c r="E2791" s="26">
        <f>plan_id</f>
        <v>510</v>
      </c>
      <c r="F2791" s="26">
        <f t="shared" si="1"/>
        <v>2019</v>
      </c>
      <c r="G2791" s="26">
        <f>VLOOKUP(INDIRECT(CHAR(39)&amp;$A2791&amp;CHAR(39)&amp;"!r2c"&amp;$C2791,0),variables,2,0)</f>
        <v>11003</v>
      </c>
      <c r="H2791" s="29">
        <f t="array" ref="H2791">IF(AND(G2791&gt;=10861,G2791&lt;=10863),TEXT(INDIRECT(CHAR(39)&amp;$A2791&amp;CHAR(39)&amp;"!r"&amp;$B2791&amp;"c"&amp;$C2791,0),"dd-mmm-yyyy"),(INDIRECT(CHAR(39)&amp;$A2791&amp;CHAR(39)&amp;"!r"&amp;$B2791&amp;"c"&amp;$C2791,0)))</f>
        <v>6843096252</v>
      </c>
      <c r="I2791" s="26"/>
      <c r="J2791" s="26"/>
      <c r="K2791" s="26"/>
      <c r="L2791" s="26"/>
      <c r="M2791" s="26"/>
      <c r="N2791" s="26"/>
      <c r="O2791" s="26"/>
      <c r="P2791" s="26"/>
      <c r="Q2791" s="26"/>
      <c r="R2791" s="26"/>
      <c r="S2791" s="26"/>
      <c r="T2791" s="26"/>
      <c r="U2791" s="26"/>
      <c r="V2791" s="26"/>
      <c r="W2791" s="26"/>
      <c r="X2791" s="26"/>
      <c r="Y2791" s="26"/>
      <c r="Z2791" s="26"/>
    </row>
    <row r="2792" ht="13.5" customHeight="1">
      <c r="A2792" s="26" t="s">
        <v>820</v>
      </c>
      <c r="B2792" s="26">
        <f t="shared" si="51"/>
        <v>22</v>
      </c>
      <c r="C2792" s="26">
        <f t="shared" si="52"/>
        <v>3</v>
      </c>
      <c r="D2792" s="26"/>
      <c r="E2792" s="26">
        <f>plan_id</f>
        <v>510</v>
      </c>
      <c r="F2792" s="26">
        <f t="shared" si="1"/>
        <v>2020</v>
      </c>
      <c r="G2792" s="26">
        <f>VLOOKUP(INDIRECT(CHAR(39)&amp;$A2792&amp;CHAR(39)&amp;"!r2c"&amp;$C2792,0),variables,2,0)</f>
        <v>10982</v>
      </c>
      <c r="H2792" s="28" t="str">
        <f t="array" ref="H2792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26"/>
      <c r="J2792" s="26"/>
      <c r="K2792" s="26"/>
      <c r="L2792" s="26"/>
      <c r="M2792" s="26"/>
      <c r="N2792" s="26"/>
      <c r="O2792" s="26"/>
      <c r="P2792" s="26"/>
      <c r="Q2792" s="26"/>
      <c r="R2792" s="26"/>
      <c r="S2792" s="26"/>
      <c r="T2792" s="26"/>
      <c r="U2792" s="26"/>
      <c r="V2792" s="26"/>
      <c r="W2792" s="26"/>
      <c r="X2792" s="26"/>
      <c r="Y2792" s="26"/>
      <c r="Z2792" s="26"/>
    </row>
    <row r="2793" ht="13.5" customHeight="1">
      <c r="A2793" s="26" t="s">
        <v>820</v>
      </c>
      <c r="B2793" s="26">
        <f t="shared" si="51"/>
        <v>22</v>
      </c>
      <c r="C2793" s="26">
        <f t="shared" si="52"/>
        <v>4</v>
      </c>
      <c r="D2793" s="26"/>
      <c r="E2793" s="26">
        <f>plan_id</f>
        <v>510</v>
      </c>
      <c r="F2793" s="26">
        <f t="shared" si="1"/>
        <v>2020</v>
      </c>
      <c r="G2793" s="26">
        <f>VLOOKUP(INDIRECT(CHAR(39)&amp;$A2793&amp;CHAR(39)&amp;"!r2c"&amp;$C2793,0),variables,2,0)</f>
        <v>10984</v>
      </c>
      <c r="H2793" s="28" t="str">
        <f t="array" ref="H2793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26"/>
      <c r="J2793" s="26"/>
      <c r="K2793" s="26"/>
      <c r="L2793" s="26"/>
      <c r="M2793" s="26"/>
      <c r="N2793" s="26"/>
      <c r="O2793" s="26"/>
      <c r="P2793" s="26"/>
      <c r="Q2793" s="26"/>
      <c r="R2793" s="26"/>
      <c r="S2793" s="26"/>
      <c r="T2793" s="26"/>
      <c r="U2793" s="26"/>
      <c r="V2793" s="26"/>
      <c r="W2793" s="26"/>
      <c r="X2793" s="26"/>
      <c r="Y2793" s="26"/>
      <c r="Z2793" s="26"/>
    </row>
    <row r="2794" ht="13.5" customHeight="1">
      <c r="A2794" s="26" t="s">
        <v>820</v>
      </c>
      <c r="B2794" s="26">
        <f t="shared" si="51"/>
        <v>22</v>
      </c>
      <c r="C2794" s="26">
        <f t="shared" si="52"/>
        <v>5</v>
      </c>
      <c r="D2794" s="26"/>
      <c r="E2794" s="26">
        <f>plan_id</f>
        <v>510</v>
      </c>
      <c r="F2794" s="26">
        <f t="shared" si="1"/>
        <v>2020</v>
      </c>
      <c r="G2794" s="26">
        <f>VLOOKUP(INDIRECT(CHAR(39)&amp;$A2794&amp;CHAR(39)&amp;"!r2c"&amp;$C2794,0),variables,2,0)</f>
        <v>10985</v>
      </c>
      <c r="H2794" s="28" t="str">
        <f t="array" ref="H2794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26"/>
      <c r="J2794" s="26"/>
      <c r="K2794" s="26"/>
      <c r="L2794" s="26"/>
      <c r="M2794" s="26"/>
      <c r="N2794" s="26"/>
      <c r="O2794" s="26"/>
      <c r="P2794" s="26"/>
      <c r="Q2794" s="26"/>
      <c r="R2794" s="26"/>
      <c r="S2794" s="26"/>
      <c r="T2794" s="26"/>
      <c r="U2794" s="26"/>
      <c r="V2794" s="26"/>
      <c r="W2794" s="26"/>
      <c r="X2794" s="26"/>
      <c r="Y2794" s="26"/>
      <c r="Z2794" s="26"/>
    </row>
    <row r="2795" ht="13.5" customHeight="1">
      <c r="A2795" s="26" t="s">
        <v>820</v>
      </c>
      <c r="B2795" s="26">
        <f t="shared" si="51"/>
        <v>22</v>
      </c>
      <c r="C2795" s="26">
        <f t="shared" si="52"/>
        <v>6</v>
      </c>
      <c r="D2795" s="26"/>
      <c r="E2795" s="26">
        <f>plan_id</f>
        <v>510</v>
      </c>
      <c r="F2795" s="26">
        <f t="shared" si="1"/>
        <v>2020</v>
      </c>
      <c r="G2795" s="26">
        <f>VLOOKUP(INDIRECT(CHAR(39)&amp;$A2795&amp;CHAR(39)&amp;"!r2c"&amp;$C2795,0),variables,2,0)</f>
        <v>10986</v>
      </c>
      <c r="H2795" s="28" t="str">
        <f t="array" ref="H2795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26"/>
      <c r="J2795" s="26"/>
      <c r="K2795" s="26"/>
      <c r="L2795" s="26"/>
      <c r="M2795" s="26"/>
      <c r="N2795" s="26"/>
      <c r="O2795" s="26"/>
      <c r="P2795" s="26"/>
      <c r="Q2795" s="26"/>
      <c r="R2795" s="26"/>
      <c r="S2795" s="26"/>
      <c r="T2795" s="26"/>
      <c r="U2795" s="26"/>
      <c r="V2795" s="26"/>
      <c r="W2795" s="26"/>
      <c r="X2795" s="26"/>
      <c r="Y2795" s="26"/>
      <c r="Z2795" s="26"/>
    </row>
    <row r="2796" ht="13.5" customHeight="1">
      <c r="A2796" s="26" t="s">
        <v>820</v>
      </c>
      <c r="B2796" s="26">
        <f t="shared" si="51"/>
        <v>22</v>
      </c>
      <c r="C2796" s="26">
        <f t="shared" si="52"/>
        <v>7</v>
      </c>
      <c r="D2796" s="26"/>
      <c r="E2796" s="26">
        <f>plan_id</f>
        <v>510</v>
      </c>
      <c r="F2796" s="26">
        <f t="shared" si="1"/>
        <v>2020</v>
      </c>
      <c r="G2796" s="26">
        <f>VLOOKUP(INDIRECT(CHAR(39)&amp;$A2796&amp;CHAR(39)&amp;"!r2c"&amp;$C2796,0),variables,2,0)</f>
        <v>10974</v>
      </c>
      <c r="H2796" s="28" t="str">
        <f t="array" ref="H2796">IF(AND(G2796&gt;=10861,G2796&lt;=10863),TEXT(INDIRECT(CHAR(39)&amp;$A2796&amp;CHAR(39)&amp;"!r"&amp;$B2796&amp;"c"&amp;$C2796,0),"dd-mmm-yyyy"),(INDIRECT(CHAR(39)&amp;$A2796&amp;CHAR(39)&amp;"!r"&amp;$B2796&amp;"c"&amp;$C2796,0)))</f>
        <v>EAN</v>
      </c>
      <c r="I2796" s="26"/>
      <c r="J2796" s="26"/>
      <c r="K2796" s="26"/>
      <c r="L2796" s="26"/>
      <c r="M2796" s="26"/>
      <c r="N2796" s="26"/>
      <c r="O2796" s="26"/>
      <c r="P2796" s="26"/>
      <c r="Q2796" s="26"/>
      <c r="R2796" s="26"/>
      <c r="S2796" s="26"/>
      <c r="T2796" s="26"/>
      <c r="U2796" s="26"/>
      <c r="V2796" s="26"/>
      <c r="W2796" s="26"/>
      <c r="X2796" s="26"/>
      <c r="Y2796" s="26"/>
      <c r="Z2796" s="26"/>
    </row>
    <row r="2797" ht="13.5" customHeight="1">
      <c r="A2797" s="26" t="s">
        <v>820</v>
      </c>
      <c r="B2797" s="26">
        <f t="shared" si="51"/>
        <v>22</v>
      </c>
      <c r="C2797" s="26">
        <f t="shared" si="52"/>
        <v>8</v>
      </c>
      <c r="D2797" s="26"/>
      <c r="E2797" s="26">
        <f>plan_id</f>
        <v>510</v>
      </c>
      <c r="F2797" s="26">
        <f t="shared" si="1"/>
        <v>2020</v>
      </c>
      <c r="G2797" s="26">
        <f>VLOOKUP(INDIRECT(CHAR(39)&amp;$A2797&amp;CHAR(39)&amp;"!r2c"&amp;$C2797,0),variables,2,0)</f>
        <v>10987</v>
      </c>
      <c r="H2797" s="28" t="str">
        <f t="array" ref="H2797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26"/>
      <c r="J2797" s="26"/>
      <c r="K2797" s="26"/>
      <c r="L2797" s="26"/>
      <c r="M2797" s="26"/>
      <c r="N2797" s="26"/>
      <c r="O2797" s="26"/>
      <c r="P2797" s="26"/>
      <c r="Q2797" s="26"/>
      <c r="R2797" s="26"/>
      <c r="S2797" s="26"/>
      <c r="T2797" s="26"/>
      <c r="U2797" s="26"/>
      <c r="V2797" s="26"/>
      <c r="W2797" s="26"/>
      <c r="X2797" s="26"/>
      <c r="Y2797" s="26"/>
      <c r="Z2797" s="26"/>
    </row>
    <row r="2798" ht="13.5" customHeight="1">
      <c r="A2798" s="26" t="s">
        <v>820</v>
      </c>
      <c r="B2798" s="26">
        <f t="shared" si="51"/>
        <v>22</v>
      </c>
      <c r="C2798" s="26">
        <f t="shared" si="52"/>
        <v>9</v>
      </c>
      <c r="D2798" s="26"/>
      <c r="E2798" s="26">
        <f>plan_id</f>
        <v>510</v>
      </c>
      <c r="F2798" s="26">
        <f t="shared" si="1"/>
        <v>2020</v>
      </c>
      <c r="G2798" s="26">
        <f>VLOOKUP(INDIRECT(CHAR(39)&amp;$A2798&amp;CHAR(39)&amp;"!r2c"&amp;$C2798,0),variables,2,0)</f>
        <v>10885</v>
      </c>
      <c r="H2798" s="29">
        <f t="array" ref="H2798">IF(AND(G2798&gt;=10861,G2798&lt;=10863),TEXT(INDIRECT(CHAR(39)&amp;$A2798&amp;CHAR(39)&amp;"!r"&amp;$B2798&amp;"c"&amp;$C2798,0),"dd-mmm-yyyy"),(INDIRECT(CHAR(39)&amp;$A2798&amp;CHAR(39)&amp;"!r"&amp;$B2798&amp;"c"&amp;$C2798,0)))</f>
        <v>7988612000</v>
      </c>
      <c r="I2798" s="26"/>
      <c r="J2798" s="26"/>
      <c r="K2798" s="26"/>
      <c r="L2798" s="26"/>
      <c r="M2798" s="26"/>
      <c r="N2798" s="26"/>
      <c r="O2798" s="26"/>
      <c r="P2798" s="26"/>
      <c r="Q2798" s="26"/>
      <c r="R2798" s="26"/>
      <c r="S2798" s="26"/>
      <c r="T2798" s="26"/>
      <c r="U2798" s="26"/>
      <c r="V2798" s="26"/>
      <c r="W2798" s="26"/>
      <c r="X2798" s="26"/>
      <c r="Y2798" s="26"/>
      <c r="Z2798" s="26"/>
    </row>
    <row r="2799" ht="13.5" customHeight="1">
      <c r="A2799" s="26" t="s">
        <v>820</v>
      </c>
      <c r="B2799" s="26">
        <f t="shared" si="51"/>
        <v>22</v>
      </c>
      <c r="C2799" s="26">
        <f t="shared" si="52"/>
        <v>10</v>
      </c>
      <c r="D2799" s="26"/>
      <c r="E2799" s="26">
        <f>plan_id</f>
        <v>510</v>
      </c>
      <c r="F2799" s="26">
        <f t="shared" si="1"/>
        <v>2020</v>
      </c>
      <c r="G2799" s="26">
        <f>VLOOKUP(INDIRECT(CHAR(39)&amp;$A2799&amp;CHAR(39)&amp;"!r2c"&amp;$C2799,0),variables,2,0)</f>
        <v>10886</v>
      </c>
      <c r="H2799" s="29">
        <f t="array" ref="H2799">IF(AND(G2799&gt;=10861,G2799&lt;=10863),TEXT(INDIRECT(CHAR(39)&amp;$A2799&amp;CHAR(39)&amp;"!r"&amp;$B2799&amp;"c"&amp;$C2799,0),"dd-mmm-yyyy"),(INDIRECT(CHAR(39)&amp;$A2799&amp;CHAR(39)&amp;"!r"&amp;$B2799&amp;"c"&amp;$C2799,0)))</f>
        <v>4905116000</v>
      </c>
      <c r="I2799" s="26"/>
      <c r="J2799" s="26"/>
      <c r="K2799" s="26"/>
      <c r="L2799" s="26"/>
      <c r="M2799" s="26"/>
      <c r="N2799" s="26"/>
      <c r="O2799" s="26"/>
      <c r="P2799" s="26"/>
      <c r="Q2799" s="26"/>
      <c r="R2799" s="26"/>
      <c r="S2799" s="26"/>
      <c r="T2799" s="26"/>
      <c r="U2799" s="26"/>
      <c r="V2799" s="26"/>
      <c r="W2799" s="26"/>
      <c r="X2799" s="26"/>
      <c r="Y2799" s="26"/>
      <c r="Z2799" s="26"/>
    </row>
    <row r="2800" ht="13.5" customHeight="1">
      <c r="A2800" s="26" t="s">
        <v>820</v>
      </c>
      <c r="B2800" s="26">
        <f t="shared" si="51"/>
        <v>22</v>
      </c>
      <c r="C2800" s="26">
        <f t="shared" si="52"/>
        <v>11</v>
      </c>
      <c r="D2800" s="26"/>
      <c r="E2800" s="26">
        <f>plan_id</f>
        <v>510</v>
      </c>
      <c r="F2800" s="26">
        <f t="shared" si="1"/>
        <v>2020</v>
      </c>
      <c r="G2800" s="26">
        <f>VLOOKUP(INDIRECT(CHAR(39)&amp;$A2800&amp;CHAR(39)&amp;"!r2c"&amp;$C2800,0),variables,2,0)</f>
        <v>10887</v>
      </c>
      <c r="H2800" s="29">
        <f t="array" ref="H2800">IF(AND(G2800&gt;=10861,G2800&lt;=10863),TEXT(INDIRECT(CHAR(39)&amp;$A2800&amp;CHAR(39)&amp;"!r"&amp;$B2800&amp;"c"&amp;$C2800,0),"dd-mmm-yyyy"),(INDIRECT(CHAR(39)&amp;$A2800&amp;CHAR(39)&amp;"!r"&amp;$B2800&amp;"c"&amp;$C2800,0)))</f>
        <v>3083496000</v>
      </c>
      <c r="I2800" s="26"/>
      <c r="J2800" s="26"/>
      <c r="K2800" s="26"/>
      <c r="L2800" s="26"/>
      <c r="M2800" s="26"/>
      <c r="N2800" s="26"/>
      <c r="O2800" s="26"/>
      <c r="P2800" s="26"/>
      <c r="Q2800" s="26"/>
      <c r="R2800" s="26"/>
      <c r="S2800" s="26"/>
      <c r="T2800" s="26"/>
      <c r="U2800" s="26"/>
      <c r="V2800" s="26"/>
      <c r="W2800" s="26"/>
      <c r="X2800" s="26"/>
      <c r="Y2800" s="26"/>
      <c r="Z2800" s="26"/>
    </row>
    <row r="2801" ht="13.5" customHeight="1">
      <c r="A2801" s="26" t="s">
        <v>820</v>
      </c>
      <c r="B2801" s="26">
        <f t="shared" si="51"/>
        <v>22</v>
      </c>
      <c r="C2801" s="26">
        <f t="shared" si="52"/>
        <v>12</v>
      </c>
      <c r="D2801" s="26"/>
      <c r="E2801" s="26">
        <f>plan_id</f>
        <v>510</v>
      </c>
      <c r="F2801" s="26">
        <f t="shared" si="1"/>
        <v>2020</v>
      </c>
      <c r="G2801" s="26">
        <f>VLOOKUP(INDIRECT(CHAR(39)&amp;$A2801&amp;CHAR(39)&amp;"!r2c"&amp;$C2801,0),variables,2,0)</f>
        <v>10883</v>
      </c>
      <c r="H2801" s="31">
        <f t="array" ref="H2801">IF(AND(G2801&gt;=10861,G2801&lt;=10863),TEXT(INDIRECT(CHAR(39)&amp;$A2801&amp;CHAR(39)&amp;"!r"&amp;$B2801&amp;"c"&amp;$C2801,0),"dd-mmm-yyyy"),(INDIRECT(CHAR(39)&amp;$A2801&amp;CHAR(39)&amp;"!r"&amp;$B2801&amp;"c"&amp;$C2801,0)))</f>
        <v>0.6140135483</v>
      </c>
      <c r="I2801" s="26"/>
      <c r="J2801" s="26"/>
      <c r="K2801" s="26"/>
      <c r="L2801" s="26"/>
      <c r="M2801" s="26"/>
      <c r="N2801" s="26"/>
      <c r="O2801" s="26"/>
      <c r="P2801" s="26"/>
      <c r="Q2801" s="26"/>
      <c r="R2801" s="26"/>
      <c r="S2801" s="26"/>
      <c r="T2801" s="26"/>
      <c r="U2801" s="26"/>
      <c r="V2801" s="26"/>
      <c r="W2801" s="26"/>
      <c r="X2801" s="26"/>
      <c r="Y2801" s="26"/>
      <c r="Z2801" s="26"/>
    </row>
    <row r="2802" ht="13.5" customHeight="1">
      <c r="A2802" s="26" t="s">
        <v>820</v>
      </c>
      <c r="B2802" s="26">
        <f t="shared" si="51"/>
        <v>22</v>
      </c>
      <c r="C2802" s="26">
        <f t="shared" si="52"/>
        <v>13</v>
      </c>
      <c r="D2802" s="26"/>
      <c r="E2802" s="26">
        <f>plan_id</f>
        <v>510</v>
      </c>
      <c r="F2802" s="26">
        <f t="shared" si="1"/>
        <v>2020</v>
      </c>
      <c r="G2802" s="26">
        <f>VLOOKUP(INDIRECT(CHAR(39)&amp;$A2802&amp;CHAR(39)&amp;"!r2c"&amp;$C2802,0),variables,2,0)</f>
        <v>10989</v>
      </c>
      <c r="H2802" s="29">
        <f t="array" ref="H2802">IF(AND(G2802&gt;=10861,G2802&lt;=10863),TEXT(INDIRECT(CHAR(39)&amp;$A2802&amp;CHAR(39)&amp;"!r"&amp;$B2802&amp;"c"&amp;$C2802,0),"dd-mmm-yyyy"),(INDIRECT(CHAR(39)&amp;$A2802&amp;CHAR(39)&amp;"!r"&amp;$B2802&amp;"c"&amp;$C2802,0)))</f>
        <v>54890976000</v>
      </c>
      <c r="I2802" s="26"/>
      <c r="J2802" s="26"/>
      <c r="K2802" s="26"/>
      <c r="L2802" s="26"/>
      <c r="M2802" s="26"/>
      <c r="N2802" s="26"/>
      <c r="O2802" s="26"/>
      <c r="P2802" s="26"/>
      <c r="Q2802" s="26"/>
      <c r="R2802" s="26"/>
      <c r="S2802" s="26"/>
      <c r="T2802" s="26"/>
      <c r="U2802" s="26"/>
      <c r="V2802" s="26"/>
      <c r="W2802" s="26"/>
      <c r="X2802" s="26"/>
      <c r="Y2802" s="26"/>
      <c r="Z2802" s="26"/>
    </row>
    <row r="2803" ht="13.5" customHeight="1">
      <c r="A2803" s="26" t="s">
        <v>820</v>
      </c>
      <c r="B2803" s="26">
        <f t="shared" si="51"/>
        <v>22</v>
      </c>
      <c r="C2803" s="26">
        <f t="shared" si="52"/>
        <v>14</v>
      </c>
      <c r="D2803" s="26"/>
      <c r="E2803" s="26">
        <f>plan_id</f>
        <v>510</v>
      </c>
      <c r="F2803" s="26">
        <f t="shared" si="1"/>
        <v>2020</v>
      </c>
      <c r="G2803" s="26">
        <f>VLOOKUP(INDIRECT(CHAR(39)&amp;$A2803&amp;CHAR(39)&amp;"!r2c"&amp;$C2803,0),variables,2,0)</f>
        <v>10990</v>
      </c>
      <c r="H2803" s="29">
        <f t="array" ref="H2803">IF(AND(G2803&gt;=10861,G2803&lt;=10863),TEXT(INDIRECT(CHAR(39)&amp;$A2803&amp;CHAR(39)&amp;"!r"&amp;$B2803&amp;"c"&amp;$C2803,0),"dd-mmm-yyyy"),(INDIRECT(CHAR(39)&amp;$A2803&amp;CHAR(39)&amp;"!r"&amp;$B2803&amp;"c"&amp;$C2803,0)))</f>
        <v>135598547000</v>
      </c>
      <c r="I2803" s="26"/>
      <c r="J2803" s="26"/>
      <c r="K2803" s="26"/>
      <c r="L2803" s="26"/>
      <c r="M2803" s="26"/>
      <c r="N2803" s="26"/>
      <c r="O2803" s="26"/>
      <c r="P2803" s="26"/>
      <c r="Q2803" s="26"/>
      <c r="R2803" s="26"/>
      <c r="S2803" s="26"/>
      <c r="T2803" s="26"/>
      <c r="U2803" s="26"/>
      <c r="V2803" s="26"/>
      <c r="W2803" s="26"/>
      <c r="X2803" s="26"/>
      <c r="Y2803" s="26"/>
      <c r="Z2803" s="26"/>
    </row>
    <row r="2804" ht="13.5" customHeight="1">
      <c r="A2804" s="26" t="s">
        <v>820</v>
      </c>
      <c r="B2804" s="26">
        <f t="shared" si="51"/>
        <v>22</v>
      </c>
      <c r="C2804" s="26">
        <f t="shared" si="52"/>
        <v>15</v>
      </c>
      <c r="D2804" s="26"/>
      <c r="E2804" s="26">
        <f>plan_id</f>
        <v>510</v>
      </c>
      <c r="F2804" s="26">
        <f t="shared" si="1"/>
        <v>2020</v>
      </c>
      <c r="G2804" s="26">
        <f>VLOOKUP(INDIRECT(CHAR(39)&amp;$A2804&amp;CHAR(39)&amp;"!r2c"&amp;$C2804,0),variables,2,0)</f>
        <v>10991</v>
      </c>
      <c r="H2804" s="29">
        <f t="array" ref="H2804">IF(AND(G2804&gt;=10861,G2804&lt;=10863),TEXT(INDIRECT(CHAR(39)&amp;$A2804&amp;CHAR(39)&amp;"!r"&amp;$B2804&amp;"c"&amp;$C2804,0),"dd-mmm-yyyy"),(INDIRECT(CHAR(39)&amp;$A2804&amp;CHAR(39)&amp;"!r"&amp;$B2804&amp;"c"&amp;$C2804,0)))</f>
        <v>80707571000</v>
      </c>
      <c r="I2804" s="26"/>
      <c r="J2804" s="26"/>
      <c r="K2804" s="26"/>
      <c r="L2804" s="26"/>
      <c r="M2804" s="26"/>
      <c r="N2804" s="26"/>
      <c r="O2804" s="26"/>
      <c r="P2804" s="26"/>
      <c r="Q2804" s="26"/>
      <c r="R2804" s="26"/>
      <c r="S2804" s="26"/>
      <c r="T2804" s="26"/>
      <c r="U2804" s="26"/>
      <c r="V2804" s="26"/>
      <c r="W2804" s="26"/>
      <c r="X2804" s="26"/>
      <c r="Y2804" s="26"/>
      <c r="Z2804" s="26"/>
    </row>
    <row r="2805" ht="13.5" customHeight="1">
      <c r="A2805" s="26" t="s">
        <v>820</v>
      </c>
      <c r="B2805" s="26">
        <f t="shared" si="51"/>
        <v>22</v>
      </c>
      <c r="C2805" s="26">
        <f t="shared" si="52"/>
        <v>16</v>
      </c>
      <c r="D2805" s="26"/>
      <c r="E2805" s="26">
        <f>plan_id</f>
        <v>510</v>
      </c>
      <c r="F2805" s="26">
        <f t="shared" si="1"/>
        <v>2020</v>
      </c>
      <c r="G2805" s="26">
        <f>VLOOKUP(INDIRECT(CHAR(39)&amp;$A2805&amp;CHAR(39)&amp;"!r2c"&amp;$C2805,0),variables,2,0)</f>
        <v>10992</v>
      </c>
      <c r="H2805" s="31">
        <f t="array" ref="H2805">IF(AND(G2805&gt;=10861,G2805&lt;=10863),TEXT(INDIRECT(CHAR(39)&amp;$A2805&amp;CHAR(39)&amp;"!r"&amp;$B2805&amp;"c"&amp;$C2805,0),"dd-mmm-yyyy"),(INDIRECT(CHAR(39)&amp;$A2805&amp;CHAR(39)&amp;"!r"&amp;$B2805&amp;"c"&amp;$C2805,0)))</f>
        <v>0.405</v>
      </c>
      <c r="I2805" s="26"/>
      <c r="J2805" s="26"/>
      <c r="K2805" s="26"/>
      <c r="L2805" s="26"/>
      <c r="M2805" s="26"/>
      <c r="N2805" s="26"/>
      <c r="O2805" s="26"/>
      <c r="P2805" s="26"/>
      <c r="Q2805" s="26"/>
      <c r="R2805" s="26"/>
      <c r="S2805" s="26"/>
      <c r="T2805" s="26"/>
      <c r="U2805" s="26"/>
      <c r="V2805" s="26"/>
      <c r="W2805" s="26"/>
      <c r="X2805" s="26"/>
      <c r="Y2805" s="26"/>
      <c r="Z2805" s="26"/>
    </row>
    <row r="2806" ht="13.5" customHeight="1">
      <c r="A2806" s="26" t="s">
        <v>820</v>
      </c>
      <c r="B2806" s="26">
        <f t="shared" si="51"/>
        <v>22</v>
      </c>
      <c r="C2806" s="26">
        <f t="shared" si="52"/>
        <v>17</v>
      </c>
      <c r="D2806" s="26"/>
      <c r="E2806" s="26">
        <f>plan_id</f>
        <v>510</v>
      </c>
      <c r="F2806" s="26">
        <f t="shared" si="1"/>
        <v>2020</v>
      </c>
      <c r="G2806" s="26">
        <f>VLOOKUP(INDIRECT(CHAR(39)&amp;$A2806&amp;CHAR(39)&amp;"!r2c"&amp;$C2806,0),variables,2,0)</f>
        <v>10993</v>
      </c>
      <c r="H2806" s="29">
        <f t="array" ref="H2806">IF(AND(G2806&gt;=10861,G2806&lt;=10863),TEXT(INDIRECT(CHAR(39)&amp;$A2806&amp;CHAR(39)&amp;"!r"&amp;$B2806&amp;"c"&amp;$C2806,0),"dd-mmm-yyyy"),(INDIRECT(CHAR(39)&amp;$A2806&amp;CHAR(39)&amp;"!r"&amp;$B2806&amp;"c"&amp;$C2806,0)))</f>
        <v>10827438800</v>
      </c>
      <c r="I2806" s="26"/>
      <c r="J2806" s="26"/>
      <c r="K2806" s="26"/>
      <c r="L2806" s="26"/>
      <c r="M2806" s="26"/>
      <c r="N2806" s="26"/>
      <c r="O2806" s="26"/>
      <c r="P2806" s="26"/>
      <c r="Q2806" s="26"/>
      <c r="R2806" s="26"/>
      <c r="S2806" s="26"/>
      <c r="T2806" s="26"/>
      <c r="U2806" s="26"/>
      <c r="V2806" s="26"/>
      <c r="W2806" s="26"/>
      <c r="X2806" s="26"/>
      <c r="Y2806" s="26"/>
      <c r="Z2806" s="26"/>
    </row>
    <row r="2807" ht="13.5" customHeight="1">
      <c r="A2807" s="26" t="s">
        <v>820</v>
      </c>
      <c r="B2807" s="26">
        <f t="shared" si="51"/>
        <v>22</v>
      </c>
      <c r="C2807" s="26">
        <f t="shared" si="52"/>
        <v>18</v>
      </c>
      <c r="D2807" s="26"/>
      <c r="E2807" s="26">
        <f>plan_id</f>
        <v>510</v>
      </c>
      <c r="F2807" s="26">
        <f t="shared" si="1"/>
        <v>2020</v>
      </c>
      <c r="G2807" s="26">
        <f>VLOOKUP(INDIRECT(CHAR(39)&amp;$A2807&amp;CHAR(39)&amp;"!r2c"&amp;$C2807,0),variables,2,0)</f>
        <v>11005</v>
      </c>
      <c r="H2807" s="31">
        <f t="array" ref="H2807">IF(AND(G2807&gt;=10861,G2807&lt;=10863),TEXT(INDIRECT(CHAR(39)&amp;$A2807&amp;CHAR(39)&amp;"!r"&amp;$B2807&amp;"c"&amp;$C2807,0),"dd-mmm-yyyy"),(INDIRECT(CHAR(39)&amp;$A2807&amp;CHAR(39)&amp;"!r"&amp;$B2807&amp;"c"&amp;$C2807,0)))</f>
        <v>0.7378117898</v>
      </c>
      <c r="I2807" s="26"/>
      <c r="J2807" s="26"/>
      <c r="K2807" s="26"/>
      <c r="L2807" s="26"/>
      <c r="M2807" s="26"/>
      <c r="N2807" s="26"/>
      <c r="O2807" s="26"/>
      <c r="P2807" s="26"/>
      <c r="Q2807" s="26"/>
      <c r="R2807" s="26"/>
      <c r="S2807" s="26"/>
      <c r="T2807" s="26"/>
      <c r="U2807" s="26"/>
      <c r="V2807" s="26"/>
      <c r="W2807" s="26"/>
      <c r="X2807" s="26"/>
      <c r="Y2807" s="26"/>
      <c r="Z2807" s="26"/>
    </row>
    <row r="2808" ht="13.5" customHeight="1">
      <c r="A2808" s="26" t="s">
        <v>820</v>
      </c>
      <c r="B2808" s="26">
        <f t="shared" si="51"/>
        <v>22</v>
      </c>
      <c r="C2808" s="26">
        <f t="shared" si="52"/>
        <v>19</v>
      </c>
      <c r="D2808" s="26"/>
      <c r="E2808" s="26">
        <f>plan_id</f>
        <v>510</v>
      </c>
      <c r="F2808" s="26">
        <f t="shared" si="1"/>
        <v>2020</v>
      </c>
      <c r="G2808" s="26">
        <f>VLOOKUP(INDIRECT(CHAR(39)&amp;$A2808&amp;CHAR(39)&amp;"!r2c"&amp;$C2808,0),variables,2,0)</f>
        <v>10988</v>
      </c>
      <c r="H2808" s="28" t="str">
        <f t="array" ref="H2808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26"/>
      <c r="J2808" s="26"/>
      <c r="K2808" s="26"/>
      <c r="L2808" s="26"/>
      <c r="M2808" s="26"/>
      <c r="N2808" s="26"/>
      <c r="O2808" s="26"/>
      <c r="P2808" s="26"/>
      <c r="Q2808" s="26"/>
      <c r="R2808" s="26"/>
      <c r="S2808" s="26"/>
      <c r="T2808" s="26"/>
      <c r="U2808" s="26"/>
      <c r="V2808" s="26"/>
      <c r="W2808" s="26"/>
      <c r="X2808" s="26"/>
      <c r="Y2808" s="26"/>
      <c r="Z2808" s="26"/>
    </row>
    <row r="2809" ht="13.5" customHeight="1">
      <c r="A2809" s="26" t="s">
        <v>820</v>
      </c>
      <c r="B2809" s="26">
        <f t="shared" si="51"/>
        <v>22</v>
      </c>
      <c r="C2809" s="26">
        <f t="shared" si="52"/>
        <v>20</v>
      </c>
      <c r="D2809" s="26"/>
      <c r="E2809" s="26">
        <f>plan_id</f>
        <v>510</v>
      </c>
      <c r="F2809" s="26">
        <f t="shared" si="1"/>
        <v>2020</v>
      </c>
      <c r="G2809" s="26">
        <f>VLOOKUP(INDIRECT(CHAR(39)&amp;$A2809&amp;CHAR(39)&amp;"!r2c"&amp;$C2809,0),variables,2,0)</f>
        <v>10996</v>
      </c>
      <c r="H2809" s="29">
        <f t="array" ref="H2809">IF(AND(G2809&gt;=10861,G2809&lt;=10863),TEXT(INDIRECT(CHAR(39)&amp;$A2809&amp;CHAR(39)&amp;"!r"&amp;$B2809&amp;"c"&amp;$C2809,0),"dd-mmm-yyyy"),(INDIRECT(CHAR(39)&amp;$A2809&amp;CHAR(39)&amp;"!r"&amp;$B2809&amp;"c"&amp;$C2809,0)))</f>
        <v>52316477771</v>
      </c>
      <c r="I2809" s="26"/>
      <c r="J2809" s="26"/>
      <c r="K2809" s="26"/>
      <c r="L2809" s="26"/>
      <c r="M2809" s="26"/>
      <c r="N2809" s="26"/>
      <c r="O2809" s="26"/>
      <c r="P2809" s="26"/>
      <c r="Q2809" s="26"/>
      <c r="R2809" s="26"/>
      <c r="S2809" s="26"/>
      <c r="T2809" s="26"/>
      <c r="U2809" s="26"/>
      <c r="V2809" s="26"/>
      <c r="W2809" s="26"/>
      <c r="X2809" s="26"/>
      <c r="Y2809" s="26"/>
      <c r="Z2809" s="26"/>
    </row>
    <row r="2810" ht="13.5" customHeight="1">
      <c r="A2810" s="26" t="s">
        <v>820</v>
      </c>
      <c r="B2810" s="26">
        <f t="shared" si="51"/>
        <v>22</v>
      </c>
      <c r="C2810" s="26">
        <f t="shared" si="52"/>
        <v>21</v>
      </c>
      <c r="D2810" s="26"/>
      <c r="E2810" s="26">
        <f>plan_id</f>
        <v>510</v>
      </c>
      <c r="F2810" s="26">
        <f t="shared" si="1"/>
        <v>2020</v>
      </c>
      <c r="G2810" s="26">
        <f>VLOOKUP(INDIRECT(CHAR(39)&amp;$A2810&amp;CHAR(39)&amp;"!r2c"&amp;$C2810,0),variables,2,0)</f>
        <v>10997</v>
      </c>
      <c r="H2810" s="31">
        <f t="array" ref="H2810">IF(AND(G2810&gt;=10861,G2810&lt;=10863),TEXT(INDIRECT(CHAR(39)&amp;$A2810&amp;CHAR(39)&amp;"!r"&amp;$B2810&amp;"c"&amp;$C2810,0),"dd-mmm-yyyy"),(INDIRECT(CHAR(39)&amp;$A2810&amp;CHAR(39)&amp;"!r"&amp;$B2810&amp;"c"&amp;$C2810,0)))</f>
        <v>0.385818867</v>
      </c>
      <c r="I2810" s="26"/>
      <c r="J2810" s="26"/>
      <c r="K2810" s="26"/>
      <c r="L2810" s="26"/>
      <c r="M2810" s="26"/>
      <c r="N2810" s="26"/>
      <c r="O2810" s="26"/>
      <c r="P2810" s="26"/>
      <c r="Q2810" s="26"/>
      <c r="R2810" s="26"/>
      <c r="S2810" s="26"/>
      <c r="T2810" s="26"/>
      <c r="U2810" s="26"/>
      <c r="V2810" s="26"/>
      <c r="W2810" s="26"/>
      <c r="X2810" s="26"/>
      <c r="Y2810" s="26"/>
      <c r="Z2810" s="26"/>
    </row>
    <row r="2811" ht="13.5" customHeight="1">
      <c r="A2811" s="26" t="s">
        <v>820</v>
      </c>
      <c r="B2811" s="26">
        <f t="shared" si="51"/>
        <v>22</v>
      </c>
      <c r="C2811" s="26">
        <f t="shared" si="52"/>
        <v>22</v>
      </c>
      <c r="D2811" s="26"/>
      <c r="E2811" s="26">
        <f>plan_id</f>
        <v>510</v>
      </c>
      <c r="F2811" s="26">
        <f t="shared" si="1"/>
        <v>2020</v>
      </c>
      <c r="G2811" s="26">
        <f>VLOOKUP(INDIRECT(CHAR(39)&amp;$A2811&amp;CHAR(39)&amp;"!r2c"&amp;$C2811,0),variables,2,0)</f>
        <v>10980</v>
      </c>
      <c r="H2811" s="31" t="str">
        <f t="array" ref="H2811">IF(AND(G2811&gt;=10861,G2811&lt;=10863),TEXT(INDIRECT(CHAR(39)&amp;$A2811&amp;CHAR(39)&amp;"!r"&amp;$B2811&amp;"c"&amp;$C2811,0),"dd-mmm-yyyy"),(INDIRECT(CHAR(39)&amp;$A2811&amp;CHAR(39)&amp;"!r"&amp;$B2811&amp;"c"&amp;$C2811,0)))</f>
        <v/>
      </c>
      <c r="I2811" s="26"/>
      <c r="J2811" s="26"/>
      <c r="K2811" s="26"/>
      <c r="L2811" s="26"/>
      <c r="M2811" s="26"/>
      <c r="N2811" s="26"/>
      <c r="O2811" s="26"/>
      <c r="P2811" s="26"/>
      <c r="Q2811" s="26"/>
      <c r="R2811" s="26"/>
      <c r="S2811" s="26"/>
      <c r="T2811" s="26"/>
      <c r="U2811" s="26"/>
      <c r="V2811" s="26"/>
      <c r="W2811" s="26"/>
      <c r="X2811" s="26"/>
      <c r="Y2811" s="26"/>
      <c r="Z2811" s="26"/>
    </row>
    <row r="2812" ht="13.5" customHeight="1">
      <c r="A2812" s="26" t="s">
        <v>820</v>
      </c>
      <c r="B2812" s="26">
        <f t="shared" si="51"/>
        <v>22</v>
      </c>
      <c r="C2812" s="26">
        <f t="shared" si="52"/>
        <v>23</v>
      </c>
      <c r="D2812" s="26"/>
      <c r="E2812" s="26">
        <f>plan_id</f>
        <v>510</v>
      </c>
      <c r="F2812" s="26">
        <f t="shared" si="1"/>
        <v>2020</v>
      </c>
      <c r="G2812" s="26">
        <f>VLOOKUP(INDIRECT(CHAR(39)&amp;$A2812&amp;CHAR(39)&amp;"!r2c"&amp;$C2812,0),variables,2,0)</f>
        <v>10981</v>
      </c>
      <c r="H2812" s="31" t="str">
        <f t="array" ref="H2812">IF(AND(G2812&gt;=10861,G2812&lt;=10863),TEXT(INDIRECT(CHAR(39)&amp;$A2812&amp;CHAR(39)&amp;"!r"&amp;$B2812&amp;"c"&amp;$C2812,0),"dd-mmm-yyyy"),(INDIRECT(CHAR(39)&amp;$A2812&amp;CHAR(39)&amp;"!r"&amp;$B2812&amp;"c"&amp;$C2812,0)))</f>
        <v/>
      </c>
      <c r="I2812" s="26"/>
      <c r="J2812" s="26"/>
      <c r="K2812" s="26"/>
      <c r="L2812" s="26"/>
      <c r="M2812" s="26"/>
      <c r="N2812" s="26"/>
      <c r="O2812" s="26"/>
      <c r="P2812" s="26"/>
      <c r="Q2812" s="26"/>
      <c r="R2812" s="26"/>
      <c r="S2812" s="26"/>
      <c r="T2812" s="26"/>
      <c r="U2812" s="26"/>
      <c r="V2812" s="26"/>
      <c r="W2812" s="26"/>
      <c r="X2812" s="26"/>
      <c r="Y2812" s="26"/>
      <c r="Z2812" s="26"/>
    </row>
    <row r="2813" ht="13.5" customHeight="1">
      <c r="A2813" s="26" t="s">
        <v>820</v>
      </c>
      <c r="B2813" s="26">
        <f t="shared" si="51"/>
        <v>22</v>
      </c>
      <c r="C2813" s="26">
        <f t="shared" si="52"/>
        <v>24</v>
      </c>
      <c r="D2813" s="26"/>
      <c r="E2813" s="26">
        <f>plan_id</f>
        <v>510</v>
      </c>
      <c r="F2813" s="26">
        <f t="shared" si="1"/>
        <v>2020</v>
      </c>
      <c r="G2813" s="26">
        <f>VLOOKUP(INDIRECT(CHAR(39)&amp;$A2813&amp;CHAR(39)&amp;"!r2c"&amp;$C2813,0),variables,2,0)</f>
        <v>10998</v>
      </c>
      <c r="H2813" s="29">
        <f t="array" ref="H2813">IF(AND(G2813&gt;=10861,G2813&lt;=10863),TEXT(INDIRECT(CHAR(39)&amp;$A2813&amp;CHAR(39)&amp;"!r"&amp;$B2813&amp;"c"&amp;$C2813,0),"dd-mmm-yyyy"),(INDIRECT(CHAR(39)&amp;$A2813&amp;CHAR(39)&amp;"!r"&amp;$B2813&amp;"c"&amp;$C2813,0)))</f>
        <v>2641795165</v>
      </c>
      <c r="I2813" s="26"/>
      <c r="J2813" s="26"/>
      <c r="K2813" s="26"/>
      <c r="L2813" s="26"/>
      <c r="M2813" s="26"/>
      <c r="N2813" s="26"/>
      <c r="O2813" s="26"/>
      <c r="P2813" s="26"/>
      <c r="Q2813" s="26"/>
      <c r="R2813" s="26"/>
      <c r="S2813" s="26"/>
      <c r="T2813" s="26"/>
      <c r="U2813" s="26"/>
      <c r="V2813" s="26"/>
      <c r="W2813" s="26"/>
      <c r="X2813" s="26"/>
      <c r="Y2813" s="26"/>
      <c r="Z2813" s="26"/>
    </row>
    <row r="2814" ht="13.5" customHeight="1">
      <c r="A2814" s="26" t="s">
        <v>820</v>
      </c>
      <c r="B2814" s="26">
        <f t="shared" si="51"/>
        <v>22</v>
      </c>
      <c r="C2814" s="26">
        <f t="shared" si="52"/>
        <v>25</v>
      </c>
      <c r="D2814" s="26"/>
      <c r="E2814" s="26">
        <f>plan_id</f>
        <v>510</v>
      </c>
      <c r="F2814" s="26">
        <f t="shared" si="1"/>
        <v>2020</v>
      </c>
      <c r="G2814" s="26">
        <f>VLOOKUP(INDIRECT(CHAR(39)&amp;$A2814&amp;CHAR(39)&amp;"!r2c"&amp;$C2814,0),variables,2,0)</f>
        <v>10999</v>
      </c>
      <c r="H2814" s="29">
        <f t="array" ref="H2814">IF(AND(G2814&gt;=10861,G2814&lt;=10863),TEXT(INDIRECT(CHAR(39)&amp;$A2814&amp;CHAR(39)&amp;"!r"&amp;$B2814&amp;"c"&amp;$C2814,0),"dd-mmm-yyyy"),(INDIRECT(CHAR(39)&amp;$A2814&amp;CHAR(39)&amp;"!r"&amp;$B2814&amp;"c"&amp;$C2814,0)))</f>
        <v>7035307499</v>
      </c>
      <c r="I2814" s="26"/>
      <c r="J2814" s="26"/>
      <c r="K2814" s="26"/>
      <c r="L2814" s="26"/>
      <c r="M2814" s="26"/>
      <c r="N2814" s="26"/>
      <c r="O2814" s="26"/>
      <c r="P2814" s="26"/>
      <c r="Q2814" s="26"/>
      <c r="R2814" s="26"/>
      <c r="S2814" s="26"/>
      <c r="T2814" s="26"/>
      <c r="U2814" s="26"/>
      <c r="V2814" s="26"/>
      <c r="W2814" s="26"/>
      <c r="X2814" s="26"/>
      <c r="Y2814" s="26"/>
      <c r="Z2814" s="26"/>
    </row>
    <row r="2815" ht="13.5" customHeight="1">
      <c r="A2815" s="26" t="s">
        <v>820</v>
      </c>
      <c r="B2815" s="26">
        <f t="shared" si="51"/>
        <v>22</v>
      </c>
      <c r="C2815" s="26">
        <f t="shared" si="52"/>
        <v>26</v>
      </c>
      <c r="D2815" s="26"/>
      <c r="E2815" s="26">
        <f>plan_id</f>
        <v>510</v>
      </c>
      <c r="F2815" s="26">
        <f t="shared" si="1"/>
        <v>2020</v>
      </c>
      <c r="G2815" s="26">
        <f>VLOOKUP(INDIRECT(CHAR(39)&amp;$A2815&amp;CHAR(39)&amp;"!r2c"&amp;$C2815,0),variables,2,0)</f>
        <v>11000</v>
      </c>
      <c r="H2815" s="29">
        <f t="array" ref="H2815">IF(AND(G2815&gt;=10861,G2815&lt;=10863),TEXT(INDIRECT(CHAR(39)&amp;$A2815&amp;CHAR(39)&amp;"!r"&amp;$B2815&amp;"c"&amp;$C2815,0),"dd-mmm-yyyy"),(INDIRECT(CHAR(39)&amp;$A2815&amp;CHAR(39)&amp;"!r"&amp;$B2815&amp;"c"&amp;$C2815,0)))</f>
        <v>64217456</v>
      </c>
      <c r="I2815" s="26"/>
      <c r="J2815" s="26"/>
      <c r="K2815" s="26"/>
      <c r="L2815" s="26"/>
      <c r="M2815" s="26"/>
      <c r="N2815" s="26"/>
      <c r="O2815" s="26"/>
      <c r="P2815" s="26"/>
      <c r="Q2815" s="26"/>
      <c r="R2815" s="26"/>
      <c r="S2815" s="26"/>
      <c r="T2815" s="26"/>
      <c r="U2815" s="26"/>
      <c r="V2815" s="26"/>
      <c r="W2815" s="26"/>
      <c r="X2815" s="26"/>
      <c r="Y2815" s="26"/>
      <c r="Z2815" s="26"/>
    </row>
    <row r="2816" ht="13.5" customHeight="1">
      <c r="A2816" s="26" t="s">
        <v>820</v>
      </c>
      <c r="B2816" s="26">
        <f t="shared" si="51"/>
        <v>22</v>
      </c>
      <c r="C2816" s="26">
        <f t="shared" si="52"/>
        <v>27</v>
      </c>
      <c r="D2816" s="26"/>
      <c r="E2816" s="26">
        <f>plan_id</f>
        <v>510</v>
      </c>
      <c r="F2816" s="26">
        <f t="shared" si="1"/>
        <v>2020</v>
      </c>
      <c r="G2816" s="26">
        <f>VLOOKUP(INDIRECT(CHAR(39)&amp;$A2816&amp;CHAR(39)&amp;"!r2c"&amp;$C2816,0),variables,2,0)</f>
        <v>11001</v>
      </c>
      <c r="H2816" s="29">
        <f t="array" ref="H2816">IF(AND(G2816&gt;=10861,G2816&lt;=10863),TEXT(INDIRECT(CHAR(39)&amp;$A2816&amp;CHAR(39)&amp;"!r"&amp;$B2816&amp;"c"&amp;$C2816,0),"dd-mmm-yyyy"),(INDIRECT(CHAR(39)&amp;$A2816&amp;CHAR(39)&amp;"!r"&amp;$B2816&amp;"c"&amp;$C2816,0)))</f>
        <v>22966372</v>
      </c>
      <c r="I2816" s="26"/>
      <c r="J2816" s="26"/>
      <c r="K2816" s="26"/>
      <c r="L2816" s="26"/>
      <c r="M2816" s="26"/>
      <c r="N2816" s="26"/>
      <c r="O2816" s="26"/>
      <c r="P2816" s="26"/>
      <c r="Q2816" s="26"/>
      <c r="R2816" s="26"/>
      <c r="S2816" s="26"/>
      <c r="T2816" s="26"/>
      <c r="U2816" s="26"/>
      <c r="V2816" s="26"/>
      <c r="W2816" s="26"/>
      <c r="X2816" s="26"/>
      <c r="Y2816" s="26"/>
      <c r="Z2816" s="26"/>
    </row>
    <row r="2817" ht="13.5" customHeight="1">
      <c r="A2817" s="26" t="s">
        <v>820</v>
      </c>
      <c r="B2817" s="26">
        <f t="shared" si="51"/>
        <v>22</v>
      </c>
      <c r="C2817" s="26">
        <f t="shared" si="52"/>
        <v>28</v>
      </c>
      <c r="D2817" s="26"/>
      <c r="E2817" s="26">
        <f>plan_id</f>
        <v>510</v>
      </c>
      <c r="F2817" s="26">
        <f t="shared" si="1"/>
        <v>2020</v>
      </c>
      <c r="G2817" s="26">
        <f>VLOOKUP(INDIRECT(CHAR(39)&amp;$A2817&amp;CHAR(39)&amp;"!r2c"&amp;$C2817,0),variables,2,0)</f>
        <v>11002</v>
      </c>
      <c r="H2817" s="29" t="str">
        <f t="array" ref="H2817">IF(AND(G2817&gt;=10861,G2817&lt;=10863),TEXT(INDIRECT(CHAR(39)&amp;$A2817&amp;CHAR(39)&amp;"!r"&amp;$B2817&amp;"c"&amp;$C2817,0),"dd-mmm-yyyy"),(INDIRECT(CHAR(39)&amp;$A2817&amp;CHAR(39)&amp;"!r"&amp;$B2817&amp;"c"&amp;$C2817,0)))</f>
        <v/>
      </c>
      <c r="I2817" s="26"/>
      <c r="J2817" s="26"/>
      <c r="K2817" s="26"/>
      <c r="L2817" s="26"/>
      <c r="M2817" s="26"/>
      <c r="N2817" s="26"/>
      <c r="O2817" s="26"/>
      <c r="P2817" s="26"/>
      <c r="Q2817" s="26"/>
      <c r="R2817" s="26"/>
      <c r="S2817" s="26"/>
      <c r="T2817" s="26"/>
      <c r="U2817" s="26"/>
      <c r="V2817" s="26"/>
      <c r="W2817" s="26"/>
      <c r="X2817" s="26"/>
      <c r="Y2817" s="26"/>
      <c r="Z2817" s="26"/>
    </row>
    <row r="2818" ht="13.5" customHeight="1">
      <c r="A2818" s="26" t="s">
        <v>820</v>
      </c>
      <c r="B2818" s="26">
        <f t="shared" si="51"/>
        <v>22</v>
      </c>
      <c r="C2818" s="26">
        <f t="shared" si="52"/>
        <v>29</v>
      </c>
      <c r="D2818" s="26"/>
      <c r="E2818" s="26">
        <f>plan_id</f>
        <v>510</v>
      </c>
      <c r="F2818" s="26">
        <f t="shared" si="1"/>
        <v>2020</v>
      </c>
      <c r="G2818" s="26">
        <f>VLOOKUP(INDIRECT(CHAR(39)&amp;$A2818&amp;CHAR(39)&amp;"!r2c"&amp;$C2818,0),variables,2,0)</f>
        <v>11003</v>
      </c>
      <c r="H2818" s="29">
        <f t="array" ref="H2818">IF(AND(G2818&gt;=10861,G2818&lt;=10863),TEXT(INDIRECT(CHAR(39)&amp;$A2818&amp;CHAR(39)&amp;"!r"&amp;$B2818&amp;"c"&amp;$C2818,0),"dd-mmm-yyyy"),(INDIRECT(CHAR(39)&amp;$A2818&amp;CHAR(39)&amp;"!r"&amp;$B2818&amp;"c"&amp;$C2818,0)))</f>
        <v>7122491327</v>
      </c>
      <c r="I2818" s="26"/>
      <c r="J2818" s="26"/>
      <c r="K2818" s="26"/>
      <c r="L2818" s="26"/>
      <c r="M2818" s="26"/>
      <c r="N2818" s="26"/>
      <c r="O2818" s="26"/>
      <c r="P2818" s="26"/>
      <c r="Q2818" s="26"/>
      <c r="R2818" s="26"/>
      <c r="S2818" s="26"/>
      <c r="T2818" s="26"/>
      <c r="U2818" s="26"/>
      <c r="V2818" s="26"/>
      <c r="W2818" s="26"/>
      <c r="X2818" s="26"/>
      <c r="Y2818" s="26"/>
      <c r="Z2818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2018-08-06T05:27:04Z</dcterms:created>
  <dc:creator>Admin</dc:creator>
</cp:coreProperties>
</file>